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4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omments7.xml" ContentType="application/vnd.openxmlformats-officedocument.spreadsheetml.comments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SIR\FINANZAS\SOFÍA\"/>
    </mc:Choice>
  </mc:AlternateContent>
  <bookViews>
    <workbookView xWindow="0" yWindow="0" windowWidth="20490" windowHeight="7350" tabRatio="898" firstSheet="1" activeTab="6"/>
  </bookViews>
  <sheets>
    <sheet name="Lista  FORMATOS  " sheetId="68" state="hidden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state="hidden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state="hidden" r:id="rId33"/>
    <sheet name="ETCA-III-05" sheetId="88" state="hidden" r:id="rId34"/>
    <sheet name="ETCA-IV-01" sheetId="20" r:id="rId35"/>
    <sheet name="ETCA-IV-02" sheetId="54" r:id="rId36"/>
    <sheet name="ETCA-IV-03" sheetId="27" r:id="rId37"/>
    <sheet name="ETCA-IV-04" sheetId="28" state="hidden" r:id="rId38"/>
    <sheet name="ECTA-IV-06" sheetId="89" r:id="rId39"/>
    <sheet name="ANEXO A" sheetId="86" r:id="rId40"/>
    <sheet name="ANEXO B" sheetId="85" r:id="rId41"/>
    <sheet name="ANEXO C" sheetId="84" r:id="rId42"/>
  </sheets>
  <externalReferences>
    <externalReference r:id="rId43"/>
    <externalReference r:id="rId44"/>
  </externalReferences>
  <definedNames>
    <definedName name="_xlnm._FilterDatabase" localSheetId="1" hidden="1">'ETCA-I-01'!#REF!</definedName>
    <definedName name="_ftn1" localSheetId="3">'ETCA-I-03'!#REF!</definedName>
    <definedName name="_ftnref1" localSheetId="3">'ETCA-I-03'!#REF!</definedName>
    <definedName name="_Toc478717399" localSheetId="0">'Lista  FORMATOS  '!#REF!</definedName>
    <definedName name="_xlnm.Print_Area" localSheetId="40">'ANEXO B'!$A$1:$E$158</definedName>
    <definedName name="_xlnm.Print_Area" localSheetId="41">'ANEXO C'!$A$1:$V$195</definedName>
    <definedName name="_xlnm.Print_Area" localSheetId="1">'ETCA-I-01'!$A$1:$G$57</definedName>
    <definedName name="_xlnm.Print_Area" localSheetId="2">'ETCA-I-02'!$A$1:$G$76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9">'ETCA-I-09'!$A$1:$I$42</definedName>
    <definedName name="_xlnm.Print_Area" localSheetId="11">'ETCA-I-11'!$A$1:$I$50</definedName>
    <definedName name="_xlnm.Print_Area" localSheetId="12">'ETCA-I-12 (NOTAS)'!$A$1:$J$49</definedName>
    <definedName name="_xlnm.Print_Area" localSheetId="13">'ETCA-II-01'!$A$1:$H$52</definedName>
    <definedName name="_xlnm.Print_Area" localSheetId="14">'ETCA-II-02'!$A$1:$I$86</definedName>
    <definedName name="_xlnm.Print_Area" localSheetId="15">'ETCA-II-03'!$A$1:$D$34</definedName>
    <definedName name="_xlnm.Print_Area" localSheetId="17">'ETCA-II-05'!$A$1:$H$164</definedName>
    <definedName name="_xlnm.Print_Area" localSheetId="18">'ETCA-II-06'!$A$1:$G$25</definedName>
    <definedName name="_xlnm.Print_Area" localSheetId="19">'ETCA-II-07'!$A$1:$G$22</definedName>
    <definedName name="_xlnm.Print_Area" localSheetId="20">'ETCA-II-08'!$A$1:$G$33</definedName>
    <definedName name="_xlnm.Print_Area" localSheetId="21">'ETCA-II-09'!$A$1:$G$19</definedName>
    <definedName name="_xlnm.Print_Area" localSheetId="22">'ETCA-II-10'!$A$1:$G$26</definedName>
    <definedName name="_xlnm.Print_Area" localSheetId="23">'ETCA-II-11'!$A$1:$G$49</definedName>
    <definedName name="_xlnm.Print_Area" localSheetId="24">'ETCA-II-12'!$A$1:$H$88</definedName>
    <definedName name="_xlnm.Print_Area" localSheetId="25">'ETCA-II-13'!$A$1:$I$181</definedName>
    <definedName name="_xlnm.Print_Area" localSheetId="26">'ETCA-II-14'!$A$1:$G$38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'ETCA-III-05'!$A$1:$K$16</definedName>
    <definedName name="_xlnm.Print_Area" localSheetId="34">'ETCA-IV-01'!$A$1:$E$31</definedName>
    <definedName name="_xlnm.Print_Area" localSheetId="35">'ETCA-IV-02'!$A$1:$E$92</definedName>
    <definedName name="_xlnm.Print_Area" localSheetId="36">'ETCA-IV-03'!$A$1:$D$100</definedName>
    <definedName name="_xlnm.Print_Area" localSheetId="37">'ETCA-IV-04'!$A$1:$D$491</definedName>
    <definedName name="_xlnm.Print_Area" localSheetId="0">'Lista  FORMATOS  '!$A$1:$C$58</definedName>
    <definedName name="_xlnm.Database" localSheetId="40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OLE_LINK1" localSheetId="39">'ANEXO A'!#REF!</definedName>
    <definedName name="ppto">[1]Hoja2!$B$3:$M$95</definedName>
    <definedName name="qw" localSheetId="40">#REF!</definedName>
    <definedName name="qw" localSheetId="25">#REF!</definedName>
    <definedName name="qw" localSheetId="33">#REF!</definedName>
    <definedName name="qw">#REF!</definedName>
    <definedName name="_xlnm.Print_Titles" localSheetId="2">'ETCA-I-02'!$5:$5</definedName>
    <definedName name="_xlnm.Print_Titles" localSheetId="3">'ETCA-I-03'!$2:$4</definedName>
    <definedName name="_xlnm.Print_Titles" localSheetId="13">'ETCA-II-01'!$1:$4</definedName>
    <definedName name="_xlnm.Print_Titles" localSheetId="14">'ETCA-II-02'!$5:$7</definedName>
    <definedName name="_xlnm.Print_Titles" localSheetId="24">'ETCA-II-12'!$6:$7</definedName>
    <definedName name="_xlnm.Print_Titles" localSheetId="25">'ETCA-II-13'!$6:$7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'ETCA-IV-02'!$1:$4</definedName>
  </definedNames>
  <calcPr calcId="191029"/>
  <fileRecoveryPr repairLoad="1"/>
</workbook>
</file>

<file path=xl/calcChain.xml><?xml version="1.0" encoding="utf-8"?>
<calcChain xmlns="http://schemas.openxmlformats.org/spreadsheetml/2006/main">
  <c r="C479" i="89" l="1"/>
  <c r="C477" i="89"/>
  <c r="C473" i="89"/>
  <c r="C472" i="89"/>
  <c r="C471" i="89"/>
  <c r="C439" i="89"/>
  <c r="C435" i="89"/>
  <c r="C434" i="89"/>
  <c r="C433" i="89"/>
  <c r="C422" i="89"/>
  <c r="C420" i="89"/>
  <c r="C419" i="89"/>
  <c r="C362" i="89"/>
  <c r="C360" i="89"/>
  <c r="C356" i="89"/>
  <c r="C355" i="89"/>
  <c r="C354" i="89"/>
  <c r="C346" i="89"/>
  <c r="C328" i="89"/>
  <c r="C320" i="89"/>
  <c r="C316" i="89"/>
  <c r="C315" i="89"/>
  <c r="C314" i="89"/>
  <c r="C303" i="89"/>
  <c r="C301" i="89"/>
  <c r="C300" i="89"/>
  <c r="C209" i="89"/>
  <c r="C147" i="89"/>
  <c r="C145" i="89"/>
  <c r="C144" i="89"/>
  <c r="C73" i="89" l="1"/>
  <c r="C54" i="89"/>
  <c r="A3" i="89"/>
  <c r="A1" i="89"/>
  <c r="B1" i="89" l="1"/>
  <c r="T169" i="84" l="1"/>
  <c r="U169" i="84" s="1"/>
  <c r="V169" i="84" s="1"/>
  <c r="R169" i="84"/>
  <c r="W90" i="84"/>
  <c r="Q45" i="84"/>
  <c r="Q44" i="84"/>
  <c r="S31" i="84"/>
  <c r="Q31" i="84"/>
  <c r="S30" i="84"/>
  <c r="Q30" i="84"/>
  <c r="S29" i="84"/>
  <c r="Q29" i="84"/>
  <c r="S23" i="84"/>
  <c r="T51" i="84"/>
  <c r="U51" i="84"/>
  <c r="V51" i="84" s="1"/>
  <c r="R51" i="84"/>
  <c r="U194" i="84"/>
  <c r="V194" i="84" s="1"/>
  <c r="T194" i="84"/>
  <c r="T193" i="84"/>
  <c r="U193" i="84" s="1"/>
  <c r="V193" i="84" s="1"/>
  <c r="T192" i="84"/>
  <c r="U192" i="84" s="1"/>
  <c r="V192" i="84" s="1"/>
  <c r="T191" i="84"/>
  <c r="U191" i="84" s="1"/>
  <c r="V191" i="84" s="1"/>
  <c r="U190" i="84"/>
  <c r="V190" i="84" s="1"/>
  <c r="T190" i="84"/>
  <c r="T189" i="84"/>
  <c r="U189" i="84" s="1"/>
  <c r="V189" i="84" s="1"/>
  <c r="T188" i="84"/>
  <c r="U188" i="84" s="1"/>
  <c r="V188" i="84" s="1"/>
  <c r="T187" i="84"/>
  <c r="U187" i="84" s="1"/>
  <c r="V187" i="84" s="1"/>
  <c r="T186" i="84"/>
  <c r="U186" i="84" s="1"/>
  <c r="V186" i="84" s="1"/>
  <c r="T185" i="84"/>
  <c r="U185" i="84" s="1"/>
  <c r="V185" i="84" s="1"/>
  <c r="U184" i="84"/>
  <c r="V184" i="84" s="1"/>
  <c r="T184" i="84"/>
  <c r="T183" i="84"/>
  <c r="U183" i="84" s="1"/>
  <c r="V183" i="84" s="1"/>
  <c r="T182" i="84"/>
  <c r="U182" i="84" s="1"/>
  <c r="V182" i="84" s="1"/>
  <c r="T181" i="84"/>
  <c r="U181" i="84" s="1"/>
  <c r="V181" i="84" s="1"/>
  <c r="T180" i="84"/>
  <c r="U180" i="84" s="1"/>
  <c r="V180" i="84" s="1"/>
  <c r="T179" i="84"/>
  <c r="U179" i="84" s="1"/>
  <c r="V179" i="84" s="1"/>
  <c r="T178" i="84"/>
  <c r="U178" i="84" s="1"/>
  <c r="V178" i="84" s="1"/>
  <c r="T177" i="84"/>
  <c r="U177" i="84" s="1"/>
  <c r="V177" i="84" s="1"/>
  <c r="T176" i="84"/>
  <c r="U176" i="84" s="1"/>
  <c r="V176" i="84" s="1"/>
  <c r="T175" i="84"/>
  <c r="U175" i="84" s="1"/>
  <c r="V175" i="84" s="1"/>
  <c r="T174" i="84"/>
  <c r="U174" i="84" s="1"/>
  <c r="V174" i="84" s="1"/>
  <c r="T173" i="84"/>
  <c r="U173" i="84" s="1"/>
  <c r="V173" i="84" s="1"/>
  <c r="T172" i="84"/>
  <c r="U172" i="84" s="1"/>
  <c r="V172" i="84" s="1"/>
  <c r="T171" i="84"/>
  <c r="U171" i="84" s="1"/>
  <c r="V171" i="84" s="1"/>
  <c r="U170" i="84"/>
  <c r="V170" i="84" s="1"/>
  <c r="T170" i="84"/>
  <c r="T168" i="84"/>
  <c r="U168" i="84" s="1"/>
  <c r="V168" i="84" s="1"/>
  <c r="T167" i="84"/>
  <c r="U167" i="84" s="1"/>
  <c r="V167" i="84" s="1"/>
  <c r="T166" i="84"/>
  <c r="U166" i="84" s="1"/>
  <c r="V166" i="84" s="1"/>
  <c r="T165" i="84"/>
  <c r="U165" i="84" s="1"/>
  <c r="V165" i="84" s="1"/>
  <c r="T164" i="84"/>
  <c r="U164" i="84" s="1"/>
  <c r="V164" i="84" s="1"/>
  <c r="U163" i="84"/>
  <c r="V163" i="84" s="1"/>
  <c r="T163" i="84"/>
  <c r="T162" i="84"/>
  <c r="U162" i="84" s="1"/>
  <c r="V162" i="84" s="1"/>
  <c r="U161" i="84"/>
  <c r="V161" i="84" s="1"/>
  <c r="T161" i="84"/>
  <c r="T160" i="84"/>
  <c r="U160" i="84" s="1"/>
  <c r="V160" i="84" s="1"/>
  <c r="T159" i="84"/>
  <c r="U159" i="84" s="1"/>
  <c r="V159" i="84" s="1"/>
  <c r="T158" i="84"/>
  <c r="U158" i="84" s="1"/>
  <c r="V158" i="84" s="1"/>
  <c r="U157" i="84"/>
  <c r="V157" i="84" s="1"/>
  <c r="T157" i="84"/>
  <c r="T156" i="84"/>
  <c r="U156" i="84" s="1"/>
  <c r="V156" i="84" s="1"/>
  <c r="U155" i="84"/>
  <c r="V155" i="84" s="1"/>
  <c r="T155" i="84"/>
  <c r="T154" i="84"/>
  <c r="U154" i="84" s="1"/>
  <c r="V154" i="84" s="1"/>
  <c r="T153" i="84"/>
  <c r="U153" i="84" s="1"/>
  <c r="V153" i="84" s="1"/>
  <c r="T152" i="84"/>
  <c r="U152" i="84" s="1"/>
  <c r="V152" i="84" s="1"/>
  <c r="U151" i="84"/>
  <c r="V151" i="84" s="1"/>
  <c r="T151" i="84"/>
  <c r="T150" i="84"/>
  <c r="U150" i="84" s="1"/>
  <c r="V150" i="84" s="1"/>
  <c r="T149" i="84"/>
  <c r="U149" i="84" s="1"/>
  <c r="V149" i="84" s="1"/>
  <c r="T148" i="84"/>
  <c r="U148" i="84" s="1"/>
  <c r="V148" i="84" s="1"/>
  <c r="T147" i="84"/>
  <c r="U147" i="84" s="1"/>
  <c r="V147" i="84" s="1"/>
  <c r="T146" i="84"/>
  <c r="U146" i="84" s="1"/>
  <c r="V146" i="84" s="1"/>
  <c r="T145" i="84"/>
  <c r="U145" i="84" s="1"/>
  <c r="V145" i="84" s="1"/>
  <c r="T144" i="84"/>
  <c r="U144" i="84" s="1"/>
  <c r="V144" i="84" s="1"/>
  <c r="T143" i="84"/>
  <c r="U143" i="84" s="1"/>
  <c r="V143" i="84" s="1"/>
  <c r="T142" i="84"/>
  <c r="U142" i="84" s="1"/>
  <c r="V142" i="84" s="1"/>
  <c r="T141" i="84"/>
  <c r="U141" i="84" s="1"/>
  <c r="V141" i="84" s="1"/>
  <c r="T140" i="84"/>
  <c r="U140" i="84" s="1"/>
  <c r="V140" i="84" s="1"/>
  <c r="T139" i="84"/>
  <c r="U139" i="84" s="1"/>
  <c r="V139" i="84" s="1"/>
  <c r="T138" i="84"/>
  <c r="U138" i="84" s="1"/>
  <c r="V138" i="84" s="1"/>
  <c r="T137" i="84"/>
  <c r="U137" i="84" s="1"/>
  <c r="V137" i="84" s="1"/>
  <c r="T136" i="84"/>
  <c r="U136" i="84" s="1"/>
  <c r="V136" i="84" s="1"/>
  <c r="T135" i="84"/>
  <c r="U135" i="84" s="1"/>
  <c r="V135" i="84" s="1"/>
  <c r="T134" i="84"/>
  <c r="U134" i="84" s="1"/>
  <c r="V134" i="84" s="1"/>
  <c r="U133" i="84"/>
  <c r="V133" i="84" s="1"/>
  <c r="T133" i="84"/>
  <c r="T132" i="84"/>
  <c r="U132" i="84" s="1"/>
  <c r="V132" i="84" s="1"/>
  <c r="T131" i="84"/>
  <c r="U131" i="84" s="1"/>
  <c r="V131" i="84" s="1"/>
  <c r="T130" i="84"/>
  <c r="U130" i="84" s="1"/>
  <c r="V130" i="84" s="1"/>
  <c r="T129" i="84"/>
  <c r="U129" i="84" s="1"/>
  <c r="V129" i="84" s="1"/>
  <c r="T128" i="84"/>
  <c r="U128" i="84" s="1"/>
  <c r="V128" i="84" s="1"/>
  <c r="T127" i="84"/>
  <c r="U127" i="84" s="1"/>
  <c r="V127" i="84" s="1"/>
  <c r="T126" i="84"/>
  <c r="U126" i="84" s="1"/>
  <c r="V126" i="84" s="1"/>
  <c r="U125" i="84"/>
  <c r="V125" i="84" s="1"/>
  <c r="T125" i="84"/>
  <c r="T124" i="84"/>
  <c r="U124" i="84" s="1"/>
  <c r="V124" i="84" s="1"/>
  <c r="T123" i="84"/>
  <c r="U123" i="84" s="1"/>
  <c r="V123" i="84" s="1"/>
  <c r="T122" i="84"/>
  <c r="U122" i="84" s="1"/>
  <c r="V122" i="84" s="1"/>
  <c r="U121" i="84"/>
  <c r="V121" i="84" s="1"/>
  <c r="T121" i="84"/>
  <c r="T120" i="84"/>
  <c r="U120" i="84" s="1"/>
  <c r="V120" i="84" s="1"/>
  <c r="T119" i="84"/>
  <c r="U119" i="84" s="1"/>
  <c r="V119" i="84" s="1"/>
  <c r="T118" i="84"/>
  <c r="U118" i="84" s="1"/>
  <c r="V118" i="84" s="1"/>
  <c r="T117" i="84"/>
  <c r="U117" i="84" s="1"/>
  <c r="V117" i="84" s="1"/>
  <c r="T116" i="84"/>
  <c r="U116" i="84" s="1"/>
  <c r="V116" i="84" s="1"/>
  <c r="T115" i="84"/>
  <c r="U115" i="84" s="1"/>
  <c r="V115" i="84" s="1"/>
  <c r="T114" i="84"/>
  <c r="U114" i="84" s="1"/>
  <c r="V114" i="84" s="1"/>
  <c r="T113" i="84"/>
  <c r="U113" i="84" s="1"/>
  <c r="V113" i="84" s="1"/>
  <c r="T112" i="84"/>
  <c r="U112" i="84" s="1"/>
  <c r="V112" i="84" s="1"/>
  <c r="T111" i="84"/>
  <c r="U111" i="84" s="1"/>
  <c r="V111" i="84" s="1"/>
  <c r="T110" i="84"/>
  <c r="U110" i="84" s="1"/>
  <c r="V110" i="84" s="1"/>
  <c r="T109" i="84"/>
  <c r="U109" i="84" s="1"/>
  <c r="V109" i="84" s="1"/>
  <c r="T108" i="84"/>
  <c r="U108" i="84" s="1"/>
  <c r="V108" i="84" s="1"/>
  <c r="T107" i="84"/>
  <c r="U107" i="84" s="1"/>
  <c r="V107" i="84" s="1"/>
  <c r="T106" i="84"/>
  <c r="U106" i="84" s="1"/>
  <c r="V106" i="84" s="1"/>
  <c r="T105" i="84"/>
  <c r="U105" i="84" s="1"/>
  <c r="V105" i="84" s="1"/>
  <c r="T104" i="84"/>
  <c r="U104" i="84" s="1"/>
  <c r="V104" i="84" s="1"/>
  <c r="T103" i="84"/>
  <c r="U103" i="84" s="1"/>
  <c r="V103" i="84" s="1"/>
  <c r="T102" i="84"/>
  <c r="U102" i="84" s="1"/>
  <c r="V102" i="84" s="1"/>
  <c r="T101" i="84"/>
  <c r="U101" i="84" s="1"/>
  <c r="V101" i="84" s="1"/>
  <c r="T100" i="84"/>
  <c r="U100" i="84" s="1"/>
  <c r="V100" i="84" s="1"/>
  <c r="T99" i="84"/>
  <c r="U99" i="84" s="1"/>
  <c r="V99" i="84" s="1"/>
  <c r="T98" i="84"/>
  <c r="U98" i="84" s="1"/>
  <c r="V98" i="84" s="1"/>
  <c r="T97" i="84"/>
  <c r="U97" i="84" s="1"/>
  <c r="V97" i="84" s="1"/>
  <c r="T96" i="84"/>
  <c r="U96" i="84" s="1"/>
  <c r="V96" i="84" s="1"/>
  <c r="T95" i="84"/>
  <c r="U95" i="84" s="1"/>
  <c r="V95" i="84" s="1"/>
  <c r="T94" i="84"/>
  <c r="U94" i="84" s="1"/>
  <c r="V94" i="84" s="1"/>
  <c r="T93" i="84"/>
  <c r="U93" i="84" s="1"/>
  <c r="V93" i="84" s="1"/>
  <c r="T92" i="84"/>
  <c r="U92" i="84" s="1"/>
  <c r="V92" i="84" s="1"/>
  <c r="T91" i="84"/>
  <c r="U91" i="84" s="1"/>
  <c r="V91" i="84" s="1"/>
  <c r="T90" i="84"/>
  <c r="U90" i="84" s="1"/>
  <c r="V90" i="84" s="1"/>
  <c r="T89" i="84"/>
  <c r="U89" i="84" s="1"/>
  <c r="V89" i="84" s="1"/>
  <c r="U88" i="84"/>
  <c r="V88" i="84" s="1"/>
  <c r="T88" i="84"/>
  <c r="T87" i="84"/>
  <c r="U87" i="84" s="1"/>
  <c r="V87" i="84" s="1"/>
  <c r="T86" i="84"/>
  <c r="U86" i="84" s="1"/>
  <c r="V86" i="84" s="1"/>
  <c r="T85" i="84"/>
  <c r="U85" i="84" s="1"/>
  <c r="V85" i="84" s="1"/>
  <c r="T84" i="84"/>
  <c r="U84" i="84" s="1"/>
  <c r="V84" i="84" s="1"/>
  <c r="T83" i="84"/>
  <c r="U83" i="84" s="1"/>
  <c r="V83" i="84" s="1"/>
  <c r="U82" i="84"/>
  <c r="V82" i="84" s="1"/>
  <c r="T82" i="84"/>
  <c r="T81" i="84"/>
  <c r="U81" i="84" s="1"/>
  <c r="V81" i="84" s="1"/>
  <c r="T80" i="84"/>
  <c r="U80" i="84" s="1"/>
  <c r="V80" i="84" s="1"/>
  <c r="T79" i="84"/>
  <c r="U79" i="84" s="1"/>
  <c r="V79" i="84" s="1"/>
  <c r="T78" i="84"/>
  <c r="U78" i="84" s="1"/>
  <c r="V78" i="84" s="1"/>
  <c r="T77" i="84"/>
  <c r="U77" i="84" s="1"/>
  <c r="V77" i="84" s="1"/>
  <c r="T76" i="84"/>
  <c r="U76" i="84" s="1"/>
  <c r="V76" i="84" s="1"/>
  <c r="T75" i="84"/>
  <c r="U75" i="84" s="1"/>
  <c r="V75" i="84" s="1"/>
  <c r="U74" i="84"/>
  <c r="V74" i="84" s="1"/>
  <c r="T74" i="84"/>
  <c r="T73" i="84"/>
  <c r="U73" i="84" s="1"/>
  <c r="V73" i="84" s="1"/>
  <c r="T72" i="84"/>
  <c r="U72" i="84" s="1"/>
  <c r="V72" i="84" s="1"/>
  <c r="T71" i="84"/>
  <c r="U71" i="84" s="1"/>
  <c r="V71" i="84" s="1"/>
  <c r="T70" i="84"/>
  <c r="U70" i="84" s="1"/>
  <c r="V70" i="84" s="1"/>
  <c r="T69" i="84"/>
  <c r="U69" i="84" s="1"/>
  <c r="V69" i="84" s="1"/>
  <c r="T68" i="84"/>
  <c r="U68" i="84" s="1"/>
  <c r="V68" i="84" s="1"/>
  <c r="T67" i="84"/>
  <c r="U67" i="84" s="1"/>
  <c r="V67" i="84" s="1"/>
  <c r="T66" i="84"/>
  <c r="U66" i="84" s="1"/>
  <c r="V66" i="84" s="1"/>
  <c r="T65" i="84"/>
  <c r="U65" i="84" s="1"/>
  <c r="V65" i="84" s="1"/>
  <c r="T64" i="84"/>
  <c r="U64" i="84" s="1"/>
  <c r="V64" i="84" s="1"/>
  <c r="T63" i="84"/>
  <c r="U63" i="84" s="1"/>
  <c r="V63" i="84" s="1"/>
  <c r="T62" i="84"/>
  <c r="U62" i="84" s="1"/>
  <c r="V62" i="84" s="1"/>
  <c r="T61" i="84"/>
  <c r="U61" i="84" s="1"/>
  <c r="V61" i="84" s="1"/>
  <c r="U60" i="84"/>
  <c r="V60" i="84" s="1"/>
  <c r="T60" i="84"/>
  <c r="V59" i="84"/>
  <c r="T59" i="84"/>
  <c r="U59" i="84" s="1"/>
  <c r="U58" i="84"/>
  <c r="V58" i="84" s="1"/>
  <c r="T58" i="84"/>
  <c r="T57" i="84"/>
  <c r="U57" i="84" s="1"/>
  <c r="V57" i="84" s="1"/>
  <c r="U56" i="84"/>
  <c r="V56" i="84" s="1"/>
  <c r="T56" i="84"/>
  <c r="T55" i="84"/>
  <c r="U55" i="84" s="1"/>
  <c r="V55" i="84" s="1"/>
  <c r="T54" i="84"/>
  <c r="U54" i="84" s="1"/>
  <c r="V54" i="84" s="1"/>
  <c r="T53" i="84"/>
  <c r="U53" i="84" s="1"/>
  <c r="V53" i="84" s="1"/>
  <c r="U52" i="84"/>
  <c r="V52" i="84" s="1"/>
  <c r="T52" i="84"/>
  <c r="T50" i="84"/>
  <c r="U50" i="84" s="1"/>
  <c r="V50" i="84" s="1"/>
  <c r="T49" i="84"/>
  <c r="U49" i="84" s="1"/>
  <c r="V49" i="84" s="1"/>
  <c r="T48" i="84"/>
  <c r="U48" i="84" s="1"/>
  <c r="V48" i="84" s="1"/>
  <c r="U47" i="84"/>
  <c r="V47" i="84" s="1"/>
  <c r="T47" i="84"/>
  <c r="V46" i="84"/>
  <c r="T46" i="84"/>
  <c r="U46" i="84" s="1"/>
  <c r="T45" i="84"/>
  <c r="U45" i="84" s="1"/>
  <c r="V45" i="84" s="1"/>
  <c r="T44" i="84"/>
  <c r="U44" i="84" s="1"/>
  <c r="V44" i="84" s="1"/>
  <c r="T43" i="84"/>
  <c r="U43" i="84" s="1"/>
  <c r="V43" i="84" s="1"/>
  <c r="T42" i="84"/>
  <c r="U42" i="84" s="1"/>
  <c r="V42" i="84" s="1"/>
  <c r="T41" i="84"/>
  <c r="U41" i="84" s="1"/>
  <c r="V41" i="84" s="1"/>
  <c r="T40" i="84"/>
  <c r="U40" i="84" s="1"/>
  <c r="V40" i="84" s="1"/>
  <c r="U39" i="84"/>
  <c r="V39" i="84" s="1"/>
  <c r="T39" i="84"/>
  <c r="T38" i="84"/>
  <c r="U38" i="84" s="1"/>
  <c r="V38" i="84" s="1"/>
  <c r="T37" i="84"/>
  <c r="U37" i="84" s="1"/>
  <c r="V37" i="84" s="1"/>
  <c r="T36" i="84"/>
  <c r="U36" i="84" s="1"/>
  <c r="V36" i="84" s="1"/>
  <c r="T35" i="84"/>
  <c r="U35" i="84" s="1"/>
  <c r="V35" i="84" s="1"/>
  <c r="T34" i="84"/>
  <c r="U34" i="84" s="1"/>
  <c r="V34" i="84" s="1"/>
  <c r="T33" i="84"/>
  <c r="U33" i="84" s="1"/>
  <c r="V33" i="84" s="1"/>
  <c r="V32" i="84"/>
  <c r="T32" i="84"/>
  <c r="U32" i="84" s="1"/>
  <c r="T31" i="84"/>
  <c r="U31" i="84" s="1"/>
  <c r="V31" i="84" s="1"/>
  <c r="T30" i="84"/>
  <c r="U30" i="84" s="1"/>
  <c r="V30" i="84" s="1"/>
  <c r="T29" i="84"/>
  <c r="U29" i="84" s="1"/>
  <c r="V29" i="84" s="1"/>
  <c r="T28" i="84"/>
  <c r="U28" i="84" s="1"/>
  <c r="V28" i="84" s="1"/>
  <c r="T27" i="84"/>
  <c r="U27" i="84" s="1"/>
  <c r="V27" i="84" s="1"/>
  <c r="V26" i="84"/>
  <c r="T26" i="84"/>
  <c r="U26" i="84" s="1"/>
  <c r="T25" i="84"/>
  <c r="U25" i="84" s="1"/>
  <c r="V25" i="84" s="1"/>
  <c r="T24" i="84"/>
  <c r="U24" i="84" s="1"/>
  <c r="V24" i="84" s="1"/>
  <c r="T23" i="84"/>
  <c r="U23" i="84" s="1"/>
  <c r="V23" i="84" s="1"/>
  <c r="T22" i="84"/>
  <c r="U22" i="84" s="1"/>
  <c r="V22" i="84" s="1"/>
  <c r="T21" i="84"/>
  <c r="U21" i="84" s="1"/>
  <c r="V21" i="84" s="1"/>
  <c r="T20" i="84"/>
  <c r="U20" i="84" s="1"/>
  <c r="V20" i="84" s="1"/>
  <c r="T19" i="84"/>
  <c r="U19" i="84" s="1"/>
  <c r="V19" i="84" s="1"/>
  <c r="T18" i="84"/>
  <c r="U18" i="84" s="1"/>
  <c r="V18" i="84" s="1"/>
  <c r="T17" i="84"/>
  <c r="U17" i="84" s="1"/>
  <c r="V17" i="84" s="1"/>
  <c r="V16" i="84"/>
  <c r="T16" i="84"/>
  <c r="U16" i="84" s="1"/>
  <c r="T15" i="84"/>
  <c r="U15" i="84" s="1"/>
  <c r="V15" i="84" s="1"/>
  <c r="T14" i="84"/>
  <c r="U14" i="84" s="1"/>
  <c r="V14" i="84" s="1"/>
  <c r="T13" i="84"/>
  <c r="U13" i="84" s="1"/>
  <c r="V13" i="84" s="1"/>
  <c r="T12" i="84"/>
  <c r="U12" i="84" s="1"/>
  <c r="V12" i="84" s="1"/>
  <c r="T11" i="84"/>
  <c r="U11" i="84" s="1"/>
  <c r="V11" i="84" s="1"/>
  <c r="V10" i="84"/>
  <c r="T10" i="84"/>
  <c r="U10" i="84" s="1"/>
  <c r="T9" i="84"/>
  <c r="U9" i="84" s="1"/>
  <c r="V9" i="84" s="1"/>
  <c r="V8" i="84"/>
  <c r="T8" i="84"/>
  <c r="U8" i="84" s="1"/>
  <c r="T7" i="84"/>
  <c r="U7" i="84" s="1"/>
  <c r="V7" i="84" s="1"/>
  <c r="V6" i="84"/>
  <c r="T6" i="84"/>
  <c r="U6" i="84" s="1"/>
  <c r="T5" i="84"/>
  <c r="U5" i="84" s="1"/>
  <c r="V5" i="84" s="1"/>
  <c r="U4" i="84"/>
  <c r="V4" i="84" s="1"/>
  <c r="T4" i="84"/>
  <c r="R194" i="84" l="1"/>
  <c r="R193" i="84"/>
  <c r="R192" i="84"/>
  <c r="R191" i="84"/>
  <c r="R190" i="84"/>
  <c r="R189" i="84"/>
  <c r="R188" i="84"/>
  <c r="R187" i="84"/>
  <c r="R186" i="84"/>
  <c r="R185" i="84"/>
  <c r="R184" i="84"/>
  <c r="R183" i="84"/>
  <c r="R182" i="84"/>
  <c r="R181" i="84"/>
  <c r="R180" i="84"/>
  <c r="R179" i="84"/>
  <c r="R178" i="84"/>
  <c r="R177" i="84"/>
  <c r="R176" i="84"/>
  <c r="R175" i="84"/>
  <c r="R174" i="84"/>
  <c r="R173" i="84"/>
  <c r="R172" i="84"/>
  <c r="R171" i="84"/>
  <c r="R170" i="84"/>
  <c r="R168" i="84"/>
  <c r="R167" i="84"/>
  <c r="R166" i="84"/>
  <c r="R165" i="84"/>
  <c r="R164" i="84"/>
  <c r="Y194" i="84" s="1"/>
  <c r="R163" i="84"/>
  <c r="R162" i="84"/>
  <c r="R161" i="84"/>
  <c r="R160" i="84"/>
  <c r="R159" i="84"/>
  <c r="R158" i="84"/>
  <c r="R157" i="84"/>
  <c r="R156" i="84"/>
  <c r="R155" i="84"/>
  <c r="R154" i="84"/>
  <c r="R153" i="84"/>
  <c r="R152" i="84"/>
  <c r="R151" i="84"/>
  <c r="R150" i="84"/>
  <c r="R149" i="84"/>
  <c r="R148" i="84"/>
  <c r="R147" i="84"/>
  <c r="R146" i="84"/>
  <c r="R145" i="84"/>
  <c r="R144" i="84"/>
  <c r="R143" i="84"/>
  <c r="R142" i="84"/>
  <c r="R141" i="84"/>
  <c r="R140" i="84"/>
  <c r="R139" i="84"/>
  <c r="R138" i="84"/>
  <c r="R137" i="84"/>
  <c r="R136" i="84"/>
  <c r="R135" i="84"/>
  <c r="R134" i="84"/>
  <c r="R133" i="84"/>
  <c r="R132" i="84"/>
  <c r="R131" i="84"/>
  <c r="R130" i="84"/>
  <c r="R129" i="84"/>
  <c r="R128" i="84"/>
  <c r="R127" i="84"/>
  <c r="R126" i="84"/>
  <c r="Y163" i="84" s="1"/>
  <c r="R125" i="84"/>
  <c r="R124" i="84"/>
  <c r="R123" i="84"/>
  <c r="R122" i="84"/>
  <c r="R121" i="84"/>
  <c r="R120" i="84"/>
  <c r="R119" i="84"/>
  <c r="R118" i="84"/>
  <c r="R117" i="84"/>
  <c r="R116" i="84"/>
  <c r="R115" i="84"/>
  <c r="R114" i="84"/>
  <c r="R113" i="84"/>
  <c r="R112" i="84"/>
  <c r="R111" i="84"/>
  <c r="R110" i="84"/>
  <c r="R109" i="84"/>
  <c r="R108" i="84"/>
  <c r="R107" i="84"/>
  <c r="R106" i="84"/>
  <c r="R105" i="84"/>
  <c r="R104" i="84"/>
  <c r="R103" i="84"/>
  <c r="R102" i="84"/>
  <c r="R101" i="84"/>
  <c r="R100" i="84"/>
  <c r="R99" i="84"/>
  <c r="R98" i="84"/>
  <c r="R97" i="84"/>
  <c r="R96" i="84"/>
  <c r="R95" i="84"/>
  <c r="R94" i="84"/>
  <c r="R93" i="84"/>
  <c r="R92" i="84"/>
  <c r="R91" i="84"/>
  <c r="R90" i="84"/>
  <c r="R89" i="84"/>
  <c r="R88" i="84"/>
  <c r="R87" i="84"/>
  <c r="R86" i="84"/>
  <c r="R85" i="84"/>
  <c r="R84" i="84"/>
  <c r="R83" i="84"/>
  <c r="R82" i="84"/>
  <c r="R81" i="84"/>
  <c r="R80" i="84"/>
  <c r="R79" i="84"/>
  <c r="R78" i="84"/>
  <c r="R77" i="84"/>
  <c r="R76" i="84"/>
  <c r="R75" i="84"/>
  <c r="R74" i="84"/>
  <c r="R73" i="84"/>
  <c r="R72" i="84"/>
  <c r="R71" i="84"/>
  <c r="R70" i="84"/>
  <c r="R69" i="84"/>
  <c r="R68" i="84"/>
  <c r="R67" i="84"/>
  <c r="R66" i="84"/>
  <c r="R65" i="84"/>
  <c r="R64" i="84"/>
  <c r="R63" i="84"/>
  <c r="R62" i="84"/>
  <c r="R61" i="84"/>
  <c r="R60" i="84"/>
  <c r="R59" i="84"/>
  <c r="R58" i="84"/>
  <c r="R57" i="84"/>
  <c r="R56" i="84"/>
  <c r="R55" i="84"/>
  <c r="R54" i="84"/>
  <c r="Y90" i="84" s="1"/>
  <c r="R53" i="84"/>
  <c r="R52" i="84"/>
  <c r="R50" i="84"/>
  <c r="R49" i="84"/>
  <c r="R48" i="84"/>
  <c r="R47" i="84"/>
  <c r="R46" i="84"/>
  <c r="R45" i="84"/>
  <c r="R44" i="84"/>
  <c r="R43" i="84"/>
  <c r="R42" i="84"/>
  <c r="R41" i="84"/>
  <c r="R40" i="84"/>
  <c r="R39" i="84"/>
  <c r="R38" i="84"/>
  <c r="R37" i="84"/>
  <c r="R36" i="84"/>
  <c r="R35" i="84"/>
  <c r="R34" i="84"/>
  <c r="R33" i="84"/>
  <c r="R32" i="84"/>
  <c r="R31" i="84"/>
  <c r="R30" i="84"/>
  <c r="R29" i="84"/>
  <c r="R28" i="84"/>
  <c r="R27" i="84"/>
  <c r="R26" i="84"/>
  <c r="R25" i="84"/>
  <c r="R24" i="84"/>
  <c r="R23" i="84"/>
  <c r="R22" i="84"/>
  <c r="R21" i="84"/>
  <c r="R20" i="84"/>
  <c r="R19" i="84"/>
  <c r="R18" i="84"/>
  <c r="R17" i="84"/>
  <c r="R16" i="84"/>
  <c r="R15" i="84"/>
  <c r="R14" i="84"/>
  <c r="R13" i="84"/>
  <c r="R12" i="84"/>
  <c r="R11" i="84"/>
  <c r="R10" i="84"/>
  <c r="R9" i="84"/>
  <c r="R8" i="84"/>
  <c r="R7" i="84"/>
  <c r="R6" i="84"/>
  <c r="R5" i="84"/>
  <c r="R4" i="84"/>
  <c r="V195" i="84"/>
  <c r="T195" i="84"/>
  <c r="AC194" i="84"/>
  <c r="AB194" i="84"/>
  <c r="AA194" i="84"/>
  <c r="Z194" i="84"/>
  <c r="X194" i="84"/>
  <c r="W194" i="84"/>
  <c r="AC163" i="84"/>
  <c r="AB163" i="84"/>
  <c r="AA163" i="84"/>
  <c r="Z163" i="84"/>
  <c r="X163" i="84"/>
  <c r="W163" i="84"/>
  <c r="AC125" i="84"/>
  <c r="AB125" i="84"/>
  <c r="AA125" i="84"/>
  <c r="Z125" i="84"/>
  <c r="Y125" i="84"/>
  <c r="X125" i="84"/>
  <c r="W125" i="84"/>
  <c r="AC90" i="84"/>
  <c r="AB90" i="84"/>
  <c r="AA90" i="84"/>
  <c r="Z90" i="84"/>
  <c r="X90" i="84"/>
  <c r="X53" i="84"/>
  <c r="X195" i="84" s="1"/>
  <c r="Q195" i="84"/>
  <c r="P31" i="84"/>
  <c r="P30" i="84"/>
  <c r="P29" i="84"/>
  <c r="AC53" i="84"/>
  <c r="U195" i="84"/>
  <c r="AA53" i="84"/>
  <c r="S195" i="84"/>
  <c r="P23" i="84"/>
  <c r="W53" i="84" s="1"/>
  <c r="W195" i="84" s="1"/>
  <c r="R195" i="84" l="1"/>
  <c r="AA195" i="84"/>
  <c r="AC195" i="84"/>
  <c r="Y53" i="84"/>
  <c r="Y195" i="84" s="1"/>
  <c r="Z53" i="84"/>
  <c r="Z195" i="84" s="1"/>
  <c r="AB53" i="84"/>
  <c r="AB195" i="84" s="1"/>
  <c r="P195" i="84"/>
  <c r="B28" i="74" l="1"/>
  <c r="E8" i="38"/>
  <c r="C8" i="38"/>
  <c r="D10" i="38"/>
  <c r="G153" i="50" l="1"/>
  <c r="F153" i="50"/>
  <c r="F154" i="50"/>
  <c r="D153" i="50"/>
  <c r="D158" i="50"/>
  <c r="D157" i="50"/>
  <c r="I159" i="50"/>
  <c r="G160" i="50"/>
  <c r="E88" i="50" l="1"/>
  <c r="D470" i="28" l="1"/>
  <c r="D483" i="28"/>
  <c r="F64" i="51" l="1"/>
  <c r="F59" i="51"/>
  <c r="D143" i="85"/>
  <c r="C26" i="20"/>
  <c r="C63" i="23"/>
  <c r="B53" i="74"/>
  <c r="B47" i="74"/>
  <c r="C21" i="74"/>
  <c r="C19" i="74"/>
  <c r="C18" i="74"/>
  <c r="C8" i="74"/>
  <c r="B9" i="74"/>
  <c r="B7" i="74"/>
  <c r="C17" i="1"/>
  <c r="C16" i="23" s="1"/>
  <c r="C12" i="1"/>
  <c r="C12" i="23" s="1"/>
  <c r="E14" i="61"/>
  <c r="E13" i="61"/>
  <c r="E12" i="61"/>
  <c r="E11" i="61"/>
  <c r="E10" i="61"/>
  <c r="C14" i="61"/>
  <c r="B14" i="61"/>
  <c r="C13" i="61"/>
  <c r="B13" i="61"/>
  <c r="C12" i="61"/>
  <c r="B12" i="61"/>
  <c r="C11" i="61"/>
  <c r="C10" i="61"/>
  <c r="F12" i="38"/>
  <c r="F14" i="61" s="1"/>
  <c r="F11" i="38"/>
  <c r="F13" i="61" s="1"/>
  <c r="F10" i="38"/>
  <c r="F12" i="61" s="1"/>
  <c r="F9" i="38"/>
  <c r="F11" i="61" s="1"/>
  <c r="F8" i="38"/>
  <c r="F10" i="61" s="1"/>
  <c r="B9" i="38"/>
  <c r="B11" i="61" s="1"/>
  <c r="B8" i="38"/>
  <c r="B10" i="61" s="1"/>
  <c r="G26" i="71"/>
  <c r="F26" i="71"/>
  <c r="G25" i="71"/>
  <c r="F25" i="71"/>
  <c r="G23" i="71"/>
  <c r="F23" i="71"/>
  <c r="G22" i="71"/>
  <c r="F22" i="71"/>
  <c r="D26" i="71"/>
  <c r="C26" i="71"/>
  <c r="D25" i="71"/>
  <c r="C25" i="71"/>
  <c r="D23" i="71"/>
  <c r="C23" i="71"/>
  <c r="D22" i="71"/>
  <c r="C22" i="71"/>
  <c r="G17" i="71"/>
  <c r="F17" i="71"/>
  <c r="G16" i="71"/>
  <c r="F16" i="71"/>
  <c r="G12" i="71"/>
  <c r="F12" i="71"/>
  <c r="D17" i="71"/>
  <c r="C17" i="71"/>
  <c r="D16" i="71"/>
  <c r="C16" i="71"/>
  <c r="D12" i="71"/>
  <c r="C12" i="71"/>
  <c r="B19" i="70"/>
  <c r="C21" i="71" s="1"/>
  <c r="F103" i="50"/>
  <c r="G104" i="50"/>
  <c r="G103" i="50" s="1"/>
  <c r="G92" i="50" s="1"/>
  <c r="F29" i="70" s="1"/>
  <c r="G31" i="71" s="1"/>
  <c r="E12" i="50"/>
  <c r="I12" i="50" s="1"/>
  <c r="G174" i="50"/>
  <c r="E174" i="50"/>
  <c r="H174" i="50" s="1"/>
  <c r="G173" i="50"/>
  <c r="E173" i="50"/>
  <c r="H173" i="50" s="1"/>
  <c r="G172" i="50"/>
  <c r="F172" i="50"/>
  <c r="D172" i="50"/>
  <c r="C172" i="50"/>
  <c r="G171" i="50"/>
  <c r="E171" i="50"/>
  <c r="H171" i="50" s="1"/>
  <c r="G170" i="50"/>
  <c r="E170" i="50"/>
  <c r="H170" i="50" s="1"/>
  <c r="I169" i="50"/>
  <c r="F169" i="50"/>
  <c r="F168" i="50" s="1"/>
  <c r="D169" i="50"/>
  <c r="D168" i="50" s="1"/>
  <c r="C9" i="37" s="1"/>
  <c r="C169" i="50"/>
  <c r="E169" i="50" s="1"/>
  <c r="H169" i="50" s="1"/>
  <c r="I168" i="50"/>
  <c r="C168" i="50"/>
  <c r="B9" i="37" s="1"/>
  <c r="E167" i="50"/>
  <c r="H167" i="50" s="1"/>
  <c r="G166" i="50"/>
  <c r="F166" i="50"/>
  <c r="D166" i="50"/>
  <c r="C166" i="50"/>
  <c r="G165" i="50"/>
  <c r="F165" i="50"/>
  <c r="D165" i="50"/>
  <c r="G164" i="50"/>
  <c r="G163" i="50" s="1"/>
  <c r="E164" i="50"/>
  <c r="H164" i="50" s="1"/>
  <c r="I163" i="50"/>
  <c r="F163" i="50"/>
  <c r="D163" i="50"/>
  <c r="G162" i="50"/>
  <c r="G161" i="50" s="1"/>
  <c r="E162" i="50"/>
  <c r="H162" i="50" s="1"/>
  <c r="I161" i="50"/>
  <c r="F161" i="50"/>
  <c r="E161" i="50"/>
  <c r="H161" i="50" s="1"/>
  <c r="D161" i="50"/>
  <c r="C161" i="50"/>
  <c r="E160" i="50"/>
  <c r="H160" i="50" s="1"/>
  <c r="G159" i="50"/>
  <c r="F159" i="50"/>
  <c r="D159" i="50"/>
  <c r="C159" i="50"/>
  <c r="C158" i="50"/>
  <c r="C157" i="50" s="1"/>
  <c r="B47" i="70" s="1"/>
  <c r="C49" i="71" s="1"/>
  <c r="I157" i="50"/>
  <c r="G156" i="50"/>
  <c r="G155" i="50" s="1"/>
  <c r="G154" i="50" s="1"/>
  <c r="F37" i="70" s="1"/>
  <c r="G39" i="71" s="1"/>
  <c r="E156" i="50"/>
  <c r="H156" i="50" s="1"/>
  <c r="F155" i="50"/>
  <c r="D155" i="50"/>
  <c r="D154" i="50" s="1"/>
  <c r="C155" i="50"/>
  <c r="C154" i="50" s="1"/>
  <c r="C153" i="50" s="1"/>
  <c r="B37" i="70" s="1"/>
  <c r="C39" i="71" s="1"/>
  <c r="G152" i="50"/>
  <c r="E152" i="50"/>
  <c r="I152" i="50" s="1"/>
  <c r="I151" i="50" s="1"/>
  <c r="I150" i="50" s="1"/>
  <c r="G151" i="50"/>
  <c r="F151" i="50"/>
  <c r="F150" i="50" s="1"/>
  <c r="E35" i="70" s="1"/>
  <c r="F37" i="71" s="1"/>
  <c r="D151" i="50"/>
  <c r="D150" i="50" s="1"/>
  <c r="C35" i="70" s="1"/>
  <c r="D37" i="71" s="1"/>
  <c r="C151" i="50"/>
  <c r="G150" i="50"/>
  <c r="F35" i="70" s="1"/>
  <c r="G37" i="71" s="1"/>
  <c r="C150" i="50"/>
  <c r="E149" i="50"/>
  <c r="H149" i="50" s="1"/>
  <c r="G148" i="50"/>
  <c r="F148" i="50"/>
  <c r="D148" i="50"/>
  <c r="C148" i="50"/>
  <c r="E148" i="50" s="1"/>
  <c r="H148" i="50" s="1"/>
  <c r="G147" i="50"/>
  <c r="E147" i="50"/>
  <c r="I147" i="50" s="1"/>
  <c r="I146" i="50" s="1"/>
  <c r="G146" i="50"/>
  <c r="F146" i="50"/>
  <c r="D146" i="50"/>
  <c r="C146" i="50"/>
  <c r="G145" i="50"/>
  <c r="E145" i="50"/>
  <c r="H145" i="50" s="1"/>
  <c r="G144" i="50"/>
  <c r="F144" i="50"/>
  <c r="D144" i="50"/>
  <c r="C144" i="50"/>
  <c r="E144" i="50" s="1"/>
  <c r="H144" i="50" s="1"/>
  <c r="G143" i="50"/>
  <c r="E143" i="50"/>
  <c r="I143" i="50" s="1"/>
  <c r="I142" i="50" s="1"/>
  <c r="G142" i="50"/>
  <c r="F142" i="50"/>
  <c r="F141" i="50" s="1"/>
  <c r="E34" i="70" s="1"/>
  <c r="F36" i="71" s="1"/>
  <c r="D142" i="50"/>
  <c r="D141" i="50" s="1"/>
  <c r="C34" i="70" s="1"/>
  <c r="D36" i="71" s="1"/>
  <c r="C142" i="50"/>
  <c r="C141" i="50" s="1"/>
  <c r="B34" i="70" s="1"/>
  <c r="C36" i="71" s="1"/>
  <c r="G141" i="50"/>
  <c r="F34" i="70" s="1"/>
  <c r="G36" i="71" s="1"/>
  <c r="G140" i="50"/>
  <c r="E140" i="50"/>
  <c r="I140" i="50" s="1"/>
  <c r="G139" i="50"/>
  <c r="E139" i="50"/>
  <c r="I139" i="50" s="1"/>
  <c r="G138" i="50"/>
  <c r="F138" i="50"/>
  <c r="D138" i="50"/>
  <c r="C138" i="50"/>
  <c r="G137" i="50"/>
  <c r="E137" i="50"/>
  <c r="H137" i="50" s="1"/>
  <c r="G136" i="50"/>
  <c r="E136" i="50"/>
  <c r="H136" i="50" s="1"/>
  <c r="G135" i="50"/>
  <c r="F135" i="50"/>
  <c r="D135" i="50"/>
  <c r="C135" i="50"/>
  <c r="G134" i="50"/>
  <c r="E134" i="50"/>
  <c r="I134" i="50" s="1"/>
  <c r="I133" i="50" s="1"/>
  <c r="G133" i="50"/>
  <c r="F133" i="50"/>
  <c r="D133" i="50"/>
  <c r="C133" i="50"/>
  <c r="G132" i="50"/>
  <c r="G131" i="50" s="1"/>
  <c r="G130" i="50" s="1"/>
  <c r="F33" i="70" s="1"/>
  <c r="G35" i="71" s="1"/>
  <c r="E132" i="50"/>
  <c r="H132" i="50" s="1"/>
  <c r="F131" i="50"/>
  <c r="F130" i="50" s="1"/>
  <c r="E33" i="70" s="1"/>
  <c r="F35" i="71" s="1"/>
  <c r="D131" i="50"/>
  <c r="C131" i="50"/>
  <c r="C130" i="50" s="1"/>
  <c r="B33" i="70" s="1"/>
  <c r="C35" i="71" s="1"/>
  <c r="E129" i="50"/>
  <c r="D128" i="50"/>
  <c r="C128" i="50"/>
  <c r="E128" i="50" s="1"/>
  <c r="G127" i="50"/>
  <c r="G126" i="50" s="1"/>
  <c r="E127" i="50"/>
  <c r="H127" i="50" s="1"/>
  <c r="F126" i="50"/>
  <c r="D126" i="50"/>
  <c r="C126" i="50"/>
  <c r="D125" i="50"/>
  <c r="C32" i="70" s="1"/>
  <c r="D34" i="71" s="1"/>
  <c r="G124" i="50"/>
  <c r="E124" i="50"/>
  <c r="H124" i="50" s="1"/>
  <c r="G123" i="50"/>
  <c r="F123" i="50"/>
  <c r="D123" i="50"/>
  <c r="C123" i="50"/>
  <c r="E123" i="50" s="1"/>
  <c r="H123" i="50" s="1"/>
  <c r="G122" i="50"/>
  <c r="G121" i="50" s="1"/>
  <c r="E122" i="50"/>
  <c r="H122" i="50" s="1"/>
  <c r="F121" i="50"/>
  <c r="D121" i="50"/>
  <c r="C121" i="50"/>
  <c r="G120" i="50"/>
  <c r="E120" i="50"/>
  <c r="H120" i="50" s="1"/>
  <c r="G119" i="50"/>
  <c r="F119" i="50"/>
  <c r="D119" i="50"/>
  <c r="C119" i="50"/>
  <c r="G118" i="50"/>
  <c r="E118" i="50"/>
  <c r="I118" i="50" s="1"/>
  <c r="I117" i="50" s="1"/>
  <c r="G117" i="50"/>
  <c r="F117" i="50"/>
  <c r="D117" i="50"/>
  <c r="C117" i="50"/>
  <c r="G116" i="50"/>
  <c r="G115" i="50" s="1"/>
  <c r="G114" i="50" s="1"/>
  <c r="F31" i="70" s="1"/>
  <c r="G33" i="71" s="1"/>
  <c r="E116" i="50"/>
  <c r="H116" i="50" s="1"/>
  <c r="F115" i="50"/>
  <c r="D115" i="50"/>
  <c r="C115" i="50"/>
  <c r="E115" i="50" s="1"/>
  <c r="H115" i="50" s="1"/>
  <c r="D114" i="50"/>
  <c r="C31" i="70" s="1"/>
  <c r="D33" i="71" s="1"/>
  <c r="C114" i="50"/>
  <c r="E114" i="50" s="1"/>
  <c r="G113" i="50"/>
  <c r="E113" i="50"/>
  <c r="H113" i="50" s="1"/>
  <c r="G112" i="50"/>
  <c r="F112" i="50"/>
  <c r="D112" i="50"/>
  <c r="C112" i="50"/>
  <c r="E112" i="50" s="1"/>
  <c r="H112" i="50" s="1"/>
  <c r="G111" i="50"/>
  <c r="E111" i="50"/>
  <c r="H111" i="50" s="1"/>
  <c r="G110" i="50"/>
  <c r="F110" i="50"/>
  <c r="D110" i="50"/>
  <c r="C110" i="50"/>
  <c r="E110" i="50" s="1"/>
  <c r="H110" i="50" s="1"/>
  <c r="G109" i="50"/>
  <c r="E109" i="50"/>
  <c r="H109" i="50" s="1"/>
  <c r="G108" i="50"/>
  <c r="F108" i="50"/>
  <c r="D108" i="50"/>
  <c r="C108" i="50"/>
  <c r="E108" i="50" s="1"/>
  <c r="H108" i="50" s="1"/>
  <c r="G107" i="50"/>
  <c r="F30" i="70" s="1"/>
  <c r="G32" i="71" s="1"/>
  <c r="F107" i="50"/>
  <c r="E30" i="70" s="1"/>
  <c r="F32" i="71" s="1"/>
  <c r="D107" i="50"/>
  <c r="C30" i="70" s="1"/>
  <c r="D32" i="71" s="1"/>
  <c r="C107" i="50"/>
  <c r="E107" i="50" s="1"/>
  <c r="H107" i="50" s="1"/>
  <c r="G106" i="50"/>
  <c r="E106" i="50"/>
  <c r="H106" i="50" s="1"/>
  <c r="G105" i="50"/>
  <c r="F105" i="50"/>
  <c r="D105" i="50"/>
  <c r="E105" i="50" s="1"/>
  <c r="E104" i="50"/>
  <c r="I104" i="50" s="1"/>
  <c r="I103" i="50" s="1"/>
  <c r="D103" i="50"/>
  <c r="E103" i="50" s="1"/>
  <c r="H103" i="50" s="1"/>
  <c r="G102" i="50"/>
  <c r="E102" i="50"/>
  <c r="I102" i="50" s="1"/>
  <c r="G101" i="50"/>
  <c r="E101" i="50"/>
  <c r="H101" i="50" s="1"/>
  <c r="G100" i="50"/>
  <c r="E100" i="50"/>
  <c r="H100" i="50" s="1"/>
  <c r="G99" i="50"/>
  <c r="F99" i="50"/>
  <c r="D99" i="50"/>
  <c r="C99" i="50"/>
  <c r="G98" i="50"/>
  <c r="E98" i="50"/>
  <c r="H98" i="50" s="1"/>
  <c r="G97" i="50"/>
  <c r="F97" i="50"/>
  <c r="D97" i="50"/>
  <c r="C97" i="50"/>
  <c r="G96" i="50"/>
  <c r="E96" i="50"/>
  <c r="H96" i="50" s="1"/>
  <c r="G95" i="50"/>
  <c r="F95" i="50"/>
  <c r="D95" i="50"/>
  <c r="C95" i="50"/>
  <c r="G94" i="50"/>
  <c r="E94" i="50"/>
  <c r="I94" i="50" s="1"/>
  <c r="I93" i="50" s="1"/>
  <c r="G93" i="50"/>
  <c r="F93" i="50"/>
  <c r="D93" i="50"/>
  <c r="D92" i="50" s="1"/>
  <c r="C29" i="70" s="1"/>
  <c r="D31" i="71" s="1"/>
  <c r="C93" i="50"/>
  <c r="C92" i="50"/>
  <c r="B29" i="70" s="1"/>
  <c r="C31" i="71" s="1"/>
  <c r="G91" i="50"/>
  <c r="E91" i="50"/>
  <c r="I91" i="50" s="1"/>
  <c r="I90" i="50" s="1"/>
  <c r="G90" i="50"/>
  <c r="F90" i="50"/>
  <c r="D90" i="50"/>
  <c r="C90" i="50"/>
  <c r="E89" i="50"/>
  <c r="H89" i="50" s="1"/>
  <c r="G88" i="50"/>
  <c r="H88" i="50"/>
  <c r="G87" i="50"/>
  <c r="F87" i="50"/>
  <c r="D87" i="50"/>
  <c r="C87" i="50"/>
  <c r="G86" i="50"/>
  <c r="G85" i="50" s="1"/>
  <c r="E86" i="50"/>
  <c r="H86" i="50" s="1"/>
  <c r="I85" i="50"/>
  <c r="F85" i="50"/>
  <c r="D85" i="50"/>
  <c r="C85" i="50"/>
  <c r="C84" i="50"/>
  <c r="B28" i="70" s="1"/>
  <c r="C30" i="71" s="1"/>
  <c r="G83" i="50"/>
  <c r="E83" i="50"/>
  <c r="H83" i="50" s="1"/>
  <c r="G82" i="50"/>
  <c r="F82" i="50"/>
  <c r="D82" i="50"/>
  <c r="C82" i="50"/>
  <c r="E82" i="50" s="1"/>
  <c r="H82" i="50" s="1"/>
  <c r="G81" i="50"/>
  <c r="E81" i="50"/>
  <c r="I81" i="50" s="1"/>
  <c r="G80" i="50"/>
  <c r="F80" i="50"/>
  <c r="D80" i="50"/>
  <c r="C80" i="50"/>
  <c r="G79" i="50"/>
  <c r="E79" i="50"/>
  <c r="H79" i="50" s="1"/>
  <c r="G78" i="50"/>
  <c r="F78" i="50"/>
  <c r="D78" i="50"/>
  <c r="C78" i="50"/>
  <c r="G77" i="50"/>
  <c r="E77" i="50"/>
  <c r="I77" i="50" s="1"/>
  <c r="I76" i="50" s="1"/>
  <c r="G76" i="50"/>
  <c r="F76" i="50"/>
  <c r="D76" i="50"/>
  <c r="C76" i="50"/>
  <c r="G75" i="50"/>
  <c r="F27" i="70" s="1"/>
  <c r="G29" i="71" s="1"/>
  <c r="F75" i="50"/>
  <c r="E27" i="70" s="1"/>
  <c r="F29" i="71" s="1"/>
  <c r="D75" i="50"/>
  <c r="C27" i="70" s="1"/>
  <c r="D29" i="71" s="1"/>
  <c r="C75" i="50"/>
  <c r="B27" i="70" s="1"/>
  <c r="C29" i="71" s="1"/>
  <c r="G73" i="50"/>
  <c r="E73" i="50"/>
  <c r="H73" i="50" s="1"/>
  <c r="G72" i="50"/>
  <c r="F72" i="50"/>
  <c r="D72" i="50"/>
  <c r="C72" i="50"/>
  <c r="G71" i="50"/>
  <c r="E71" i="50"/>
  <c r="H71" i="50" s="1"/>
  <c r="G70" i="50"/>
  <c r="F70" i="50"/>
  <c r="D70" i="50"/>
  <c r="C70" i="50"/>
  <c r="E70" i="50" s="1"/>
  <c r="H70" i="50" s="1"/>
  <c r="G69" i="50"/>
  <c r="E69" i="50"/>
  <c r="H69" i="50" s="1"/>
  <c r="G68" i="50"/>
  <c r="G67" i="50" s="1"/>
  <c r="F25" i="70" s="1"/>
  <c r="G27" i="71" s="1"/>
  <c r="F68" i="50"/>
  <c r="D68" i="50"/>
  <c r="C68" i="50"/>
  <c r="E68" i="50" s="1"/>
  <c r="H68" i="50" s="1"/>
  <c r="I67" i="50"/>
  <c r="F67" i="50"/>
  <c r="E25" i="70" s="1"/>
  <c r="F27" i="71" s="1"/>
  <c r="D67" i="50"/>
  <c r="C25" i="70" s="1"/>
  <c r="D27" i="71" s="1"/>
  <c r="C67" i="50"/>
  <c r="E66" i="50"/>
  <c r="H66" i="50" s="1"/>
  <c r="G65" i="50"/>
  <c r="F65" i="50"/>
  <c r="D65" i="50"/>
  <c r="C65" i="50"/>
  <c r="G64" i="50"/>
  <c r="F64" i="50"/>
  <c r="D64" i="50"/>
  <c r="C64" i="50"/>
  <c r="G63" i="50"/>
  <c r="E63" i="50"/>
  <c r="H63" i="50" s="1"/>
  <c r="G62" i="50"/>
  <c r="G61" i="50" s="1"/>
  <c r="F22" i="70" s="1"/>
  <c r="G24" i="71" s="1"/>
  <c r="F62" i="50"/>
  <c r="F61" i="50" s="1"/>
  <c r="E22" i="70" s="1"/>
  <c r="F24" i="71" s="1"/>
  <c r="D62" i="50"/>
  <c r="D61" i="50" s="1"/>
  <c r="C22" i="70" s="1"/>
  <c r="D24" i="71" s="1"/>
  <c r="C62" i="50"/>
  <c r="C61" i="50" s="1"/>
  <c r="B22" i="70" s="1"/>
  <c r="C24" i="71" s="1"/>
  <c r="G60" i="50"/>
  <c r="E60" i="50"/>
  <c r="G59" i="50"/>
  <c r="G58" i="50" s="1"/>
  <c r="F19" i="70" s="1"/>
  <c r="G21" i="71" s="1"/>
  <c r="F59" i="50"/>
  <c r="D59" i="50"/>
  <c r="E59" i="50" s="1"/>
  <c r="F58" i="50"/>
  <c r="D58" i="50"/>
  <c r="E58" i="50" s="1"/>
  <c r="H57" i="50"/>
  <c r="E57" i="50"/>
  <c r="I57" i="50" s="1"/>
  <c r="G56" i="50"/>
  <c r="E56" i="50"/>
  <c r="H56" i="50" s="1"/>
  <c r="G55" i="50"/>
  <c r="G54" i="50" s="1"/>
  <c r="F18" i="70" s="1"/>
  <c r="G20" i="71" s="1"/>
  <c r="F55" i="50"/>
  <c r="F54" i="50" s="1"/>
  <c r="E18" i="70" s="1"/>
  <c r="F20" i="71" s="1"/>
  <c r="D55" i="50"/>
  <c r="C55" i="50"/>
  <c r="C54" i="50" s="1"/>
  <c r="B18" i="70" s="1"/>
  <c r="C20" i="71" s="1"/>
  <c r="D54" i="50"/>
  <c r="C18" i="70" s="1"/>
  <c r="D20" i="71" s="1"/>
  <c r="G53" i="50"/>
  <c r="E53" i="50"/>
  <c r="H53" i="50" s="1"/>
  <c r="G52" i="50"/>
  <c r="F52" i="50"/>
  <c r="D52" i="50"/>
  <c r="C52" i="50"/>
  <c r="E52" i="50" s="1"/>
  <c r="H52" i="50" s="1"/>
  <c r="G51" i="50"/>
  <c r="E51" i="50"/>
  <c r="I51" i="50" s="1"/>
  <c r="I50" i="50" s="1"/>
  <c r="G50" i="50"/>
  <c r="F50" i="50"/>
  <c r="D50" i="50"/>
  <c r="C50" i="50"/>
  <c r="G49" i="50"/>
  <c r="G48" i="50" s="1"/>
  <c r="E49" i="50"/>
  <c r="H49" i="50" s="1"/>
  <c r="F48" i="50"/>
  <c r="D48" i="50"/>
  <c r="C48" i="50"/>
  <c r="G47" i="50"/>
  <c r="E47" i="50"/>
  <c r="I47" i="50" s="1"/>
  <c r="G46" i="50"/>
  <c r="F46" i="50"/>
  <c r="D46" i="50"/>
  <c r="C46" i="50"/>
  <c r="C45" i="50"/>
  <c r="C44" i="50" s="1"/>
  <c r="G43" i="50"/>
  <c r="E43" i="50"/>
  <c r="H43" i="50" s="1"/>
  <c r="G42" i="50"/>
  <c r="G41" i="50" s="1"/>
  <c r="F13" i="70" s="1"/>
  <c r="G15" i="71" s="1"/>
  <c r="F42" i="50"/>
  <c r="F41" i="50" s="1"/>
  <c r="E13" i="70" s="1"/>
  <c r="F15" i="71" s="1"/>
  <c r="D42" i="50"/>
  <c r="E42" i="50" s="1"/>
  <c r="D41" i="50"/>
  <c r="C13" i="70" s="1"/>
  <c r="D15" i="71" s="1"/>
  <c r="C41" i="50"/>
  <c r="B13" i="70" s="1"/>
  <c r="C15" i="71" s="1"/>
  <c r="G40" i="50"/>
  <c r="E40" i="50"/>
  <c r="H40" i="50" s="1"/>
  <c r="G39" i="50"/>
  <c r="G38" i="50" s="1"/>
  <c r="E39" i="50"/>
  <c r="H39" i="50" s="1"/>
  <c r="F38" i="50"/>
  <c r="D38" i="50"/>
  <c r="C38" i="50"/>
  <c r="G37" i="50"/>
  <c r="E37" i="50"/>
  <c r="I37" i="50" s="1"/>
  <c r="I36" i="50" s="1"/>
  <c r="G36" i="50"/>
  <c r="F36" i="50"/>
  <c r="D36" i="50"/>
  <c r="C36" i="50"/>
  <c r="G35" i="50"/>
  <c r="E35" i="50"/>
  <c r="H35" i="50" s="1"/>
  <c r="G34" i="50"/>
  <c r="E34" i="50"/>
  <c r="H34" i="50" s="1"/>
  <c r="G33" i="50"/>
  <c r="E33" i="50"/>
  <c r="H33" i="50" s="1"/>
  <c r="G32" i="50"/>
  <c r="E32" i="50"/>
  <c r="H32" i="50" s="1"/>
  <c r="E31" i="50"/>
  <c r="H31" i="50" s="1"/>
  <c r="G30" i="50"/>
  <c r="E30" i="50"/>
  <c r="H30" i="50" s="1"/>
  <c r="G29" i="50"/>
  <c r="E29" i="50"/>
  <c r="H29" i="50" s="1"/>
  <c r="G28" i="50"/>
  <c r="E28" i="50"/>
  <c r="H28" i="50" s="1"/>
  <c r="G27" i="50"/>
  <c r="E27" i="50"/>
  <c r="H27" i="50" s="1"/>
  <c r="F26" i="50"/>
  <c r="E26" i="50"/>
  <c r="D26" i="50"/>
  <c r="C26" i="50"/>
  <c r="C25" i="50" s="1"/>
  <c r="B12" i="70" s="1"/>
  <c r="C14" i="71" s="1"/>
  <c r="D25" i="50"/>
  <c r="C12" i="70" s="1"/>
  <c r="D14" i="71" s="1"/>
  <c r="G24" i="50"/>
  <c r="E24" i="50"/>
  <c r="H24" i="50" s="1"/>
  <c r="G23" i="50"/>
  <c r="E23" i="50"/>
  <c r="H23" i="50" s="1"/>
  <c r="H22" i="50" s="1"/>
  <c r="G22" i="50"/>
  <c r="G19" i="50" s="1"/>
  <c r="F11" i="70" s="1"/>
  <c r="G13" i="71" s="1"/>
  <c r="F22" i="50"/>
  <c r="E22" i="50"/>
  <c r="D22" i="50"/>
  <c r="C22" i="50"/>
  <c r="G21" i="50"/>
  <c r="E21" i="50"/>
  <c r="I21" i="50" s="1"/>
  <c r="I20" i="50" s="1"/>
  <c r="G20" i="50"/>
  <c r="F20" i="50"/>
  <c r="D20" i="50"/>
  <c r="D19" i="50" s="1"/>
  <c r="C11" i="70" s="1"/>
  <c r="D13" i="71" s="1"/>
  <c r="C20" i="50"/>
  <c r="C19" i="50"/>
  <c r="B11" i="70" s="1"/>
  <c r="C13" i="71" s="1"/>
  <c r="G18" i="50"/>
  <c r="E18" i="50"/>
  <c r="I18" i="50" s="1"/>
  <c r="G17" i="50"/>
  <c r="E17" i="50"/>
  <c r="I17" i="50" s="1"/>
  <c r="E16" i="50"/>
  <c r="H16" i="50" s="1"/>
  <c r="G15" i="50"/>
  <c r="E15" i="50"/>
  <c r="I15" i="50" s="1"/>
  <c r="E14" i="50"/>
  <c r="H14" i="50" s="1"/>
  <c r="G13" i="50"/>
  <c r="E13" i="50"/>
  <c r="I13" i="50" s="1"/>
  <c r="G12" i="50"/>
  <c r="F11" i="50"/>
  <c r="D11" i="50"/>
  <c r="D10" i="50" s="1"/>
  <c r="D9" i="50" s="1"/>
  <c r="C9" i="65" s="1"/>
  <c r="C11" i="50"/>
  <c r="C10" i="50"/>
  <c r="C9" i="50" s="1"/>
  <c r="B9" i="65" s="1"/>
  <c r="E172" i="50" l="1"/>
  <c r="H172" i="50" s="1"/>
  <c r="C32" i="1"/>
  <c r="D130" i="50"/>
  <c r="C33" i="70" s="1"/>
  <c r="D35" i="71" s="1"/>
  <c r="F114" i="50"/>
  <c r="E31" i="70" s="1"/>
  <c r="F33" i="71" s="1"/>
  <c r="G84" i="50"/>
  <c r="F28" i="70" s="1"/>
  <c r="G30" i="71" s="1"/>
  <c r="E80" i="50"/>
  <c r="H80" i="50" s="1"/>
  <c r="E76" i="50"/>
  <c r="H76" i="50" s="1"/>
  <c r="E67" i="50"/>
  <c r="H67" i="50" s="1"/>
  <c r="E72" i="50"/>
  <c r="H72" i="50" s="1"/>
  <c r="H59" i="50"/>
  <c r="I58" i="50"/>
  <c r="G26" i="50"/>
  <c r="F25" i="50"/>
  <c r="E12" i="70" s="1"/>
  <c r="F14" i="71" s="1"/>
  <c r="G11" i="50"/>
  <c r="G10" i="50" s="1"/>
  <c r="F9" i="70" s="1"/>
  <c r="G11" i="71" s="1"/>
  <c r="H42" i="50"/>
  <c r="E46" i="50"/>
  <c r="H46" i="50" s="1"/>
  <c r="E48" i="50"/>
  <c r="H48" i="50" s="1"/>
  <c r="G45" i="50"/>
  <c r="F17" i="70" s="1"/>
  <c r="G19" i="71" s="1"/>
  <c r="I59" i="50"/>
  <c r="H60" i="50"/>
  <c r="I60" i="50"/>
  <c r="E64" i="50"/>
  <c r="H64" i="50" s="1"/>
  <c r="E65" i="50"/>
  <c r="H65" i="50" s="1"/>
  <c r="F84" i="50"/>
  <c r="E28" i="70" s="1"/>
  <c r="F30" i="71" s="1"/>
  <c r="D84" i="50"/>
  <c r="C28" i="70" s="1"/>
  <c r="D30" i="71" s="1"/>
  <c r="E93" i="50"/>
  <c r="H93" i="50" s="1"/>
  <c r="E117" i="50"/>
  <c r="H117" i="50" s="1"/>
  <c r="E119" i="50"/>
  <c r="H119" i="50" s="1"/>
  <c r="C125" i="50"/>
  <c r="B32" i="70" s="1"/>
  <c r="C34" i="71" s="1"/>
  <c r="E133" i="50"/>
  <c r="H133" i="50" s="1"/>
  <c r="E150" i="50"/>
  <c r="H150" i="50" s="1"/>
  <c r="C37" i="70"/>
  <c r="D39" i="71" s="1"/>
  <c r="E166" i="50"/>
  <c r="C11" i="42"/>
  <c r="D59" i="62"/>
  <c r="H104" i="50"/>
  <c r="C9" i="70"/>
  <c r="D11" i="71" s="1"/>
  <c r="E19" i="70"/>
  <c r="F21" i="71" s="1"/>
  <c r="B30" i="70"/>
  <c r="C32" i="71" s="1"/>
  <c r="B31" i="70"/>
  <c r="C33" i="71" s="1"/>
  <c r="B35" i="70"/>
  <c r="C37" i="71" s="1"/>
  <c r="C57" i="70"/>
  <c r="C16" i="54"/>
  <c r="B11" i="42"/>
  <c r="C59" i="62"/>
  <c r="B20" i="24"/>
  <c r="D15" i="32"/>
  <c r="C43" i="23"/>
  <c r="E9" i="37"/>
  <c r="F92" i="50"/>
  <c r="E29" i="70" s="1"/>
  <c r="F31" i="71" s="1"/>
  <c r="B9" i="70"/>
  <c r="C11" i="71" s="1"/>
  <c r="B17" i="70"/>
  <c r="C19" i="71" s="1"/>
  <c r="C19" i="70"/>
  <c r="D21" i="71" s="1"/>
  <c r="B25" i="70"/>
  <c r="C27" i="71" s="1"/>
  <c r="E37" i="70"/>
  <c r="F39" i="71" s="1"/>
  <c r="B57" i="70"/>
  <c r="E57" i="70"/>
  <c r="E92" i="50"/>
  <c r="I92" i="50" s="1"/>
  <c r="E90" i="50"/>
  <c r="H90" i="50" s="1"/>
  <c r="E75" i="50"/>
  <c r="H75" i="50" s="1"/>
  <c r="E78" i="50"/>
  <c r="H78" i="50" s="1"/>
  <c r="D45" i="50"/>
  <c r="C17" i="70" s="1"/>
  <c r="D19" i="71" s="1"/>
  <c r="E50" i="50"/>
  <c r="H50" i="50" s="1"/>
  <c r="H114" i="50"/>
  <c r="E85" i="50"/>
  <c r="H85" i="50" s="1"/>
  <c r="G44" i="50"/>
  <c r="G25" i="50"/>
  <c r="F12" i="70" s="1"/>
  <c r="G14" i="71" s="1"/>
  <c r="F19" i="50"/>
  <c r="E11" i="70" s="1"/>
  <c r="F13" i="71" s="1"/>
  <c r="E9" i="50"/>
  <c r="E141" i="50"/>
  <c r="H141" i="50" s="1"/>
  <c r="C74" i="50"/>
  <c r="I24" i="50"/>
  <c r="I28" i="50"/>
  <c r="I30" i="50"/>
  <c r="I33" i="50"/>
  <c r="I35" i="50"/>
  <c r="I40" i="50"/>
  <c r="E54" i="50"/>
  <c r="H54" i="50" s="1"/>
  <c r="I56" i="50"/>
  <c r="E95" i="50"/>
  <c r="H95" i="50" s="1"/>
  <c r="E97" i="50"/>
  <c r="H97" i="50" s="1"/>
  <c r="E99" i="50"/>
  <c r="H99" i="50" s="1"/>
  <c r="H105" i="50"/>
  <c r="I116" i="50"/>
  <c r="I115" i="50" s="1"/>
  <c r="E135" i="50"/>
  <c r="I135" i="50" s="1"/>
  <c r="I136" i="50"/>
  <c r="E138" i="50"/>
  <c r="H138" i="50" s="1"/>
  <c r="G158" i="50"/>
  <c r="G157" i="50" s="1"/>
  <c r="F47" i="70" s="1"/>
  <c r="G49" i="71" s="1"/>
  <c r="F158" i="50"/>
  <c r="F157" i="50" s="1"/>
  <c r="G169" i="50"/>
  <c r="G168" i="50" s="1"/>
  <c r="I23" i="50"/>
  <c r="E25" i="50"/>
  <c r="H25" i="50" s="1"/>
  <c r="H26" i="50"/>
  <c r="I27" i="50"/>
  <c r="I29" i="50"/>
  <c r="I32" i="50"/>
  <c r="I34" i="50"/>
  <c r="E36" i="50"/>
  <c r="H36" i="50" s="1"/>
  <c r="E38" i="50"/>
  <c r="I39" i="50"/>
  <c r="I38" i="50" s="1"/>
  <c r="E41" i="50"/>
  <c r="I49" i="50"/>
  <c r="I48" i="50" s="1"/>
  <c r="H58" i="50"/>
  <c r="E61" i="50"/>
  <c r="H61" i="50" s="1"/>
  <c r="I63" i="50"/>
  <c r="E87" i="50"/>
  <c r="H87" i="50" s="1"/>
  <c r="E125" i="50"/>
  <c r="I127" i="50"/>
  <c r="I126" i="50" s="1"/>
  <c r="I125" i="50" s="1"/>
  <c r="I132" i="50"/>
  <c r="I131" i="50" s="1"/>
  <c r="I137" i="50"/>
  <c r="I156" i="50"/>
  <c r="I155" i="50" s="1"/>
  <c r="I154" i="50" s="1"/>
  <c r="I153" i="50" s="1"/>
  <c r="E159" i="50"/>
  <c r="H159" i="50" s="1"/>
  <c r="I171" i="50"/>
  <c r="I25" i="50"/>
  <c r="I46" i="50"/>
  <c r="H38" i="50"/>
  <c r="H41" i="50"/>
  <c r="H12" i="50"/>
  <c r="H13" i="50"/>
  <c r="H15" i="50"/>
  <c r="H17" i="50"/>
  <c r="H18" i="50"/>
  <c r="H21" i="50"/>
  <c r="H20" i="50" s="1"/>
  <c r="H19" i="50" s="1"/>
  <c r="H37" i="50"/>
  <c r="E45" i="50"/>
  <c r="H47" i="50"/>
  <c r="H51" i="50"/>
  <c r="E55" i="50"/>
  <c r="E62" i="50"/>
  <c r="I80" i="50"/>
  <c r="H135" i="50"/>
  <c r="E10" i="50"/>
  <c r="F10" i="50"/>
  <c r="E9" i="70" s="1"/>
  <c r="F11" i="71" s="1"/>
  <c r="E11" i="50"/>
  <c r="I11" i="50" s="1"/>
  <c r="E20" i="50"/>
  <c r="E19" i="50" s="1"/>
  <c r="F45" i="50"/>
  <c r="E17" i="70" s="1"/>
  <c r="F19" i="71" s="1"/>
  <c r="I107" i="50"/>
  <c r="I114" i="50"/>
  <c r="E158" i="50"/>
  <c r="I73" i="50"/>
  <c r="I72" i="50" s="1"/>
  <c r="H77" i="50"/>
  <c r="I79" i="50"/>
  <c r="I78" i="50" s="1"/>
  <c r="H81" i="50"/>
  <c r="I83" i="50"/>
  <c r="I82" i="50" s="1"/>
  <c r="I88" i="50"/>
  <c r="I87" i="50" s="1"/>
  <c r="H91" i="50"/>
  <c r="H94" i="50"/>
  <c r="I100" i="50"/>
  <c r="I99" i="50" s="1"/>
  <c r="H102" i="50"/>
  <c r="I109" i="50"/>
  <c r="I108" i="50" s="1"/>
  <c r="I113" i="50"/>
  <c r="I112" i="50" s="1"/>
  <c r="H118" i="50"/>
  <c r="I120" i="50"/>
  <c r="I119" i="50" s="1"/>
  <c r="E126" i="50"/>
  <c r="H126" i="50" s="1"/>
  <c r="I138" i="50"/>
  <c r="H140" i="50"/>
  <c r="I141" i="50"/>
  <c r="H143" i="50"/>
  <c r="H147" i="50"/>
  <c r="H152" i="50"/>
  <c r="E155" i="50"/>
  <c r="E163" i="50"/>
  <c r="H163" i="50" s="1"/>
  <c r="C47" i="70"/>
  <c r="D49" i="71" s="1"/>
  <c r="E165" i="50"/>
  <c r="H165" i="50" s="1"/>
  <c r="H166" i="50"/>
  <c r="E121" i="50"/>
  <c r="H121" i="50" s="1"/>
  <c r="F129" i="50"/>
  <c r="E130" i="50"/>
  <c r="H130" i="50" s="1"/>
  <c r="E131" i="50"/>
  <c r="H131" i="50" s="1"/>
  <c r="H134" i="50"/>
  <c r="H139" i="50"/>
  <c r="E142" i="50"/>
  <c r="H142" i="50" s="1"/>
  <c r="E146" i="50"/>
  <c r="H146" i="50" s="1"/>
  <c r="E151" i="50"/>
  <c r="H151" i="50" s="1"/>
  <c r="E157" i="50"/>
  <c r="C175" i="50"/>
  <c r="I173" i="50"/>
  <c r="I172" i="50" s="1"/>
  <c r="I174" i="50"/>
  <c r="E168" i="50"/>
  <c r="E153" i="50" l="1"/>
  <c r="H92" i="50"/>
  <c r="E84" i="50"/>
  <c r="H84" i="50" s="1"/>
  <c r="D74" i="50"/>
  <c r="E74" i="50" s="1"/>
  <c r="I22" i="50"/>
  <c r="I19" i="50" s="1"/>
  <c r="G9" i="50"/>
  <c r="F9" i="65" s="1"/>
  <c r="C13" i="20"/>
  <c r="B9" i="44"/>
  <c r="B8" i="37"/>
  <c r="F9" i="37"/>
  <c r="F57" i="70"/>
  <c r="C44" i="23"/>
  <c r="B11" i="24"/>
  <c r="E47" i="70"/>
  <c r="F49" i="71" s="1"/>
  <c r="D16" i="54"/>
  <c r="E11" i="42"/>
  <c r="F59" i="62"/>
  <c r="I84" i="50"/>
  <c r="I75" i="50"/>
  <c r="I54" i="50"/>
  <c r="D44" i="50"/>
  <c r="E44" i="50" s="1"/>
  <c r="I26" i="50"/>
  <c r="I61" i="50"/>
  <c r="H168" i="50"/>
  <c r="I129" i="50"/>
  <c r="I128" i="50" s="1"/>
  <c r="F128" i="50"/>
  <c r="G129" i="50"/>
  <c r="G128" i="50" s="1"/>
  <c r="G125" i="50" s="1"/>
  <c r="H158" i="50"/>
  <c r="H157" i="50" s="1"/>
  <c r="I45" i="50"/>
  <c r="F44" i="50"/>
  <c r="C29" i="1" s="1"/>
  <c r="C20" i="23" s="1"/>
  <c r="H10" i="50"/>
  <c r="H62" i="50"/>
  <c r="I62" i="50"/>
  <c r="H45" i="50"/>
  <c r="I130" i="50"/>
  <c r="H129" i="50"/>
  <c r="H155" i="50"/>
  <c r="H154" i="50" s="1"/>
  <c r="H153" i="50" s="1"/>
  <c r="E154" i="50"/>
  <c r="I10" i="50"/>
  <c r="F9" i="50"/>
  <c r="H55" i="50"/>
  <c r="I55" i="50"/>
  <c r="H11" i="50"/>
  <c r="E175" i="50" l="1"/>
  <c r="E9" i="65"/>
  <c r="C28" i="1"/>
  <c r="C19" i="23" s="1"/>
  <c r="F11" i="42"/>
  <c r="G59" i="62"/>
  <c r="E16" i="54"/>
  <c r="G74" i="50"/>
  <c r="G175" i="50" s="1"/>
  <c r="F32" i="70"/>
  <c r="G34" i="71" s="1"/>
  <c r="C15" i="54"/>
  <c r="C22" i="62"/>
  <c r="B21" i="42"/>
  <c r="D175" i="50"/>
  <c r="C9" i="44" s="1"/>
  <c r="I9" i="50"/>
  <c r="H9" i="50"/>
  <c r="I44" i="50"/>
  <c r="H44" i="50"/>
  <c r="F125" i="50"/>
  <c r="E32" i="70" s="1"/>
  <c r="F34" i="71" s="1"/>
  <c r="H128" i="50"/>
  <c r="E13" i="20" l="1"/>
  <c r="F9" i="44"/>
  <c r="F8" i="37"/>
  <c r="C8" i="37"/>
  <c r="C21" i="42" s="1"/>
  <c r="F74" i="50"/>
  <c r="C30" i="1" s="1"/>
  <c r="C21" i="23" s="1"/>
  <c r="H125" i="50"/>
  <c r="E15" i="54" l="1"/>
  <c r="G22" i="62"/>
  <c r="F21" i="42"/>
  <c r="D22" i="62"/>
  <c r="I74" i="50"/>
  <c r="H74" i="50"/>
  <c r="H175" i="50" s="1"/>
  <c r="F175" i="50"/>
  <c r="I175" i="50" l="1"/>
  <c r="E9" i="44"/>
  <c r="E8" i="37"/>
  <c r="D13" i="20"/>
  <c r="F39" i="67"/>
  <c r="C39" i="67"/>
  <c r="F37" i="67"/>
  <c r="G17" i="67"/>
  <c r="G39" i="67" s="1"/>
  <c r="D13" i="67"/>
  <c r="G13" i="67"/>
  <c r="G37" i="67" s="1"/>
  <c r="D17" i="67" l="1"/>
  <c r="D39" i="67" s="1"/>
  <c r="D37" i="67"/>
  <c r="E21" i="42"/>
  <c r="D15" i="54"/>
  <c r="F22" i="62"/>
  <c r="H38" i="67"/>
  <c r="E38" i="67"/>
  <c r="H37" i="67"/>
  <c r="E37" i="67"/>
  <c r="A1" i="80"/>
  <c r="B1" i="20"/>
  <c r="A1" i="85" l="1"/>
  <c r="A1" i="28"/>
  <c r="A1" i="27"/>
  <c r="A1" i="54"/>
  <c r="A1" i="32"/>
  <c r="A1" i="42"/>
  <c r="B1" i="19"/>
  <c r="A1" i="16"/>
  <c r="A1" i="24"/>
  <c r="A1" i="65"/>
  <c r="A1" i="50"/>
  <c r="A1" i="62"/>
  <c r="A1" i="72"/>
  <c r="A1" i="45"/>
  <c r="A1" i="44"/>
  <c r="A1" i="61"/>
  <c r="A1" i="38"/>
  <c r="A1" i="37" l="1"/>
  <c r="A1" i="71"/>
  <c r="A1" i="70"/>
  <c r="A1" i="21"/>
  <c r="A1" i="55"/>
  <c r="A1" i="67"/>
  <c r="A1" i="13"/>
  <c r="A1" i="26"/>
  <c r="A1" i="53" l="1"/>
  <c r="A1" i="52"/>
  <c r="A1" i="75"/>
  <c r="A3" i="75"/>
  <c r="A1" i="6"/>
  <c r="A1" i="23"/>
  <c r="A1" i="74"/>
  <c r="A1" i="1"/>
  <c r="A1" i="51"/>
  <c r="A3" i="23" l="1"/>
  <c r="E12" i="21" l="1"/>
  <c r="E11" i="21"/>
  <c r="E9" i="21"/>
  <c r="D152" i="85"/>
  <c r="F152" i="85" s="1"/>
  <c r="D138" i="85"/>
  <c r="F138" i="85" s="1"/>
  <c r="D124" i="85"/>
  <c r="F124" i="85" s="1"/>
  <c r="D99" i="85"/>
  <c r="F99" i="85" s="1"/>
  <c r="D55" i="23" l="1"/>
  <c r="D54" i="23" s="1"/>
  <c r="C55" i="23"/>
  <c r="C54" i="23" s="1"/>
  <c r="D50" i="23"/>
  <c r="D49" i="23" s="1"/>
  <c r="C50" i="23"/>
  <c r="C49" i="23" s="1"/>
  <c r="D18" i="23" l="1"/>
  <c r="D7" i="23"/>
  <c r="C7" i="23"/>
  <c r="G25" i="67" l="1"/>
  <c r="F25" i="67"/>
  <c r="D25" i="67"/>
  <c r="C25" i="67"/>
  <c r="G19" i="67"/>
  <c r="F19" i="67"/>
  <c r="D19" i="67"/>
  <c r="E36" i="55" s="1"/>
  <c r="C19" i="67"/>
  <c r="D36" i="55" l="1"/>
  <c r="C10" i="20"/>
  <c r="D10" i="20"/>
  <c r="G36" i="55"/>
  <c r="H36" i="55"/>
  <c r="E10" i="20"/>
  <c r="F9" i="42"/>
  <c r="E9" i="42"/>
  <c r="C9" i="42"/>
  <c r="B9" i="42"/>
  <c r="D9" i="42" l="1"/>
  <c r="G9" i="42" s="1"/>
  <c r="A3" i="80" l="1"/>
  <c r="F38" i="80" l="1"/>
  <c r="F37" i="80"/>
  <c r="E36" i="80"/>
  <c r="F36" i="80" s="1"/>
  <c r="F34" i="80"/>
  <c r="F33" i="80"/>
  <c r="F32" i="80"/>
  <c r="C29" i="80"/>
  <c r="F27" i="80"/>
  <c r="F26" i="80"/>
  <c r="F25" i="80"/>
  <c r="B24" i="80"/>
  <c r="F24" i="80" s="1"/>
  <c r="F20" i="80"/>
  <c r="F19" i="80"/>
  <c r="E18" i="80"/>
  <c r="F18" i="80" s="1"/>
  <c r="F16" i="80"/>
  <c r="F15" i="80"/>
  <c r="F14" i="80"/>
  <c r="F13" i="80"/>
  <c r="F12" i="80"/>
  <c r="D11" i="80"/>
  <c r="C11" i="80"/>
  <c r="C22" i="80" s="1"/>
  <c r="C40" i="80" s="1"/>
  <c r="F9" i="80"/>
  <c r="F8" i="80"/>
  <c r="F7" i="80"/>
  <c r="B6" i="80"/>
  <c r="B22" i="80" s="1"/>
  <c r="E22" i="80" l="1"/>
  <c r="E40" i="80" s="1"/>
  <c r="F11" i="80"/>
  <c r="B40" i="80"/>
  <c r="D22" i="80"/>
  <c r="F6" i="80"/>
  <c r="D31" i="80" l="1"/>
  <c r="F31" i="80" s="1"/>
  <c r="F22" i="80"/>
  <c r="A4" i="50" l="1"/>
  <c r="A4" i="62"/>
  <c r="H19" i="44"/>
  <c r="A4" i="61"/>
  <c r="A3" i="52"/>
  <c r="F28" i="75"/>
  <c r="E28" i="75"/>
  <c r="F23" i="75"/>
  <c r="E23" i="75"/>
  <c r="F14" i="75"/>
  <c r="E14" i="75"/>
  <c r="F9" i="75"/>
  <c r="E9" i="75"/>
  <c r="A3" i="74"/>
  <c r="C58" i="74"/>
  <c r="B58" i="74"/>
  <c r="B51" i="74"/>
  <c r="C46" i="74"/>
  <c r="B46" i="74"/>
  <c r="C37" i="74"/>
  <c r="B37" i="74"/>
  <c r="C27" i="74"/>
  <c r="B27" i="74"/>
  <c r="C15" i="74"/>
  <c r="B15" i="74"/>
  <c r="C6" i="74"/>
  <c r="B6" i="74"/>
  <c r="B5" i="74" l="1"/>
  <c r="E20" i="75"/>
  <c r="E34" i="75"/>
  <c r="B26" i="74"/>
  <c r="F20" i="75"/>
  <c r="F34" i="75"/>
  <c r="C26" i="74"/>
  <c r="B45" i="74"/>
  <c r="C5" i="74"/>
  <c r="A4" i="65"/>
  <c r="D43" i="72" l="1"/>
  <c r="G43" i="72" s="1"/>
  <c r="D42" i="72"/>
  <c r="G42" i="72" s="1"/>
  <c r="D41" i="72"/>
  <c r="G41" i="72" s="1"/>
  <c r="D40" i="72"/>
  <c r="G40" i="72" s="1"/>
  <c r="F39" i="72"/>
  <c r="E39" i="72"/>
  <c r="C39" i="72"/>
  <c r="B39" i="72"/>
  <c r="G38" i="72"/>
  <c r="D38" i="72"/>
  <c r="D37" i="72"/>
  <c r="G37" i="72" s="1"/>
  <c r="D36" i="72"/>
  <c r="G36" i="72" s="1"/>
  <c r="D35" i="72"/>
  <c r="G35" i="72" s="1"/>
  <c r="D34" i="72"/>
  <c r="G34" i="72" s="1"/>
  <c r="D33" i="72"/>
  <c r="G33" i="72" s="1"/>
  <c r="D32" i="72"/>
  <c r="G32" i="72" s="1"/>
  <c r="D31" i="72"/>
  <c r="G31" i="72" s="1"/>
  <c r="D30" i="72"/>
  <c r="G30" i="72" s="1"/>
  <c r="D29" i="72"/>
  <c r="G29" i="72" s="1"/>
  <c r="F28" i="72"/>
  <c r="E28" i="72"/>
  <c r="C28" i="72"/>
  <c r="B28" i="72"/>
  <c r="G27" i="72"/>
  <c r="D27" i="72"/>
  <c r="D26" i="72"/>
  <c r="G26" i="72" s="1"/>
  <c r="D25" i="72"/>
  <c r="G25" i="72" s="1"/>
  <c r="D24" i="72"/>
  <c r="G24" i="72" s="1"/>
  <c r="D23" i="72"/>
  <c r="G23" i="72" s="1"/>
  <c r="D22" i="72"/>
  <c r="G22" i="72" s="1"/>
  <c r="D20" i="72"/>
  <c r="G20" i="72" s="1"/>
  <c r="G18" i="72"/>
  <c r="D18" i="72"/>
  <c r="D17" i="72"/>
  <c r="G17" i="72" s="1"/>
  <c r="D16" i="72"/>
  <c r="G16" i="72" s="1"/>
  <c r="D15" i="72"/>
  <c r="G15" i="72" s="1"/>
  <c r="D14" i="72"/>
  <c r="G14" i="72" s="1"/>
  <c r="D13" i="72"/>
  <c r="G13" i="72" s="1"/>
  <c r="D12" i="72"/>
  <c r="G12" i="72" s="1"/>
  <c r="D11" i="72"/>
  <c r="G11" i="72" s="1"/>
  <c r="D10" i="72"/>
  <c r="G10" i="72" s="1"/>
  <c r="F9" i="72"/>
  <c r="E9" i="72"/>
  <c r="C9" i="72"/>
  <c r="B9" i="72"/>
  <c r="A4" i="72"/>
  <c r="E157" i="71"/>
  <c r="E156" i="71"/>
  <c r="H156" i="71" s="1"/>
  <c r="E155" i="71"/>
  <c r="H155" i="71" s="1"/>
  <c r="E154" i="71"/>
  <c r="H154" i="71" s="1"/>
  <c r="E153" i="71"/>
  <c r="H153" i="71" s="1"/>
  <c r="E152" i="71"/>
  <c r="E151" i="71"/>
  <c r="H151" i="71" s="1"/>
  <c r="E150" i="71"/>
  <c r="H150" i="71" s="1"/>
  <c r="G149" i="71"/>
  <c r="F149" i="71"/>
  <c r="D149" i="71"/>
  <c r="C149" i="71"/>
  <c r="E148" i="71"/>
  <c r="H148" i="71" s="1"/>
  <c r="E147" i="71"/>
  <c r="H147" i="71" s="1"/>
  <c r="E146" i="71"/>
  <c r="G145" i="71"/>
  <c r="F145" i="71"/>
  <c r="D145" i="71"/>
  <c r="C145" i="71"/>
  <c r="E144" i="71"/>
  <c r="H144" i="71" s="1"/>
  <c r="E143" i="71"/>
  <c r="H143" i="71" s="1"/>
  <c r="E142" i="71"/>
  <c r="H142" i="71" s="1"/>
  <c r="E141" i="71"/>
  <c r="H141" i="71" s="1"/>
  <c r="E140" i="71"/>
  <c r="E139" i="71"/>
  <c r="H139" i="71" s="1"/>
  <c r="E138" i="71"/>
  <c r="H138" i="71" s="1"/>
  <c r="E137" i="71"/>
  <c r="H137" i="71" s="1"/>
  <c r="G136" i="71"/>
  <c r="F136" i="71"/>
  <c r="D136" i="71"/>
  <c r="C136" i="71"/>
  <c r="E135" i="71"/>
  <c r="H135" i="71" s="1"/>
  <c r="E134" i="71"/>
  <c r="H134" i="71" s="1"/>
  <c r="E131" i="71"/>
  <c r="H131" i="71" s="1"/>
  <c r="E130" i="71"/>
  <c r="H130" i="71" s="1"/>
  <c r="E129" i="71"/>
  <c r="H129" i="71" s="1"/>
  <c r="E128" i="71"/>
  <c r="H128" i="71" s="1"/>
  <c r="E127" i="71"/>
  <c r="H127" i="71" s="1"/>
  <c r="E126" i="71"/>
  <c r="H126" i="71" s="1"/>
  <c r="E125" i="71"/>
  <c r="H125" i="71" s="1"/>
  <c r="E124" i="71"/>
  <c r="H124" i="71" s="1"/>
  <c r="E123" i="71"/>
  <c r="H123" i="71" s="1"/>
  <c r="G122" i="71"/>
  <c r="F122" i="71"/>
  <c r="D122" i="71"/>
  <c r="C122" i="71"/>
  <c r="E121" i="71"/>
  <c r="H121" i="71" s="1"/>
  <c r="E120" i="71"/>
  <c r="H120" i="71" s="1"/>
  <c r="E119" i="71"/>
  <c r="H119" i="71" s="1"/>
  <c r="E118" i="71"/>
  <c r="H118" i="71" s="1"/>
  <c r="E117" i="71"/>
  <c r="H117" i="71" s="1"/>
  <c r="E116" i="71"/>
  <c r="H116" i="71" s="1"/>
  <c r="E115" i="71"/>
  <c r="H115" i="71" s="1"/>
  <c r="E114" i="71"/>
  <c r="H114" i="71" s="1"/>
  <c r="E113" i="71"/>
  <c r="H113" i="71" s="1"/>
  <c r="G112" i="71"/>
  <c r="F112" i="71"/>
  <c r="D112" i="71"/>
  <c r="C112" i="71"/>
  <c r="E111" i="71"/>
  <c r="H111" i="71" s="1"/>
  <c r="E110" i="71"/>
  <c r="H110" i="71" s="1"/>
  <c r="E109" i="71"/>
  <c r="H109" i="71" s="1"/>
  <c r="E108" i="71"/>
  <c r="H108" i="71" s="1"/>
  <c r="E107" i="71"/>
  <c r="H107" i="71" s="1"/>
  <c r="E106" i="71"/>
  <c r="H106" i="71" s="1"/>
  <c r="E105" i="71"/>
  <c r="H105" i="71" s="1"/>
  <c r="E104" i="71"/>
  <c r="H104" i="71" s="1"/>
  <c r="E103" i="71"/>
  <c r="H103" i="71" s="1"/>
  <c r="G102" i="71"/>
  <c r="F102" i="71"/>
  <c r="D102" i="71"/>
  <c r="C102" i="71"/>
  <c r="E101" i="71"/>
  <c r="H101" i="71" s="1"/>
  <c r="E100" i="71"/>
  <c r="H100" i="71" s="1"/>
  <c r="E99" i="71"/>
  <c r="H99" i="71" s="1"/>
  <c r="E98" i="71"/>
  <c r="H98" i="71" s="1"/>
  <c r="E97" i="71"/>
  <c r="H97" i="71" s="1"/>
  <c r="E96" i="71"/>
  <c r="H96" i="71" s="1"/>
  <c r="E95" i="71"/>
  <c r="H95" i="71" s="1"/>
  <c r="E94" i="71"/>
  <c r="H94" i="71" s="1"/>
  <c r="E93" i="71"/>
  <c r="H93" i="71" s="1"/>
  <c r="G92" i="71"/>
  <c r="F92" i="71"/>
  <c r="D92" i="71"/>
  <c r="C92" i="71"/>
  <c r="E91" i="71"/>
  <c r="H91" i="71" s="1"/>
  <c r="E90" i="71"/>
  <c r="H90" i="71" s="1"/>
  <c r="E89" i="71"/>
  <c r="H89" i="71" s="1"/>
  <c r="E88" i="71"/>
  <c r="E87" i="71"/>
  <c r="H87" i="71" s="1"/>
  <c r="E86" i="71"/>
  <c r="H86" i="71" s="1"/>
  <c r="E85" i="71"/>
  <c r="H85" i="71" s="1"/>
  <c r="G84" i="71"/>
  <c r="F84" i="71"/>
  <c r="D84" i="71"/>
  <c r="C84" i="71"/>
  <c r="E82" i="71"/>
  <c r="H82" i="71" s="1"/>
  <c r="E81" i="71"/>
  <c r="H81" i="71" s="1"/>
  <c r="E80" i="71"/>
  <c r="H80" i="71" s="1"/>
  <c r="E79" i="71"/>
  <c r="H79" i="71" s="1"/>
  <c r="E78" i="71"/>
  <c r="H78" i="71" s="1"/>
  <c r="E77" i="71"/>
  <c r="H77" i="71" s="1"/>
  <c r="E76" i="71"/>
  <c r="H76" i="71" s="1"/>
  <c r="G75" i="71"/>
  <c r="F75" i="71"/>
  <c r="D75" i="71"/>
  <c r="C75" i="71"/>
  <c r="E74" i="71"/>
  <c r="H74" i="71" s="1"/>
  <c r="E73" i="71"/>
  <c r="H73" i="71" s="1"/>
  <c r="E72" i="71"/>
  <c r="H72" i="71" s="1"/>
  <c r="G71" i="71"/>
  <c r="F71" i="71"/>
  <c r="D71" i="71"/>
  <c r="C71" i="71"/>
  <c r="E70" i="71"/>
  <c r="H70" i="71" s="1"/>
  <c r="E69" i="71"/>
  <c r="H69" i="71" s="1"/>
  <c r="E68" i="71"/>
  <c r="H68" i="71" s="1"/>
  <c r="E67" i="71"/>
  <c r="H67" i="71" s="1"/>
  <c r="E66" i="71"/>
  <c r="H66" i="71" s="1"/>
  <c r="E65" i="71"/>
  <c r="H65" i="71" s="1"/>
  <c r="E64" i="71"/>
  <c r="H64" i="71" s="1"/>
  <c r="E63" i="71"/>
  <c r="H63" i="71" s="1"/>
  <c r="G62" i="71"/>
  <c r="F62" i="71"/>
  <c r="D62" i="71"/>
  <c r="C62" i="71"/>
  <c r="E61" i="71"/>
  <c r="H61" i="71" s="1"/>
  <c r="E60" i="71"/>
  <c r="H60" i="71" s="1"/>
  <c r="E59" i="71"/>
  <c r="H59" i="71" s="1"/>
  <c r="G58" i="71"/>
  <c r="F58" i="71"/>
  <c r="D58" i="71"/>
  <c r="C58" i="71"/>
  <c r="E57" i="71"/>
  <c r="H57" i="71" s="1"/>
  <c r="E56" i="71"/>
  <c r="H56" i="71" s="1"/>
  <c r="E55" i="71"/>
  <c r="H55" i="71" s="1"/>
  <c r="E54" i="71"/>
  <c r="H54" i="71" s="1"/>
  <c r="E53" i="71"/>
  <c r="H53" i="71" s="1"/>
  <c r="E52" i="71"/>
  <c r="E51" i="71"/>
  <c r="H51" i="71" s="1"/>
  <c r="E50" i="71"/>
  <c r="H50" i="71" s="1"/>
  <c r="E49" i="71"/>
  <c r="H49" i="71" s="1"/>
  <c r="G48" i="71"/>
  <c r="F48" i="71"/>
  <c r="D48" i="71"/>
  <c r="C48" i="71"/>
  <c r="E47" i="71"/>
  <c r="H47" i="71" s="1"/>
  <c r="E46" i="71"/>
  <c r="H46" i="71" s="1"/>
  <c r="E45" i="71"/>
  <c r="H45" i="71" s="1"/>
  <c r="E44" i="71"/>
  <c r="H44" i="71" s="1"/>
  <c r="E43" i="71"/>
  <c r="H43" i="71" s="1"/>
  <c r="E42" i="71"/>
  <c r="E41" i="71"/>
  <c r="H41" i="71" s="1"/>
  <c r="E40" i="71"/>
  <c r="H40" i="71" s="1"/>
  <c r="E39" i="71"/>
  <c r="H39" i="71" s="1"/>
  <c r="G38" i="71"/>
  <c r="F38" i="71"/>
  <c r="D38" i="71"/>
  <c r="C38" i="71"/>
  <c r="E37" i="71"/>
  <c r="H37" i="71" s="1"/>
  <c r="E36" i="71"/>
  <c r="H36" i="71" s="1"/>
  <c r="E35" i="71"/>
  <c r="H35" i="71" s="1"/>
  <c r="E34" i="71"/>
  <c r="H34" i="71" s="1"/>
  <c r="E33" i="71"/>
  <c r="H33" i="71" s="1"/>
  <c r="E32" i="71"/>
  <c r="E31" i="71"/>
  <c r="H31" i="71" s="1"/>
  <c r="E30" i="71"/>
  <c r="H30" i="71" s="1"/>
  <c r="E29" i="71"/>
  <c r="H29" i="71" s="1"/>
  <c r="G28" i="71"/>
  <c r="F28" i="71"/>
  <c r="D28" i="71"/>
  <c r="C28" i="71"/>
  <c r="E27" i="71"/>
  <c r="H27" i="71" s="1"/>
  <c r="E26" i="71"/>
  <c r="H26" i="71" s="1"/>
  <c r="E25" i="71"/>
  <c r="H25" i="71" s="1"/>
  <c r="E24" i="71"/>
  <c r="H24" i="71" s="1"/>
  <c r="E23" i="71"/>
  <c r="H23" i="71" s="1"/>
  <c r="E22" i="71"/>
  <c r="E21" i="71"/>
  <c r="H21" i="71" s="1"/>
  <c r="E20" i="71"/>
  <c r="H20" i="71" s="1"/>
  <c r="E19" i="71"/>
  <c r="H19" i="71" s="1"/>
  <c r="G18" i="71"/>
  <c r="F18" i="71"/>
  <c r="D18" i="71"/>
  <c r="C18" i="71"/>
  <c r="E17" i="71"/>
  <c r="H17" i="71" s="1"/>
  <c r="E16" i="71"/>
  <c r="H16" i="71" s="1"/>
  <c r="E15" i="71"/>
  <c r="H15" i="71" s="1"/>
  <c r="E14" i="71"/>
  <c r="H14" i="71" s="1"/>
  <c r="E13" i="71"/>
  <c r="H13" i="71" s="1"/>
  <c r="E12" i="71"/>
  <c r="H12" i="71" s="1"/>
  <c r="E11" i="71"/>
  <c r="H11" i="71" s="1"/>
  <c r="G10" i="71"/>
  <c r="F10" i="71"/>
  <c r="D10" i="71"/>
  <c r="C10" i="71"/>
  <c r="D28" i="72" l="1"/>
  <c r="G28" i="72" s="1"/>
  <c r="D9" i="72"/>
  <c r="G9" i="72" s="1"/>
  <c r="F9" i="71"/>
  <c r="E18" i="71"/>
  <c r="E38" i="71"/>
  <c r="D9" i="71"/>
  <c r="E28" i="71"/>
  <c r="H71" i="71"/>
  <c r="E145" i="71"/>
  <c r="D39" i="72"/>
  <c r="G39" i="72" s="1"/>
  <c r="E48" i="71"/>
  <c r="C9" i="71"/>
  <c r="G9" i="71"/>
  <c r="H58" i="71"/>
  <c r="H75" i="71"/>
  <c r="H122" i="71"/>
  <c r="E71" i="71"/>
  <c r="E84" i="71"/>
  <c r="H112" i="71"/>
  <c r="E58" i="71"/>
  <c r="E136" i="71"/>
  <c r="E149" i="71"/>
  <c r="H62" i="71"/>
  <c r="H92" i="71"/>
  <c r="H10" i="71"/>
  <c r="H102" i="71"/>
  <c r="H88" i="71"/>
  <c r="H84" i="71" s="1"/>
  <c r="H140" i="71"/>
  <c r="H136" i="71" s="1"/>
  <c r="H146" i="71"/>
  <c r="H145" i="71" s="1"/>
  <c r="H152" i="71"/>
  <c r="H149" i="71" s="1"/>
  <c r="E10" i="71"/>
  <c r="E62" i="71"/>
  <c r="E92" i="71"/>
  <c r="E102" i="71"/>
  <c r="E112" i="71"/>
  <c r="E122" i="71"/>
  <c r="E75" i="71"/>
  <c r="H22" i="71"/>
  <c r="H18" i="71" s="1"/>
  <c r="H32" i="71"/>
  <c r="H28" i="71" s="1"/>
  <c r="H42" i="71"/>
  <c r="H38" i="71" s="1"/>
  <c r="H52" i="71"/>
  <c r="H48" i="71" s="1"/>
  <c r="D79" i="70"/>
  <c r="G79" i="70" s="1"/>
  <c r="D78" i="70"/>
  <c r="G78" i="70" s="1"/>
  <c r="D77" i="70"/>
  <c r="G77" i="70" s="1"/>
  <c r="D76" i="70"/>
  <c r="G76" i="70" s="1"/>
  <c r="D75" i="70"/>
  <c r="G75" i="70" s="1"/>
  <c r="D74" i="70"/>
  <c r="G74" i="70" s="1"/>
  <c r="D73" i="70"/>
  <c r="G73" i="70" s="1"/>
  <c r="F72" i="70"/>
  <c r="E72" i="70"/>
  <c r="C72" i="70"/>
  <c r="B72" i="70"/>
  <c r="D71" i="70"/>
  <c r="G71" i="70" s="1"/>
  <c r="D70" i="70"/>
  <c r="G70" i="70" s="1"/>
  <c r="D69" i="70"/>
  <c r="G69" i="70" s="1"/>
  <c r="F68" i="70"/>
  <c r="E68" i="70"/>
  <c r="C68" i="70"/>
  <c r="B68" i="70"/>
  <c r="D67" i="70"/>
  <c r="G67" i="70" s="1"/>
  <c r="D66" i="70"/>
  <c r="G66" i="70" s="1"/>
  <c r="D65" i="70"/>
  <c r="G65" i="70" s="1"/>
  <c r="D64" i="70"/>
  <c r="G64" i="70" s="1"/>
  <c r="D63" i="70"/>
  <c r="G63" i="70" s="1"/>
  <c r="D62" i="70"/>
  <c r="G62" i="70" s="1"/>
  <c r="D61" i="70"/>
  <c r="G61" i="70" s="1"/>
  <c r="F60" i="70"/>
  <c r="E60" i="70"/>
  <c r="C60" i="70"/>
  <c r="B60" i="70"/>
  <c r="D59" i="70"/>
  <c r="G59" i="70" s="1"/>
  <c r="D58" i="70"/>
  <c r="G58" i="70" s="1"/>
  <c r="D57" i="70"/>
  <c r="G57" i="70" s="1"/>
  <c r="F56" i="70"/>
  <c r="G133" i="71" s="1"/>
  <c r="G132" i="71" s="1"/>
  <c r="G83" i="71" s="1"/>
  <c r="E56" i="70"/>
  <c r="F133" i="71" s="1"/>
  <c r="F132" i="71" s="1"/>
  <c r="F83" i="71" s="1"/>
  <c r="C56" i="70"/>
  <c r="D133" i="71" s="1"/>
  <c r="D132" i="71" s="1"/>
  <c r="D83" i="71" s="1"/>
  <c r="B56" i="70"/>
  <c r="C133" i="71" s="1"/>
  <c r="D55" i="70"/>
  <c r="G55" i="70" s="1"/>
  <c r="D54" i="70"/>
  <c r="G54" i="70" s="1"/>
  <c r="D53" i="70"/>
  <c r="G53" i="70" s="1"/>
  <c r="D52" i="70"/>
  <c r="G52" i="70" s="1"/>
  <c r="D51" i="70"/>
  <c r="G51" i="70" s="1"/>
  <c r="D50" i="70"/>
  <c r="G50" i="70" s="1"/>
  <c r="D49" i="70"/>
  <c r="G49" i="70" s="1"/>
  <c r="D48" i="70"/>
  <c r="G48" i="70" s="1"/>
  <c r="D47" i="70"/>
  <c r="G47" i="70" s="1"/>
  <c r="F46" i="70"/>
  <c r="E46" i="70"/>
  <c r="C46" i="70"/>
  <c r="B46" i="70"/>
  <c r="D45" i="70"/>
  <c r="G45" i="70" s="1"/>
  <c r="D44" i="70"/>
  <c r="G44" i="70" s="1"/>
  <c r="D43" i="70"/>
  <c r="G43" i="70" s="1"/>
  <c r="D42" i="70"/>
  <c r="G42" i="70" s="1"/>
  <c r="D41" i="70"/>
  <c r="G41" i="70" s="1"/>
  <c r="D40" i="70"/>
  <c r="G40" i="70" s="1"/>
  <c r="D39" i="70"/>
  <c r="G39" i="70" s="1"/>
  <c r="D38" i="70"/>
  <c r="G38" i="70" s="1"/>
  <c r="D37" i="70"/>
  <c r="G37" i="70" s="1"/>
  <c r="F36" i="70"/>
  <c r="E36" i="70"/>
  <c r="C36" i="70"/>
  <c r="B36" i="70"/>
  <c r="D35" i="70"/>
  <c r="G35" i="70" s="1"/>
  <c r="D34" i="70"/>
  <c r="G34" i="70" s="1"/>
  <c r="D33" i="70"/>
  <c r="G33" i="70" s="1"/>
  <c r="D32" i="70"/>
  <c r="G32" i="70" s="1"/>
  <c r="D31" i="70"/>
  <c r="G31" i="70" s="1"/>
  <c r="D30" i="70"/>
  <c r="G30" i="70" s="1"/>
  <c r="D29" i="70"/>
  <c r="G29" i="70" s="1"/>
  <c r="D28" i="70"/>
  <c r="G28" i="70" s="1"/>
  <c r="D27" i="70"/>
  <c r="G27" i="70" s="1"/>
  <c r="F26" i="70"/>
  <c r="E26" i="70"/>
  <c r="C26" i="70"/>
  <c r="B26" i="70"/>
  <c r="D25" i="70"/>
  <c r="G25" i="70" s="1"/>
  <c r="D24" i="70"/>
  <c r="G24" i="70" s="1"/>
  <c r="D23" i="70"/>
  <c r="G23" i="70" s="1"/>
  <c r="D22" i="70"/>
  <c r="G22" i="70" s="1"/>
  <c r="D21" i="70"/>
  <c r="G21" i="70" s="1"/>
  <c r="D20" i="70"/>
  <c r="G20" i="70" s="1"/>
  <c r="D19" i="70"/>
  <c r="G19" i="70" s="1"/>
  <c r="D18" i="70"/>
  <c r="G18" i="70" s="1"/>
  <c r="D17" i="70"/>
  <c r="G17" i="70" s="1"/>
  <c r="F16" i="70"/>
  <c r="E16" i="70"/>
  <c r="C16" i="70"/>
  <c r="B16" i="70"/>
  <c r="D15" i="70"/>
  <c r="G15" i="70" s="1"/>
  <c r="D14" i="70"/>
  <c r="G14" i="70" s="1"/>
  <c r="D13" i="70"/>
  <c r="G13" i="70" s="1"/>
  <c r="D12" i="70"/>
  <c r="G12" i="70" s="1"/>
  <c r="D11" i="70"/>
  <c r="G11" i="70" s="1"/>
  <c r="D10" i="70"/>
  <c r="G10" i="70" s="1"/>
  <c r="D9" i="70"/>
  <c r="G9" i="70" s="1"/>
  <c r="F8" i="70"/>
  <c r="E8" i="70"/>
  <c r="C8" i="70"/>
  <c r="B8" i="70"/>
  <c r="A4" i="70"/>
  <c r="E133" i="71" l="1"/>
  <c r="C132" i="71"/>
  <c r="C83" i="71" s="1"/>
  <c r="D158" i="71"/>
  <c r="F158" i="71"/>
  <c r="G158" i="71"/>
  <c r="D68" i="70"/>
  <c r="D46" i="70"/>
  <c r="G46" i="70" s="1"/>
  <c r="D60" i="70"/>
  <c r="G60" i="70" s="1"/>
  <c r="D26" i="70"/>
  <c r="G26" i="70" s="1"/>
  <c r="D72" i="70"/>
  <c r="G72" i="70" s="1"/>
  <c r="D16" i="70"/>
  <c r="G16" i="70" s="1"/>
  <c r="D56" i="70"/>
  <c r="G56" i="70" s="1"/>
  <c r="F80" i="70"/>
  <c r="C158" i="71"/>
  <c r="D36" i="70"/>
  <c r="G36" i="70" s="1"/>
  <c r="E9" i="71"/>
  <c r="H9" i="71"/>
  <c r="D8" i="70"/>
  <c r="G8" i="70" s="1"/>
  <c r="C80" i="70"/>
  <c r="G68" i="70"/>
  <c r="E80" i="70"/>
  <c r="B80" i="70"/>
  <c r="H133" i="71" l="1"/>
  <c r="H132" i="71" s="1"/>
  <c r="H83" i="71" s="1"/>
  <c r="E132" i="71"/>
  <c r="E83" i="71" s="1"/>
  <c r="H158" i="71"/>
  <c r="E158" i="71"/>
  <c r="I159" i="71"/>
  <c r="I154" i="71"/>
  <c r="I155" i="71"/>
  <c r="I158" i="71"/>
  <c r="D80" i="70"/>
  <c r="C5" i="24"/>
  <c r="D5" i="24" s="1"/>
  <c r="I156" i="71" l="1"/>
  <c r="G80" i="70"/>
  <c r="I66" i="55"/>
  <c r="I67" i="55"/>
  <c r="I12" i="55"/>
  <c r="H28" i="67"/>
  <c r="F66" i="55"/>
  <c r="F67" i="55"/>
  <c r="F12" i="55"/>
  <c r="E28" i="67"/>
  <c r="A3" i="67"/>
  <c r="G35" i="67"/>
  <c r="G41" i="67"/>
  <c r="C35" i="67"/>
  <c r="C41" i="67"/>
  <c r="H26" i="67"/>
  <c r="H29" i="67"/>
  <c r="H30" i="67"/>
  <c r="H31" i="67"/>
  <c r="H32" i="67"/>
  <c r="H33" i="67"/>
  <c r="H36" i="67"/>
  <c r="H39" i="67"/>
  <c r="H42" i="67"/>
  <c r="H41" i="67" s="1"/>
  <c r="F35" i="67"/>
  <c r="F41" i="67"/>
  <c r="E26" i="67"/>
  <c r="E29" i="67"/>
  <c r="E30" i="67"/>
  <c r="E31" i="67"/>
  <c r="E32" i="67"/>
  <c r="E33" i="67"/>
  <c r="E36" i="67"/>
  <c r="E39" i="67"/>
  <c r="E42" i="67"/>
  <c r="E41" i="67" s="1"/>
  <c r="D35" i="67"/>
  <c r="D41" i="67"/>
  <c r="H18" i="67"/>
  <c r="E18" i="67"/>
  <c r="H17" i="67"/>
  <c r="E17" i="67"/>
  <c r="H16" i="67"/>
  <c r="E16" i="67"/>
  <c r="H15" i="67"/>
  <c r="E15" i="67"/>
  <c r="H14" i="67"/>
  <c r="E14" i="67"/>
  <c r="H13" i="67"/>
  <c r="E13" i="67"/>
  <c r="H12" i="67"/>
  <c r="E12" i="67"/>
  <c r="H11" i="67"/>
  <c r="E11" i="67"/>
  <c r="H10" i="67"/>
  <c r="E10" i="67"/>
  <c r="H9" i="67"/>
  <c r="E9" i="67"/>
  <c r="A3" i="54"/>
  <c r="C9" i="52"/>
  <c r="J9" i="52" s="1"/>
  <c r="C13" i="52"/>
  <c r="J13" i="52" s="1"/>
  <c r="D30" i="65"/>
  <c r="G30" i="65" s="1"/>
  <c r="D29" i="65"/>
  <c r="G29" i="65" s="1"/>
  <c r="D28" i="65"/>
  <c r="G28" i="65" s="1"/>
  <c r="F27" i="65"/>
  <c r="F20" i="65" s="1"/>
  <c r="E27" i="65"/>
  <c r="E20" i="65" s="1"/>
  <c r="C27" i="65"/>
  <c r="C20" i="65" s="1"/>
  <c r="B27" i="65"/>
  <c r="B20" i="65" s="1"/>
  <c r="B15" i="65"/>
  <c r="B8" i="65" s="1"/>
  <c r="D26" i="65"/>
  <c r="G26" i="65" s="1"/>
  <c r="D25" i="65"/>
  <c r="G25" i="65" s="1"/>
  <c r="D24" i="65"/>
  <c r="G24" i="65" s="1"/>
  <c r="D23" i="65"/>
  <c r="D21" i="65"/>
  <c r="G21" i="65" s="1"/>
  <c r="D22" i="65"/>
  <c r="D9" i="65"/>
  <c r="G9" i="65" s="1"/>
  <c r="D10" i="65"/>
  <c r="G10" i="65" s="1"/>
  <c r="D11" i="65"/>
  <c r="G11" i="65" s="1"/>
  <c r="D12" i="65"/>
  <c r="G12" i="65" s="1"/>
  <c r="D13" i="65"/>
  <c r="G13" i="65" s="1"/>
  <c r="D14" i="65"/>
  <c r="G14" i="65" s="1"/>
  <c r="D16" i="65"/>
  <c r="G16" i="65" s="1"/>
  <c r="D17" i="65"/>
  <c r="G17" i="65" s="1"/>
  <c r="D18" i="65"/>
  <c r="G18" i="65" s="1"/>
  <c r="F15" i="65"/>
  <c r="F8" i="65" s="1"/>
  <c r="E15" i="65"/>
  <c r="E8" i="65" s="1"/>
  <c r="C15" i="65"/>
  <c r="C8" i="65" s="1"/>
  <c r="I38" i="55"/>
  <c r="I37" i="55" s="1"/>
  <c r="A3" i="53"/>
  <c r="A3" i="55" s="1"/>
  <c r="E18" i="54"/>
  <c r="D18" i="54"/>
  <c r="C18" i="54"/>
  <c r="H30" i="55"/>
  <c r="G30" i="55"/>
  <c r="E30" i="55"/>
  <c r="D30" i="55"/>
  <c r="C56" i="51"/>
  <c r="B56" i="51"/>
  <c r="C30" i="51"/>
  <c r="B30" i="51"/>
  <c r="C76" i="62"/>
  <c r="B8" i="51"/>
  <c r="D21" i="61"/>
  <c r="G21" i="61" s="1"/>
  <c r="D20" i="61"/>
  <c r="G20" i="61" s="1"/>
  <c r="D19" i="61"/>
  <c r="D15" i="61"/>
  <c r="G15" i="61" s="1"/>
  <c r="D14" i="61"/>
  <c r="G14" i="61" s="1"/>
  <c r="D13" i="61"/>
  <c r="G13" i="61" s="1"/>
  <c r="D12" i="61"/>
  <c r="G12" i="61" s="1"/>
  <c r="D11" i="61"/>
  <c r="G11" i="61" s="1"/>
  <c r="D10" i="61"/>
  <c r="G10" i="61" s="1"/>
  <c r="I78" i="55"/>
  <c r="I77" i="55"/>
  <c r="I79" i="55" s="1"/>
  <c r="I72" i="55"/>
  <c r="I71" i="55" s="1"/>
  <c r="I65" i="55"/>
  <c r="I64" i="55"/>
  <c r="I62" i="55"/>
  <c r="I61" i="55"/>
  <c r="I60" i="55"/>
  <c r="I59" i="55"/>
  <c r="I57" i="55"/>
  <c r="I56" i="55"/>
  <c r="I55" i="55"/>
  <c r="I54" i="55"/>
  <c r="I53" i="55"/>
  <c r="I52" i="55"/>
  <c r="I51" i="55"/>
  <c r="I50" i="55"/>
  <c r="I41" i="55"/>
  <c r="I40" i="55"/>
  <c r="C31" i="54"/>
  <c r="F31" i="54" s="1"/>
  <c r="F68" i="51"/>
  <c r="G24" i="52"/>
  <c r="G25" i="52"/>
  <c r="G26" i="52"/>
  <c r="G14" i="52"/>
  <c r="G15" i="52"/>
  <c r="G16" i="52"/>
  <c r="G22" i="52"/>
  <c r="G21" i="52"/>
  <c r="G20" i="52"/>
  <c r="G12" i="52"/>
  <c r="G11" i="52"/>
  <c r="G10" i="52"/>
  <c r="E80" i="62"/>
  <c r="H80" i="62" s="1"/>
  <c r="E79" i="62"/>
  <c r="H79" i="62" s="1"/>
  <c r="E78" i="62"/>
  <c r="H78" i="62" s="1"/>
  <c r="E77" i="62"/>
  <c r="H77" i="62" s="1"/>
  <c r="E74" i="62"/>
  <c r="H74" i="62" s="1"/>
  <c r="E66" i="62"/>
  <c r="H66" i="62" s="1"/>
  <c r="H67" i="62"/>
  <c r="E68" i="62"/>
  <c r="H68" i="62" s="1"/>
  <c r="E69" i="62"/>
  <c r="H69" i="62" s="1"/>
  <c r="E70" i="62"/>
  <c r="H70" i="62" s="1"/>
  <c r="E71" i="62"/>
  <c r="H71" i="62" s="1"/>
  <c r="E72" i="62"/>
  <c r="H72" i="62" s="1"/>
  <c r="E73" i="62"/>
  <c r="H73" i="62" s="1"/>
  <c r="E64" i="62"/>
  <c r="H64" i="62" s="1"/>
  <c r="E63" i="62"/>
  <c r="H63" i="62" s="1"/>
  <c r="E62" i="62"/>
  <c r="H62" i="62" s="1"/>
  <c r="E61" i="62"/>
  <c r="H61" i="62" s="1"/>
  <c r="E60" i="62"/>
  <c r="H60" i="62" s="1"/>
  <c r="E59" i="62"/>
  <c r="H59" i="62" s="1"/>
  <c r="E58" i="62"/>
  <c r="E55" i="62"/>
  <c r="H55" i="62" s="1"/>
  <c r="E54" i="62"/>
  <c r="H54" i="62" s="1"/>
  <c r="E53" i="62"/>
  <c r="E52" i="62"/>
  <c r="H52" i="62" s="1"/>
  <c r="E51" i="62"/>
  <c r="H51" i="62" s="1"/>
  <c r="E50" i="62"/>
  <c r="E49" i="62"/>
  <c r="H49" i="62" s="1"/>
  <c r="E48" i="62"/>
  <c r="E44" i="62"/>
  <c r="H44" i="62" s="1"/>
  <c r="E43" i="62"/>
  <c r="H43" i="62" s="1"/>
  <c r="E42" i="62"/>
  <c r="E41" i="62"/>
  <c r="H41" i="62" s="1"/>
  <c r="E38" i="62"/>
  <c r="H38" i="62" s="1"/>
  <c r="E37" i="62"/>
  <c r="H37" i="62" s="1"/>
  <c r="E36" i="62"/>
  <c r="H36" i="62" s="1"/>
  <c r="E35" i="62"/>
  <c r="E34" i="62"/>
  <c r="H34" i="62" s="1"/>
  <c r="E33" i="62"/>
  <c r="H33" i="62" s="1"/>
  <c r="E32" i="62"/>
  <c r="E31" i="62"/>
  <c r="H31" i="62" s="1"/>
  <c r="E30" i="62"/>
  <c r="E27" i="62"/>
  <c r="H27" i="62" s="1"/>
  <c r="E26" i="62"/>
  <c r="H26" i="62" s="1"/>
  <c r="E25" i="62"/>
  <c r="E24" i="62"/>
  <c r="H24" i="62" s="1"/>
  <c r="E23" i="62"/>
  <c r="H23" i="62" s="1"/>
  <c r="E21" i="62"/>
  <c r="H21" i="62" s="1"/>
  <c r="E22" i="62"/>
  <c r="H22" i="62" s="1"/>
  <c r="E18" i="62"/>
  <c r="H18" i="62" s="1"/>
  <c r="E17" i="62"/>
  <c r="H17" i="62" s="1"/>
  <c r="E16" i="62"/>
  <c r="H16" i="62" s="1"/>
  <c r="E15" i="62"/>
  <c r="H15" i="62" s="1"/>
  <c r="E14" i="62"/>
  <c r="H14" i="62" s="1"/>
  <c r="E13" i="62"/>
  <c r="H13" i="62" s="1"/>
  <c r="E11" i="62"/>
  <c r="H11" i="62" s="1"/>
  <c r="E12" i="62"/>
  <c r="F11" i="55"/>
  <c r="D17" i="55"/>
  <c r="G41" i="51"/>
  <c r="F41" i="51"/>
  <c r="F19" i="52"/>
  <c r="F26" i="51"/>
  <c r="C24" i="51"/>
  <c r="C16" i="51"/>
  <c r="E44" i="54"/>
  <c r="F46" i="54" s="1"/>
  <c r="D44" i="54"/>
  <c r="F45" i="54" s="1"/>
  <c r="C44" i="54"/>
  <c r="F44" i="54" s="1"/>
  <c r="E41" i="54"/>
  <c r="F43" i="54" s="1"/>
  <c r="D41" i="54"/>
  <c r="F42" i="54" s="1"/>
  <c r="C41" i="54"/>
  <c r="F41" i="54" s="1"/>
  <c r="E31" i="54"/>
  <c r="F33" i="54" s="1"/>
  <c r="D31" i="54"/>
  <c r="F32" i="54" s="1"/>
  <c r="E8" i="20"/>
  <c r="E10" i="54" s="1"/>
  <c r="E9" i="54" s="1"/>
  <c r="E14" i="54"/>
  <c r="E11" i="20"/>
  <c r="D14" i="54"/>
  <c r="D11" i="20"/>
  <c r="C14" i="54"/>
  <c r="C11" i="20"/>
  <c r="F11" i="20" s="1"/>
  <c r="D8" i="20"/>
  <c r="C8" i="20"/>
  <c r="C10" i="54" s="1"/>
  <c r="C9" i="54" s="1"/>
  <c r="H25" i="62"/>
  <c r="H32" i="62"/>
  <c r="H35" i="62"/>
  <c r="H42" i="62"/>
  <c r="H48" i="62"/>
  <c r="H53" i="62"/>
  <c r="H58" i="62"/>
  <c r="C10" i="62"/>
  <c r="C20" i="62"/>
  <c r="C29" i="62"/>
  <c r="C40" i="62"/>
  <c r="C47" i="62"/>
  <c r="C57" i="62"/>
  <c r="C65" i="62"/>
  <c r="G10" i="62"/>
  <c r="G20" i="62"/>
  <c r="G29" i="62"/>
  <c r="G40" i="62"/>
  <c r="G47" i="62"/>
  <c r="G57" i="62"/>
  <c r="G65" i="62"/>
  <c r="G76" i="62"/>
  <c r="F10" i="62"/>
  <c r="F20" i="62"/>
  <c r="F29" i="62"/>
  <c r="F40" i="62"/>
  <c r="F47" i="62"/>
  <c r="F57" i="62"/>
  <c r="F65" i="62"/>
  <c r="F76" i="62"/>
  <c r="D10" i="62"/>
  <c r="D20" i="62"/>
  <c r="D29" i="62"/>
  <c r="D40" i="62"/>
  <c r="D47" i="62"/>
  <c r="D57" i="62"/>
  <c r="D65" i="62"/>
  <c r="D76" i="62"/>
  <c r="C9" i="61"/>
  <c r="C18" i="61"/>
  <c r="C17" i="38"/>
  <c r="H18" i="38" s="1"/>
  <c r="B17" i="38"/>
  <c r="H17" i="38" s="1"/>
  <c r="F9" i="61"/>
  <c r="F18" i="61"/>
  <c r="F17" i="38"/>
  <c r="H21" i="38" s="1"/>
  <c r="D9" i="52"/>
  <c r="D8" i="52" s="1"/>
  <c r="D18" i="52" s="1"/>
  <c r="D13" i="52"/>
  <c r="E9" i="52"/>
  <c r="E13" i="52"/>
  <c r="F9" i="52"/>
  <c r="F8" i="52" s="1"/>
  <c r="F18" i="52" s="1"/>
  <c r="F13" i="52"/>
  <c r="F37" i="51"/>
  <c r="F30" i="51"/>
  <c r="F22" i="51"/>
  <c r="F18" i="51"/>
  <c r="F8" i="51"/>
  <c r="F54" i="51"/>
  <c r="F58" i="51"/>
  <c r="F44" i="2"/>
  <c r="F34" i="2"/>
  <c r="F29" i="2"/>
  <c r="F16" i="2"/>
  <c r="B29" i="2"/>
  <c r="B16" i="2"/>
  <c r="G37" i="51"/>
  <c r="G30" i="51"/>
  <c r="G26" i="51"/>
  <c r="G22" i="51"/>
  <c r="G18" i="51"/>
  <c r="G8" i="51"/>
  <c r="G54" i="51"/>
  <c r="G58" i="51"/>
  <c r="G62" i="51"/>
  <c r="G68" i="51"/>
  <c r="G44" i="2"/>
  <c r="G38" i="2"/>
  <c r="G34" i="2"/>
  <c r="G29" i="2"/>
  <c r="G16" i="2"/>
  <c r="B40" i="51"/>
  <c r="B37" i="51"/>
  <c r="B24" i="51"/>
  <c r="B16" i="51"/>
  <c r="C18" i="6"/>
  <c r="D18" i="6"/>
  <c r="E18" i="6"/>
  <c r="C40" i="51"/>
  <c r="C37" i="51"/>
  <c r="C8" i="51"/>
  <c r="C29" i="2"/>
  <c r="C16" i="2"/>
  <c r="E18" i="61"/>
  <c r="B18" i="61"/>
  <c r="E9" i="61"/>
  <c r="B9" i="61"/>
  <c r="I13" i="52"/>
  <c r="K17" i="53"/>
  <c r="K16" i="53"/>
  <c r="K15" i="53"/>
  <c r="K14" i="53"/>
  <c r="K11" i="53"/>
  <c r="K10" i="53"/>
  <c r="K9" i="53"/>
  <c r="K8" i="53"/>
  <c r="F10" i="55"/>
  <c r="H39" i="55"/>
  <c r="G39" i="55"/>
  <c r="E39" i="55"/>
  <c r="D39" i="55"/>
  <c r="E17" i="55"/>
  <c r="H17" i="55"/>
  <c r="G17" i="55"/>
  <c r="J13" i="53"/>
  <c r="I13" i="53"/>
  <c r="H13" i="53"/>
  <c r="G13" i="53"/>
  <c r="F13" i="53"/>
  <c r="F7" i="53"/>
  <c r="E13" i="53"/>
  <c r="D13" i="53"/>
  <c r="C13" i="53"/>
  <c r="B13" i="53"/>
  <c r="J7" i="53"/>
  <c r="I7" i="53"/>
  <c r="H7" i="53"/>
  <c r="H19" i="53" s="1"/>
  <c r="G7" i="53"/>
  <c r="E7" i="53"/>
  <c r="E19" i="53" s="1"/>
  <c r="D7" i="53"/>
  <c r="C7" i="53"/>
  <c r="B7" i="53"/>
  <c r="B19" i="53" s="1"/>
  <c r="E77" i="54"/>
  <c r="E75" i="54"/>
  <c r="E81" i="54"/>
  <c r="E83" i="54"/>
  <c r="C78" i="54"/>
  <c r="C79" i="54"/>
  <c r="C75" i="54"/>
  <c r="C81" i="54"/>
  <c r="D77" i="54"/>
  <c r="D83" i="54"/>
  <c r="D81" i="54"/>
  <c r="D75" i="54"/>
  <c r="E65" i="54"/>
  <c r="E63" i="54"/>
  <c r="E61" i="54"/>
  <c r="E60" i="54"/>
  <c r="D65" i="54"/>
  <c r="D63" i="54"/>
  <c r="D61" i="54"/>
  <c r="D60" i="54"/>
  <c r="C60" i="54"/>
  <c r="C61" i="54"/>
  <c r="C57" i="54"/>
  <c r="C63" i="54"/>
  <c r="I36" i="55"/>
  <c r="I35" i="55"/>
  <c r="I34" i="55"/>
  <c r="I33" i="55"/>
  <c r="I32" i="55"/>
  <c r="I31" i="55"/>
  <c r="I29" i="55"/>
  <c r="I28" i="55"/>
  <c r="I27" i="55"/>
  <c r="I26" i="55"/>
  <c r="I25" i="55"/>
  <c r="I24" i="55"/>
  <c r="I23" i="55"/>
  <c r="I22" i="55"/>
  <c r="I21" i="55"/>
  <c r="I20" i="55"/>
  <c r="I19" i="55"/>
  <c r="I16" i="55"/>
  <c r="I15" i="55"/>
  <c r="I14" i="55"/>
  <c r="I13" i="55"/>
  <c r="I11" i="55"/>
  <c r="I10" i="55"/>
  <c r="F64" i="55"/>
  <c r="F63" i="55" s="1"/>
  <c r="F50" i="55"/>
  <c r="F51" i="55"/>
  <c r="F52" i="55"/>
  <c r="F53" i="55"/>
  <c r="F54" i="55"/>
  <c r="F55" i="55"/>
  <c r="F56" i="55"/>
  <c r="F57" i="55"/>
  <c r="F59" i="55"/>
  <c r="F58" i="55" s="1"/>
  <c r="F41" i="55"/>
  <c r="F40" i="55"/>
  <c r="F38" i="55"/>
  <c r="F37" i="55" s="1"/>
  <c r="F32" i="55"/>
  <c r="F33" i="55"/>
  <c r="F34" i="55"/>
  <c r="F35" i="55"/>
  <c r="F36" i="55"/>
  <c r="F13" i="55"/>
  <c r="F14" i="55"/>
  <c r="F15" i="55"/>
  <c r="F16" i="55"/>
  <c r="F19" i="55"/>
  <c r="F20" i="55"/>
  <c r="F21" i="55"/>
  <c r="F22" i="55"/>
  <c r="F23" i="55"/>
  <c r="F24" i="55"/>
  <c r="F25" i="55"/>
  <c r="F26" i="55"/>
  <c r="F27" i="55"/>
  <c r="F28" i="55"/>
  <c r="F29" i="55"/>
  <c r="F71" i="55"/>
  <c r="D79" i="55"/>
  <c r="E79" i="55"/>
  <c r="F78" i="55"/>
  <c r="F77" i="55"/>
  <c r="F79" i="55" s="1"/>
  <c r="H79" i="55"/>
  <c r="H71" i="55"/>
  <c r="H49" i="55"/>
  <c r="H58" i="55"/>
  <c r="H63" i="55"/>
  <c r="H37" i="55"/>
  <c r="G79" i="55"/>
  <c r="G71" i="55"/>
  <c r="G63" i="55"/>
  <c r="G58" i="55"/>
  <c r="G49" i="55"/>
  <c r="G37" i="55"/>
  <c r="E71" i="55"/>
  <c r="E63" i="55"/>
  <c r="E58" i="55"/>
  <c r="E49" i="55"/>
  <c r="E37" i="55"/>
  <c r="D71" i="55"/>
  <c r="D37" i="55"/>
  <c r="D49" i="55"/>
  <c r="D58" i="55"/>
  <c r="D63" i="55"/>
  <c r="C23" i="52"/>
  <c r="D23" i="52"/>
  <c r="E23" i="52"/>
  <c r="F23" i="52"/>
  <c r="C19" i="52"/>
  <c r="D19" i="52"/>
  <c r="G19" i="52" s="1"/>
  <c r="E19" i="52"/>
  <c r="I23" i="52"/>
  <c r="H23" i="52"/>
  <c r="I19" i="52"/>
  <c r="H19" i="52"/>
  <c r="I9" i="52"/>
  <c r="H9" i="52"/>
  <c r="H13" i="52"/>
  <c r="H8" i="52" s="1"/>
  <c r="H18" i="52" s="1"/>
  <c r="D8" i="38"/>
  <c r="G8" i="38" s="1"/>
  <c r="D9" i="38"/>
  <c r="G9" i="38" s="1"/>
  <c r="G10" i="38"/>
  <c r="D11" i="38"/>
  <c r="G11" i="38" s="1"/>
  <c r="D12" i="38"/>
  <c r="G12" i="38" s="1"/>
  <c r="D13" i="38"/>
  <c r="G13" i="38" s="1"/>
  <c r="D14" i="38"/>
  <c r="G14" i="38" s="1"/>
  <c r="D15" i="38"/>
  <c r="D16" i="38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24"/>
  <c r="A3" i="21"/>
  <c r="A3" i="13"/>
  <c r="A3" i="26"/>
  <c r="G16" i="38"/>
  <c r="G15" i="38"/>
  <c r="D38" i="42"/>
  <c r="G38" i="42" s="1"/>
  <c r="D37" i="42"/>
  <c r="G37" i="42" s="1"/>
  <c r="D36" i="42"/>
  <c r="G36" i="42" s="1"/>
  <c r="D9" i="6"/>
  <c r="D58" i="1"/>
  <c r="C58" i="1"/>
  <c r="C51" i="1"/>
  <c r="C45" i="1"/>
  <c r="F19" i="20" s="1"/>
  <c r="C31" i="1"/>
  <c r="C22" i="23" s="1"/>
  <c r="C18" i="23" s="1"/>
  <c r="C27" i="1"/>
  <c r="C41" i="1"/>
  <c r="C8" i="24"/>
  <c r="C32" i="24"/>
  <c r="D51" i="1"/>
  <c r="D45" i="1"/>
  <c r="D31" i="1"/>
  <c r="D27" i="1"/>
  <c r="D41" i="1"/>
  <c r="D18" i="1"/>
  <c r="D15" i="1"/>
  <c r="D7" i="1"/>
  <c r="C18" i="1"/>
  <c r="C15" i="1"/>
  <c r="C7" i="1"/>
  <c r="D12" i="42"/>
  <c r="G12" i="42" s="1"/>
  <c r="D11" i="42"/>
  <c r="G11" i="42" s="1"/>
  <c r="D21" i="42"/>
  <c r="G21" i="42" s="1"/>
  <c r="D20" i="42"/>
  <c r="D19" i="42"/>
  <c r="G19" i="42" s="1"/>
  <c r="D18" i="42"/>
  <c r="G18" i="42" s="1"/>
  <c r="D17" i="42"/>
  <c r="G17" i="42" s="1"/>
  <c r="D16" i="42"/>
  <c r="G16" i="42" s="1"/>
  <c r="D15" i="42"/>
  <c r="G15" i="42" s="1"/>
  <c r="D14" i="42"/>
  <c r="G14" i="42" s="1"/>
  <c r="D25" i="42"/>
  <c r="G25" i="42" s="1"/>
  <c r="D24" i="42"/>
  <c r="G24" i="42" s="1"/>
  <c r="D23" i="42"/>
  <c r="G23" i="42" s="1"/>
  <c r="D28" i="42"/>
  <c r="G28" i="42" s="1"/>
  <c r="D27" i="42"/>
  <c r="D35" i="42"/>
  <c r="D34" i="42" s="1"/>
  <c r="D32" i="42"/>
  <c r="G32" i="42" s="1"/>
  <c r="D31" i="42"/>
  <c r="D30" i="42"/>
  <c r="G30" i="42" s="1"/>
  <c r="D33" i="42"/>
  <c r="G33" i="42" s="1"/>
  <c r="F34" i="42"/>
  <c r="E34" i="42"/>
  <c r="C34" i="42"/>
  <c r="B34" i="42"/>
  <c r="F29" i="42"/>
  <c r="E29" i="42"/>
  <c r="C29" i="42"/>
  <c r="B29" i="42"/>
  <c r="F26" i="42"/>
  <c r="E26" i="42"/>
  <c r="C26" i="42"/>
  <c r="B26" i="42"/>
  <c r="F22" i="42"/>
  <c r="E22" i="42"/>
  <c r="C22" i="42"/>
  <c r="B22" i="42"/>
  <c r="F13" i="42"/>
  <c r="E13" i="42"/>
  <c r="C13" i="42"/>
  <c r="B13" i="42"/>
  <c r="B39" i="42" s="1"/>
  <c r="H39" i="42" s="1"/>
  <c r="F39" i="42"/>
  <c r="H43" i="42" s="1"/>
  <c r="D34" i="24"/>
  <c r="E63" i="23"/>
  <c r="E26" i="20"/>
  <c r="D26" i="20"/>
  <c r="D31" i="19"/>
  <c r="D19" i="19"/>
  <c r="C31" i="19"/>
  <c r="C19" i="19"/>
  <c r="E29" i="16"/>
  <c r="E28" i="16"/>
  <c r="E27" i="16"/>
  <c r="E26" i="16"/>
  <c r="E25" i="16"/>
  <c r="E24" i="16"/>
  <c r="E23" i="16"/>
  <c r="E22" i="16"/>
  <c r="E21" i="16"/>
  <c r="E20" i="16"/>
  <c r="E9" i="16"/>
  <c r="E10" i="16"/>
  <c r="E11" i="16"/>
  <c r="E12" i="16"/>
  <c r="E13" i="16"/>
  <c r="E14" i="16"/>
  <c r="E15" i="16"/>
  <c r="E16" i="16"/>
  <c r="E17" i="16"/>
  <c r="E8" i="16"/>
  <c r="D30" i="16"/>
  <c r="D18" i="16"/>
  <c r="C30" i="16"/>
  <c r="C18" i="16"/>
  <c r="G10" i="45"/>
  <c r="G12" i="45"/>
  <c r="G14" i="45"/>
  <c r="G16" i="45"/>
  <c r="G18" i="45"/>
  <c r="G20" i="45"/>
  <c r="D10" i="45"/>
  <c r="D11" i="45"/>
  <c r="G11" i="45" s="1"/>
  <c r="D12" i="45"/>
  <c r="D13" i="45"/>
  <c r="G13" i="45" s="1"/>
  <c r="D14" i="45"/>
  <c r="D15" i="45"/>
  <c r="G15" i="45" s="1"/>
  <c r="D16" i="45"/>
  <c r="D17" i="45"/>
  <c r="G17" i="45" s="1"/>
  <c r="D18" i="45"/>
  <c r="D19" i="45"/>
  <c r="G19" i="45" s="1"/>
  <c r="D20" i="45"/>
  <c r="D21" i="45"/>
  <c r="G21" i="45" s="1"/>
  <c r="F14" i="44"/>
  <c r="E14" i="44"/>
  <c r="C14" i="44"/>
  <c r="B14" i="44"/>
  <c r="D10" i="44"/>
  <c r="G10" i="44" s="1"/>
  <c r="D11" i="44"/>
  <c r="G11" i="44" s="1"/>
  <c r="D12" i="44"/>
  <c r="G12" i="44" s="1"/>
  <c r="D9" i="44"/>
  <c r="G9" i="44" s="1"/>
  <c r="E17" i="38"/>
  <c r="H20" i="38" s="1"/>
  <c r="F26" i="6"/>
  <c r="G26" i="6" s="1"/>
  <c r="F27" i="6"/>
  <c r="G27" i="6" s="1"/>
  <c r="F25" i="6"/>
  <c r="G25" i="6" s="1"/>
  <c r="F24" i="6"/>
  <c r="G24" i="6" s="1"/>
  <c r="F23" i="6"/>
  <c r="G23" i="6" s="1"/>
  <c r="F22" i="6"/>
  <c r="G22" i="6" s="1"/>
  <c r="F21" i="6"/>
  <c r="G21" i="6" s="1"/>
  <c r="F20" i="6"/>
  <c r="G20" i="6" s="1"/>
  <c r="F19" i="6"/>
  <c r="G19" i="6" s="1"/>
  <c r="F11" i="6"/>
  <c r="G11" i="6" s="1"/>
  <c r="F12" i="6"/>
  <c r="G12" i="6" s="1"/>
  <c r="F13" i="6"/>
  <c r="G13" i="6" s="1"/>
  <c r="F14" i="6"/>
  <c r="G14" i="6" s="1"/>
  <c r="F15" i="6"/>
  <c r="G15" i="6" s="1"/>
  <c r="F16" i="6"/>
  <c r="G16" i="6" s="1"/>
  <c r="F10" i="6"/>
  <c r="G10" i="6" s="1"/>
  <c r="F14" i="37"/>
  <c r="E14" i="37"/>
  <c r="C14" i="37"/>
  <c r="B14" i="37"/>
  <c r="H14" i="37" s="1"/>
  <c r="D12" i="37"/>
  <c r="G12" i="37" s="1"/>
  <c r="D11" i="37"/>
  <c r="G11" i="37" s="1"/>
  <c r="D10" i="37"/>
  <c r="G10" i="37" s="1"/>
  <c r="D9" i="37"/>
  <c r="G9" i="37" s="1"/>
  <c r="D8" i="37"/>
  <c r="G8" i="37" s="1"/>
  <c r="D8" i="21"/>
  <c r="D17" i="21"/>
  <c r="E9" i="6"/>
  <c r="C9" i="6"/>
  <c r="C7" i="6" s="1"/>
  <c r="D38" i="23"/>
  <c r="D42" i="23"/>
  <c r="C38" i="23"/>
  <c r="C42" i="23"/>
  <c r="G31" i="42"/>
  <c r="I8" i="52"/>
  <c r="I18" i="52" s="1"/>
  <c r="G35" i="42"/>
  <c r="G34" i="42" s="1"/>
  <c r="F49" i="55"/>
  <c r="F69" i="55" s="1"/>
  <c r="G19" i="53"/>
  <c r="D59" i="54"/>
  <c r="E8" i="52"/>
  <c r="E18" i="52" s="1"/>
  <c r="H50" i="62"/>
  <c r="I19" i="53"/>
  <c r="G20" i="42"/>
  <c r="K7" i="53"/>
  <c r="G23" i="65"/>
  <c r="E57" i="54" l="1"/>
  <c r="E57" i="62"/>
  <c r="E22" i="54"/>
  <c r="E24" i="54" s="1"/>
  <c r="E26" i="54" s="1"/>
  <c r="E35" i="54" s="1"/>
  <c r="H14" i="44"/>
  <c r="B9" i="45"/>
  <c r="B22" i="45" s="1"/>
  <c r="H16" i="44"/>
  <c r="E9" i="45"/>
  <c r="E22" i="45" s="1"/>
  <c r="F36" i="75"/>
  <c r="F38" i="75" s="1"/>
  <c r="G17" i="52"/>
  <c r="H17" i="44"/>
  <c r="F9" i="45"/>
  <c r="F22" i="45" s="1"/>
  <c r="C17" i="52"/>
  <c r="E36" i="75"/>
  <c r="E38" i="75" s="1"/>
  <c r="D14" i="20"/>
  <c r="D18" i="20" s="1"/>
  <c r="D20" i="20" s="1"/>
  <c r="D10" i="54"/>
  <c r="H15" i="44"/>
  <c r="C9" i="45"/>
  <c r="D7" i="6"/>
  <c r="D46" i="62"/>
  <c r="C9" i="62"/>
  <c r="I49" i="55"/>
  <c r="E43" i="55"/>
  <c r="C45" i="51"/>
  <c r="C58" i="51" s="1"/>
  <c r="H28" i="37"/>
  <c r="H18" i="37"/>
  <c r="H25" i="37"/>
  <c r="H15" i="37"/>
  <c r="H27" i="37"/>
  <c r="H17" i="37"/>
  <c r="I157" i="71"/>
  <c r="I39" i="55"/>
  <c r="E69" i="55"/>
  <c r="F30" i="55"/>
  <c r="I17" i="55"/>
  <c r="I30" i="55"/>
  <c r="G9" i="52"/>
  <c r="J10" i="52" s="1"/>
  <c r="D61" i="1"/>
  <c r="F18" i="6"/>
  <c r="G18" i="6" s="1"/>
  <c r="D9" i="62"/>
  <c r="D46" i="23"/>
  <c r="D59" i="23"/>
  <c r="H20" i="62"/>
  <c r="E47" i="62"/>
  <c r="F17" i="55"/>
  <c r="G13" i="52"/>
  <c r="J14" i="52" s="1"/>
  <c r="I63" i="55"/>
  <c r="C31" i="16"/>
  <c r="D26" i="42"/>
  <c r="H57" i="62"/>
  <c r="C24" i="1"/>
  <c r="E85" i="54"/>
  <c r="E87" i="54" s="1"/>
  <c r="J19" i="53"/>
  <c r="G71" i="51"/>
  <c r="G45" i="51"/>
  <c r="G56" i="51" s="1"/>
  <c r="D82" i="62"/>
  <c r="F9" i="62"/>
  <c r="G46" i="62"/>
  <c r="G9" i="62"/>
  <c r="C46" i="62"/>
  <c r="C82" i="62" s="1"/>
  <c r="B45" i="51"/>
  <c r="B58" i="51" s="1"/>
  <c r="H25" i="67"/>
  <c r="E25" i="67"/>
  <c r="E19" i="67"/>
  <c r="H35" i="67"/>
  <c r="D24" i="1"/>
  <c r="D63" i="1" s="1"/>
  <c r="E64" i="1" s="1"/>
  <c r="C41" i="24"/>
  <c r="E40" i="62"/>
  <c r="D22" i="42"/>
  <c r="K13" i="53"/>
  <c r="G27" i="42"/>
  <c r="G26" i="42" s="1"/>
  <c r="B23" i="61"/>
  <c r="H23" i="61" s="1"/>
  <c r="E14" i="20"/>
  <c r="E18" i="20" s="1"/>
  <c r="E20" i="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i="54" s="1"/>
  <c r="C69" i="54" s="1"/>
  <c r="E59" i="54"/>
  <c r="E67" i="54" s="1"/>
  <c r="E69" i="54" s="1"/>
  <c r="E20" i="62"/>
  <c r="G9" i="61"/>
  <c r="D35" i="23"/>
  <c r="G13" i="42"/>
  <c r="C61" i="1"/>
  <c r="D85" i="54"/>
  <c r="D87" i="54" s="1"/>
  <c r="F31" i="2"/>
  <c r="F45" i="51"/>
  <c r="F56" i="51" s="1"/>
  <c r="D5" i="21"/>
  <c r="D44" i="67"/>
  <c r="F44" i="67"/>
  <c r="G27" i="65"/>
  <c r="F39" i="55"/>
  <c r="F43" i="55" s="1"/>
  <c r="F74" i="55" s="1"/>
  <c r="G48" i="2"/>
  <c r="G22" i="80" s="1"/>
  <c r="K19" i="53"/>
  <c r="C46" i="23"/>
  <c r="C19" i="53"/>
  <c r="C31" i="2"/>
  <c r="G31" i="2"/>
  <c r="D17" i="38"/>
  <c r="H19" i="38" s="1"/>
  <c r="C23" i="61"/>
  <c r="H24" i="61" s="1"/>
  <c r="F46" i="62"/>
  <c r="G15" i="65"/>
  <c r="D27" i="65"/>
  <c r="D20" i="65" s="1"/>
  <c r="C44" i="67"/>
  <c r="F8" i="20" s="1"/>
  <c r="G44" i="67"/>
  <c r="E10" i="62"/>
  <c r="C22" i="54"/>
  <c r="C24" i="54" s="1"/>
  <c r="C26" i="54" s="1"/>
  <c r="E48" i="54"/>
  <c r="C77" i="54"/>
  <c r="C85" i="54" s="1"/>
  <c r="C87" i="54" s="1"/>
  <c r="D14" i="44"/>
  <c r="D9" i="61"/>
  <c r="E74" i="55"/>
  <c r="C35" i="54"/>
  <c r="G29" i="42"/>
  <c r="H40" i="62"/>
  <c r="H47" i="62"/>
  <c r="B31" i="2"/>
  <c r="H76" i="62"/>
  <c r="A4" i="71"/>
  <c r="F31" i="65"/>
  <c r="G19" i="61"/>
  <c r="G18" i="61" s="1"/>
  <c r="D18" i="61"/>
  <c r="E76" i="62"/>
  <c r="E18" i="16"/>
  <c r="C14" i="20"/>
  <c r="C18" i="20" s="1"/>
  <c r="C20" i="20" s="1"/>
  <c r="H30" i="62"/>
  <c r="H29" i="62" s="1"/>
  <c r="E29" i="62"/>
  <c r="E7" i="6"/>
  <c r="E30" i="16"/>
  <c r="C39" i="42"/>
  <c r="H40" i="42" s="1"/>
  <c r="F19" i="53"/>
  <c r="F23" i="61"/>
  <c r="H27" i="61" s="1"/>
  <c r="F15" i="54"/>
  <c r="F11" i="54"/>
  <c r="C8" i="52"/>
  <c r="C18" i="52" s="1"/>
  <c r="J20" i="52" s="1"/>
  <c r="E39" i="42"/>
  <c r="H42" i="42" s="1"/>
  <c r="D69" i="55"/>
  <c r="D19" i="53"/>
  <c r="G43" i="55"/>
  <c r="F9" i="54"/>
  <c r="F14" i="54"/>
  <c r="F16" i="54"/>
  <c r="C32" i="19"/>
  <c r="G69" i="55"/>
  <c r="H69" i="55"/>
  <c r="H43" i="55"/>
  <c r="E23" i="61"/>
  <c r="D43" i="55"/>
  <c r="C31" i="65"/>
  <c r="B31" i="65"/>
  <c r="E31" i="65"/>
  <c r="E35" i="67"/>
  <c r="F9" i="6"/>
  <c r="H9" i="6" s="1"/>
  <c r="H65" i="62"/>
  <c r="G8" i="65"/>
  <c r="D14" i="37"/>
  <c r="G22" i="42"/>
  <c r="D15" i="65"/>
  <c r="D8" i="65" s="1"/>
  <c r="G22" i="65"/>
  <c r="H12" i="62"/>
  <c r="H10" i="62" s="1"/>
  <c r="J17" i="52" l="1"/>
  <c r="J18" i="52"/>
  <c r="H25" i="45"/>
  <c r="E21" i="72"/>
  <c r="E19" i="72" s="1"/>
  <c r="E44" i="72" s="1"/>
  <c r="H46" i="72" s="1"/>
  <c r="H22" i="45"/>
  <c r="B21" i="72"/>
  <c r="B19" i="72" s="1"/>
  <c r="B44" i="72" s="1"/>
  <c r="H44" i="72" s="1"/>
  <c r="D9" i="54"/>
  <c r="D57" i="54"/>
  <c r="H26" i="45"/>
  <c r="F21" i="72"/>
  <c r="F19" i="72" s="1"/>
  <c r="F44" i="72" s="1"/>
  <c r="H47" i="72" s="1"/>
  <c r="D67" i="54"/>
  <c r="D69" i="54" s="1"/>
  <c r="C22" i="45"/>
  <c r="D9" i="45"/>
  <c r="G9" i="45" s="1"/>
  <c r="H18" i="6"/>
  <c r="G82" i="62"/>
  <c r="I69" i="55"/>
  <c r="I43" i="55"/>
  <c r="I74" i="55" s="1"/>
  <c r="F82" i="62"/>
  <c r="I85" i="62" s="1"/>
  <c r="H26" i="37"/>
  <c r="H16" i="37"/>
  <c r="G72" i="51"/>
  <c r="H58" i="51"/>
  <c r="H59" i="51"/>
  <c r="D61" i="23"/>
  <c r="D64" i="23" s="1"/>
  <c r="D39" i="42"/>
  <c r="H41" i="42" s="1"/>
  <c r="H45" i="67"/>
  <c r="H20" i="67"/>
  <c r="H19" i="67"/>
  <c r="E5" i="21"/>
  <c r="C63" i="1"/>
  <c r="D30" i="80" s="1"/>
  <c r="D42" i="24"/>
  <c r="G50" i="2"/>
  <c r="G23" i="61"/>
  <c r="G8" i="52"/>
  <c r="G18" i="52" s="1"/>
  <c r="J19" i="52" s="1"/>
  <c r="D31" i="65"/>
  <c r="D22" i="21"/>
  <c r="E22" i="21" s="1"/>
  <c r="H74" i="55"/>
  <c r="J83" i="55" s="1"/>
  <c r="H44" i="67"/>
  <c r="G20" i="65"/>
  <c r="G31" i="65" s="1"/>
  <c r="G39" i="42"/>
  <c r="H44" i="42" s="1"/>
  <c r="E46" i="62"/>
  <c r="C61" i="23"/>
  <c r="C64" i="23" s="1"/>
  <c r="E64" i="23" s="1"/>
  <c r="D74" i="55"/>
  <c r="J79" i="55" s="1"/>
  <c r="E9" i="62"/>
  <c r="E44" i="67"/>
  <c r="J87" i="55" s="1"/>
  <c r="G74" i="55"/>
  <c r="J82" i="55" s="1"/>
  <c r="G38" i="75"/>
  <c r="G17" i="38"/>
  <c r="H22" i="38" s="1"/>
  <c r="G14" i="44"/>
  <c r="H18" i="44" s="1"/>
  <c r="J89" i="55"/>
  <c r="H9" i="62"/>
  <c r="I46" i="55"/>
  <c r="E31" i="16"/>
  <c r="H46" i="62"/>
  <c r="D23" i="61"/>
  <c r="J81" i="55"/>
  <c r="J80" i="55"/>
  <c r="J86" i="55"/>
  <c r="G14" i="37"/>
  <c r="H29" i="37" s="1"/>
  <c r="F7" i="6"/>
  <c r="H7" i="6" s="1"/>
  <c r="G9" i="6"/>
  <c r="G7" i="6" s="1"/>
  <c r="I86" i="62" l="1"/>
  <c r="F10" i="54"/>
  <c r="D22" i="54"/>
  <c r="D24" i="54" s="1"/>
  <c r="D26" i="54" s="1"/>
  <c r="D35" i="54" s="1"/>
  <c r="D29" i="80"/>
  <c r="F30" i="80"/>
  <c r="I82" i="62"/>
  <c r="H23" i="45"/>
  <c r="C21" i="72"/>
  <c r="D22" i="45"/>
  <c r="F39" i="2"/>
  <c r="E82" i="62"/>
  <c r="H72" i="51"/>
  <c r="H51" i="2"/>
  <c r="J84" i="55"/>
  <c r="J90" i="55"/>
  <c r="H82" i="62"/>
  <c r="J88" i="55"/>
  <c r="J85" i="55"/>
  <c r="H28" i="61"/>
  <c r="H25" i="61"/>
  <c r="H26" i="61"/>
  <c r="H20" i="44"/>
  <c r="F38" i="2" l="1"/>
  <c r="F48" i="2" s="1"/>
  <c r="F63" i="51"/>
  <c r="F62" i="51" s="1"/>
  <c r="F71" i="51" s="1"/>
  <c r="F72" i="51" s="1"/>
  <c r="C52" i="74"/>
  <c r="C51" i="74" s="1"/>
  <c r="C45" i="74" s="1"/>
  <c r="F29" i="80"/>
  <c r="D40" i="80"/>
  <c r="F40" i="80" s="1"/>
  <c r="G40" i="80" s="1"/>
  <c r="D21" i="72"/>
  <c r="G21" i="72" s="1"/>
  <c r="C19" i="72"/>
  <c r="H24" i="45"/>
  <c r="G22" i="45"/>
  <c r="H27" i="45" s="1"/>
  <c r="F50" i="2"/>
  <c r="E63" i="1"/>
  <c r="C44" i="72" l="1"/>
  <c r="D19" i="72"/>
  <c r="G19" i="72" s="1"/>
  <c r="H50" i="2"/>
  <c r="H73" i="51"/>
  <c r="D44" i="72" l="1"/>
  <c r="H45" i="72"/>
  <c r="I83" i="62"/>
  <c r="G44" i="72" l="1"/>
  <c r="I84" i="62"/>
  <c r="H48" i="72" l="1"/>
  <c r="I87" i="62"/>
</calcChain>
</file>

<file path=xl/comments1.xml><?xml version="1.0" encoding="utf-8"?>
<comments xmlns="http://schemas.openxmlformats.org/spreadsheetml/2006/main">
  <authors>
    <author>Claudia</author>
  </authors>
  <commentList>
    <comment ref="C63" authorId="0" shape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 shape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SER-APP$</author>
  </authors>
  <commentList>
    <comment ref="B474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475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476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B477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D477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478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D478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479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D479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480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D480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481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D481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B482" authorId="0" shapeId="0">
      <text>
        <r>
          <rPr>
            <sz val="8"/>
            <color rgb="FF000000"/>
            <rFont val="Tahoma"/>
            <family val="2"/>
          </rPr>
          <t>El límite es de 200 caracteres.</t>
        </r>
      </text>
    </comment>
    <comment ref="D482" authorId="0" shape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<sst xmlns="http://schemas.openxmlformats.org/spreadsheetml/2006/main" count="5653" uniqueCount="3222">
  <si>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</si>
  <si>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</si>
  <si>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</si>
  <si>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</si>
  <si>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</si>
  <si>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</si>
  <si>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</si>
  <si>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</si>
  <si>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</si>
  <si>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</si>
  <si>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</si>
  <si>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</si>
  <si>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</si>
  <si>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</si>
  <si>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</si>
  <si>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</si>
  <si>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</si>
  <si>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</si>
  <si>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</si>
  <si>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</si>
  <si>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</si>
  <si>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</si>
  <si>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</si>
  <si>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</si>
  <si>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</si>
  <si>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</si>
  <si>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</si>
  <si>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</si>
  <si>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</si>
  <si>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</si>
  <si>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</si>
  <si>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</si>
  <si>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</si>
  <si>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</si>
  <si>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</si>
  <si>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</si>
  <si>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</si>
  <si>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</si>
  <si>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</si>
  <si>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</si>
  <si>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</si>
  <si>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</si>
  <si>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</si>
  <si>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</si>
  <si>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</si>
  <si>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</si>
  <si>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</si>
  <si>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</si>
  <si>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</si>
  <si>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</si>
  <si>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</si>
  <si>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</si>
  <si>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</si>
  <si>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</si>
  <si>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</si>
  <si>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</si>
  <si>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</si>
  <si>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</si>
  <si>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</si>
  <si>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</si>
  <si>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</si>
  <si>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</si>
  <si>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</si>
  <si>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</si>
  <si>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</si>
  <si>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</si>
  <si>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</si>
  <si>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</si>
  <si>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</si>
  <si>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</si>
  <si>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</si>
  <si>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</si>
  <si>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</si>
  <si>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</si>
  <si>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</si>
  <si>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</si>
  <si>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</si>
  <si>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</si>
  <si>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</si>
  <si>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</si>
  <si>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</si>
  <si>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</si>
  <si>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</si>
  <si>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</si>
  <si>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</si>
  <si>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</si>
  <si>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</si>
  <si>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</si>
  <si>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</si>
  <si>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</si>
  <si>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</si>
  <si>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</si>
  <si>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</si>
  <si>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</si>
  <si>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</si>
  <si>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</si>
  <si>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</si>
  <si>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</si>
  <si>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</si>
  <si>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</si>
  <si>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</si>
  <si>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</si>
  <si>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</si>
  <si>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</si>
  <si>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</si>
  <si>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</si>
  <si>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</si>
  <si>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</si>
  <si>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</si>
  <si>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</si>
  <si>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</si>
  <si>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</si>
  <si>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</si>
  <si>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</si>
  <si>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</si>
  <si>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</si>
  <si>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</si>
  <si>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</si>
  <si>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</si>
  <si>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</si>
  <si>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</si>
  <si>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</si>
  <si>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</si>
  <si>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</si>
  <si>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</si>
  <si>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</si>
  <si>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</si>
  <si>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</si>
  <si>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</si>
  <si>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</si>
  <si>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</si>
  <si>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</si>
  <si>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</si>
  <si>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</si>
  <si>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</si>
  <si>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</si>
  <si>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</si>
  <si>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</si>
  <si>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</si>
  <si>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</si>
  <si>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</si>
  <si>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</si>
  <si>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</si>
  <si>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</si>
  <si>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</si>
  <si>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</si>
  <si>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</si>
  <si>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</si>
  <si>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</si>
  <si>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</si>
  <si>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</si>
  <si>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</si>
  <si>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</si>
  <si>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</si>
  <si>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</si>
  <si>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</si>
  <si>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</si>
  <si>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</si>
  <si>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</si>
  <si>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</si>
  <si>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</si>
  <si>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</si>
  <si>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</si>
  <si>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</si>
  <si>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</si>
  <si>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</si>
  <si>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</si>
  <si>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</si>
  <si>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</si>
  <si>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</si>
  <si>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</si>
  <si>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</si>
  <si>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</si>
  <si>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</si>
  <si>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</si>
  <si>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</si>
  <si>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</si>
  <si>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</si>
  <si>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</si>
  <si>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</si>
  <si>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</si>
  <si>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</si>
  <si>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</si>
  <si>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</si>
  <si>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</si>
  <si>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</si>
  <si>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</si>
  <si>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</si>
  <si>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</si>
  <si>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</si>
  <si>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</si>
  <si>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</si>
  <si>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</si>
  <si>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</si>
  <si>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</si>
  <si>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</si>
  <si>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</si>
  <si>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</si>
  <si>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</si>
  <si>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</si>
  <si>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</si>
  <si>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</si>
  <si>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</si>
  <si>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</si>
  <si>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</si>
  <si>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</si>
  <si>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</si>
  <si>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</si>
  <si>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</si>
  <si>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</si>
  <si>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</si>
  <si>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</si>
  <si>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</si>
  <si>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</si>
  <si>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</si>
  <si>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</si>
  <si>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</si>
  <si>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</si>
  <si>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</si>
  <si>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</si>
  <si>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</si>
  <si>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</si>
  <si>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</si>
  <si>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</si>
  <si>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</si>
  <si>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</si>
  <si>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</si>
  <si>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</si>
  <si>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</si>
  <si>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</si>
  <si>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</si>
  <si>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</si>
  <si>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</si>
  <si>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</si>
  <si>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</si>
  <si>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</si>
  <si>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</si>
  <si>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</si>
  <si>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</si>
  <si>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</si>
  <si>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</si>
  <si>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</si>
  <si>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</si>
  <si>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</si>
  <si>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</si>
  <si>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</si>
  <si>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</si>
  <si>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</si>
  <si>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</si>
  <si>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</si>
  <si>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</si>
  <si>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</si>
  <si>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</si>
  <si>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</si>
  <si>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</si>
  <si>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</si>
  <si>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</si>
  <si>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</si>
  <si>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</si>
  <si>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</si>
  <si>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</si>
  <si>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</si>
  <si>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</si>
  <si>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</si>
  <si>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</si>
  <si>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</si>
  <si>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</si>
  <si>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</si>
  <si>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</si>
  <si>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</si>
  <si>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</si>
  <si>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</si>
  <si>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</si>
  <si>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</si>
  <si>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</si>
  <si>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</si>
  <si>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</si>
  <si>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</si>
  <si>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</si>
  <si>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</si>
  <si>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</si>
  <si>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</si>
  <si>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</si>
  <si>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</si>
  <si>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</si>
  <si>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</si>
  <si>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</si>
  <si>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</si>
  <si>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</si>
  <si>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</si>
  <si>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</si>
  <si>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</si>
  <si>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</si>
  <si>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</si>
  <si>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</si>
  <si>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</si>
  <si>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</si>
  <si>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</si>
  <si>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</si>
  <si>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</si>
  <si>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</si>
  <si>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</si>
  <si>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</si>
  <si>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</si>
  <si>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</si>
  <si>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</si>
  <si>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</si>
  <si>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</si>
  <si>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</si>
  <si>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</si>
  <si>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</si>
  <si>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</si>
  <si>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</si>
  <si>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</si>
  <si>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</si>
  <si>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</si>
  <si>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</si>
  <si>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</si>
  <si>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</si>
  <si>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</si>
  <si>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</si>
  <si>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</si>
  <si>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</si>
  <si>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</si>
  <si>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</si>
  <si>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</si>
  <si>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</si>
  <si>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</si>
  <si>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</si>
  <si>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</si>
  <si>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</si>
  <si>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</si>
  <si>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</si>
  <si>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</si>
  <si>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</si>
  <si>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</si>
  <si>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</si>
  <si>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</si>
  <si>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</si>
  <si>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</si>
  <si>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</si>
  <si>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</si>
  <si>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</si>
  <si>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</si>
  <si>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</si>
  <si>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</si>
  <si>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</si>
  <si>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</si>
  <si>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</si>
  <si>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</si>
  <si>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</si>
  <si>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</si>
  <si>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</si>
  <si>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</si>
  <si>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</si>
  <si>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</si>
  <si>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</si>
  <si>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</si>
  <si>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</si>
  <si>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</si>
  <si>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</si>
  <si>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</si>
  <si>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</si>
  <si>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</si>
  <si>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</si>
  <si>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</si>
  <si>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</si>
  <si>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</si>
  <si>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</si>
  <si>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</si>
  <si>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</si>
  <si>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</si>
  <si>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</si>
  <si>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</si>
  <si>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</si>
  <si>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</si>
  <si>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</si>
  <si>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</si>
  <si>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</si>
  <si>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</si>
  <si>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</si>
  <si>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</si>
  <si>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</si>
  <si>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</si>
  <si>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</si>
  <si>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</si>
  <si>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</si>
  <si>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</si>
  <si>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</si>
  <si>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</si>
  <si>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</si>
  <si>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</si>
  <si>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</si>
  <si>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</si>
  <si>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</si>
  <si>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</si>
  <si>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</si>
  <si>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</si>
  <si>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</si>
  <si>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</si>
  <si>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</si>
  <si>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</si>
  <si>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</si>
  <si>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</si>
  <si>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</si>
  <si>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</si>
  <si>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</si>
  <si>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</si>
  <si>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</si>
  <si>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</si>
  <si>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</si>
  <si>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</si>
  <si>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</si>
  <si>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</si>
  <si>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</si>
  <si>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</si>
  <si>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</si>
  <si>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</si>
  <si>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</si>
  <si>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</si>
  <si>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</si>
  <si>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</si>
  <si>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</si>
  <si>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</si>
  <si>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</si>
  <si>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</si>
  <si>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</si>
  <si>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</si>
  <si>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</si>
  <si>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</si>
  <si>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</si>
  <si>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</si>
  <si>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</si>
  <si>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</si>
  <si>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</si>
  <si>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</si>
  <si>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</si>
  <si>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</si>
  <si>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</si>
  <si>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</si>
  <si>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</si>
  <si>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</si>
  <si>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</si>
  <si>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</si>
  <si>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</si>
  <si>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</si>
  <si>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</si>
  <si>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</si>
  <si>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</si>
  <si>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</si>
  <si>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</si>
  <si>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</si>
  <si>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</si>
  <si>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</si>
  <si>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</si>
  <si>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</si>
  <si>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</si>
  <si>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</si>
  <si>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</si>
  <si>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</si>
  <si>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</si>
  <si>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</si>
  <si>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</si>
  <si>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</si>
  <si>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</si>
  <si>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</si>
  <si>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</si>
  <si>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</si>
  <si>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</si>
  <si>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</si>
  <si>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</si>
  <si>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</si>
  <si>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</si>
  <si>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</si>
  <si>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</si>
  <si>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</si>
  <si>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</si>
  <si>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</si>
  <si>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</si>
  <si>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</si>
  <si>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</si>
  <si>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</si>
  <si>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</si>
  <si>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</si>
  <si>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</si>
  <si>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</si>
  <si>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</si>
  <si>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</si>
  <si>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</si>
  <si>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</si>
  <si>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</si>
  <si>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</si>
  <si>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</si>
  <si>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</si>
  <si>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</si>
  <si>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</si>
  <si>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</si>
  <si>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</si>
  <si>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</si>
  <si>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</si>
  <si>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</si>
  <si>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</si>
  <si>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</si>
  <si>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</si>
  <si>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</si>
  <si>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</si>
  <si>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</si>
  <si>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</si>
  <si>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</si>
  <si>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</si>
  <si>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</si>
  <si>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</si>
  <si>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</si>
  <si>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</si>
  <si>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</si>
  <si>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</si>
  <si>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</si>
  <si>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</si>
  <si>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</si>
  <si>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</si>
  <si>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</si>
  <si>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</si>
  <si>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</si>
  <si>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</si>
  <si>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</si>
  <si>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</si>
  <si>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</si>
  <si>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</si>
  <si>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</si>
  <si>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</si>
  <si>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</si>
  <si>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</si>
  <si>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</si>
  <si>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</si>
  <si>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</si>
  <si>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</si>
  <si>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</si>
  <si>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</si>
  <si>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</si>
  <si>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</si>
  <si>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</si>
  <si>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</si>
  <si>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</si>
  <si>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</si>
  <si>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</si>
  <si>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</si>
  <si>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</si>
  <si>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</si>
  <si>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</si>
  <si>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</si>
  <si>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</si>
  <si>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</si>
  <si>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</si>
  <si>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</si>
  <si>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</si>
  <si>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</si>
  <si>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</si>
  <si>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</si>
  <si>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</si>
  <si>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</si>
  <si>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</si>
  <si>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</si>
  <si>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</si>
  <si>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</si>
  <si>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</si>
  <si>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</si>
  <si>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</si>
  <si>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</si>
  <si>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</si>
  <si>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</si>
  <si>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</si>
  <si>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</si>
  <si>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</si>
  <si>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</si>
  <si>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</si>
  <si>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</si>
  <si>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</si>
  <si>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</si>
  <si>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</si>
  <si>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</si>
  <si>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</si>
  <si>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</si>
  <si>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</si>
  <si>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</si>
  <si>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</si>
  <si>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</si>
  <si>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</si>
  <si>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</si>
  <si>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</si>
  <si>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</si>
  <si>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</si>
  <si>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</si>
  <si>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</si>
  <si>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</si>
  <si>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</si>
  <si>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</si>
  <si>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</si>
  <si>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</si>
  <si>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</si>
  <si>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</si>
  <si>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</si>
  <si>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</si>
  <si>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</si>
  <si>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</si>
  <si>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</si>
  <si>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</si>
  <si>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</si>
  <si>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</si>
  <si>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</si>
  <si>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</si>
  <si>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</si>
  <si>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</si>
  <si>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</si>
  <si>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</si>
  <si>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</si>
  <si>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</si>
  <si>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</si>
  <si>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</si>
  <si>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</si>
  <si>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</si>
  <si>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</si>
  <si>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</si>
  <si>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</si>
  <si>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</si>
  <si>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</si>
  <si>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</si>
  <si>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</si>
  <si>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</si>
  <si>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</si>
  <si>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</si>
  <si>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</si>
  <si>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</si>
  <si>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</si>
  <si>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</si>
  <si>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</si>
  <si>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</si>
  <si>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</si>
  <si>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</si>
  <si>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</si>
  <si>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</si>
  <si>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</si>
  <si>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</si>
  <si>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</si>
  <si>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</si>
  <si>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</si>
  <si>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</si>
  <si>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</si>
  <si>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</si>
  <si>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</si>
  <si>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</si>
  <si>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</si>
  <si>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</si>
  <si>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</si>
  <si>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</si>
  <si>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</si>
  <si>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</si>
  <si>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</si>
  <si>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</si>
  <si>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</si>
  <si>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</si>
  <si>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</si>
  <si>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</si>
  <si>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</si>
  <si>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</si>
  <si>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</si>
  <si>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</si>
  <si>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</si>
  <si>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</si>
  <si>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</si>
  <si>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</si>
  <si>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</si>
  <si>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</si>
  <si>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</si>
  <si>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</si>
  <si>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</si>
  <si>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</si>
  <si>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</si>
  <si>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</si>
  <si>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</si>
  <si>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</si>
  <si>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</si>
  <si>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</si>
  <si>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</si>
  <si>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</si>
  <si>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</si>
  <si>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</si>
  <si>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</si>
  <si>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</si>
  <si>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</si>
  <si>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</si>
  <si>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</si>
  <si>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</si>
  <si>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</si>
  <si>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</si>
  <si>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</si>
  <si>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</si>
  <si>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</si>
  <si>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</si>
  <si>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</si>
  <si>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</si>
  <si>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</si>
  <si>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</si>
  <si>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</si>
  <si>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</si>
  <si>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</si>
  <si>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</si>
  <si>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</si>
  <si>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</si>
  <si>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</si>
  <si>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</si>
  <si>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</si>
  <si>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</si>
  <si>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</si>
  <si>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</si>
  <si>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</si>
  <si>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</si>
  <si>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</si>
  <si>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</si>
  <si>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</si>
  <si>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</si>
  <si>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</si>
  <si>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</si>
  <si>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</si>
  <si>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</si>
  <si>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</si>
  <si>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</si>
  <si>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</si>
  <si>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</si>
  <si>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</si>
  <si>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</si>
  <si>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</si>
  <si>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</si>
  <si>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</si>
  <si>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</si>
  <si>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</si>
  <si>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</si>
  <si>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</si>
  <si>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</si>
  <si>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</si>
  <si>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</si>
  <si>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</si>
  <si>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</si>
  <si>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</si>
  <si>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</si>
  <si>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</si>
  <si>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</si>
  <si>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</si>
  <si>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</si>
  <si>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</si>
  <si>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</si>
  <si>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Sueldo base al personal permanente</t>
  </si>
  <si>
    <t>Sueldos</t>
  </si>
  <si>
    <t>Riesgo laboral</t>
  </si>
  <si>
    <t>Ayuda para habitación</t>
  </si>
  <si>
    <t>Prima por riesgo laboral</t>
  </si>
  <si>
    <t>Ayuda para energía eláctrica</t>
  </si>
  <si>
    <t>Remuneraciones adicionales y especiales</t>
  </si>
  <si>
    <t>Primas por años de servicios efectivos prestados</t>
  </si>
  <si>
    <t>Primas de vacaciones, dominical y gratificación de fin de año</t>
  </si>
  <si>
    <t>Prima vacacional</t>
  </si>
  <si>
    <t>Gratificación por fin de año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</si>
  <si>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</si>
  <si>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</si>
  <si>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</si>
  <si>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</si>
  <si>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</si>
  <si>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</si>
  <si>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</si>
  <si>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</si>
  <si>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</si>
  <si>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</si>
  <si>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</si>
  <si>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</si>
  <si>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</si>
  <si>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</si>
  <si>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</si>
  <si>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</si>
  <si>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</si>
  <si>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</si>
  <si>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</si>
  <si>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</si>
  <si>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</si>
  <si>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</si>
  <si>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</si>
  <si>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</si>
  <si>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</si>
  <si>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</si>
  <si>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</si>
  <si>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</si>
  <si>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</si>
  <si>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</si>
  <si>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</si>
  <si>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</si>
  <si>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</si>
  <si>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</si>
  <si>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</si>
  <si>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</si>
  <si>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</si>
  <si>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</si>
  <si>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</si>
  <si>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</si>
  <si>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</si>
  <si>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</si>
  <si>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</si>
  <si>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</si>
  <si>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</si>
  <si>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</si>
  <si>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</si>
  <si>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</si>
  <si>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</si>
  <si>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</si>
  <si>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</si>
  <si>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</si>
  <si>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</si>
  <si>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</si>
  <si>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</si>
  <si>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</si>
  <si>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</si>
  <si>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</si>
  <si>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</si>
  <si>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</si>
  <si>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</si>
  <si>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</si>
  <si>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</si>
  <si>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</si>
  <si>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</si>
  <si>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</si>
  <si>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</si>
  <si>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</si>
  <si>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</si>
  <si>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</si>
  <si>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</si>
  <si>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</si>
  <si>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</si>
  <si>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</si>
  <si>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</si>
  <si>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</si>
  <si>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</si>
  <si>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</si>
  <si>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</si>
  <si>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</si>
  <si>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</si>
  <si>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</si>
  <si>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</si>
  <si>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</si>
  <si>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</si>
  <si>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</si>
  <si>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</si>
  <si>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</si>
  <si>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</si>
  <si>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</si>
  <si>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</si>
  <si>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</si>
  <si>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</si>
  <si>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</si>
  <si>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</si>
  <si>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</si>
  <si>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</si>
  <si>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</si>
  <si>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</si>
  <si>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</si>
  <si>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</si>
  <si>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</si>
  <si>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</si>
  <si>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</si>
  <si>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</si>
  <si>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</si>
  <si>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</si>
  <si>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</si>
  <si>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</si>
  <si>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</si>
  <si>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</si>
  <si>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</si>
  <si>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</si>
  <si>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</si>
  <si>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</si>
  <si>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</si>
  <si>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</si>
  <si>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</si>
  <si>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</si>
  <si>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</si>
  <si>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</si>
  <si>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</si>
  <si>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</si>
  <si>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</si>
  <si>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</si>
  <si>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</si>
  <si>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</si>
  <si>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</si>
  <si>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</si>
  <si>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</si>
  <si>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</si>
  <si>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</si>
  <si>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</si>
  <si>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</si>
  <si>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</si>
  <si>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</si>
  <si>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</si>
  <si>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</si>
  <si>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</si>
  <si>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</si>
  <si>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</si>
  <si>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</si>
  <si>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</si>
  <si>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</si>
  <si>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</si>
  <si>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</si>
  <si>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</si>
  <si>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</si>
  <si>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</si>
  <si>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</si>
  <si>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</si>
  <si>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</si>
  <si>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</si>
  <si>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</si>
  <si>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</si>
  <si>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</si>
  <si>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</si>
  <si>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</si>
  <si>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</si>
  <si>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</si>
  <si>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</si>
  <si>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</si>
  <si>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</si>
  <si>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</si>
  <si>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</si>
  <si>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</si>
  <si>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</si>
  <si>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</si>
  <si>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</si>
  <si>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</si>
  <si>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esquemas bursátiles y de coberturas financieras (SOLO EN CUENTA PÚBLICA)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</si>
  <si>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</si>
  <si>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</si>
  <si>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</si>
  <si>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</si>
  <si>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</si>
  <si>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</si>
  <si>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</si>
  <si>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</si>
  <si>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</si>
  <si>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</si>
  <si>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</si>
  <si>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</si>
  <si>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</si>
  <si>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</si>
  <si>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</si>
  <si>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</si>
  <si>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</si>
  <si>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</si>
  <si>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</si>
  <si>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</si>
  <si>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</si>
  <si>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</si>
  <si>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</si>
  <si>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</si>
  <si>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</si>
  <si>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</si>
  <si>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</si>
  <si>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</si>
  <si>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</si>
  <si>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</si>
  <si>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</si>
  <si>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</si>
  <si>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</si>
  <si>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</si>
  <si>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</si>
  <si>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</si>
  <si>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</si>
  <si>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</si>
  <si>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</si>
  <si>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</si>
  <si>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</si>
  <si>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</si>
  <si>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</si>
  <si>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</si>
  <si>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</si>
  <si>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</si>
  <si>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</si>
  <si>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</si>
  <si>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</si>
  <si>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</si>
  <si>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</si>
  <si>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</si>
  <si>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</si>
  <si>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</si>
  <si>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</si>
  <si>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</si>
  <si>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</si>
  <si>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</si>
  <si>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</si>
  <si>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</si>
  <si>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</si>
  <si>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</si>
  <si>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</si>
  <si>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</si>
  <si>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</si>
  <si>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</si>
  <si>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</si>
  <si>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</si>
  <si>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</si>
  <si>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</si>
  <si>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</si>
  <si>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</si>
  <si>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</si>
  <si>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</si>
  <si>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</si>
  <si>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</si>
  <si>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</si>
  <si>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</si>
  <si>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</si>
  <si>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</si>
  <si>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</si>
  <si>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</si>
  <si>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</si>
  <si>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</si>
  <si>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Hacienda Pública / Patrimonio Neto Final de 2019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</si>
  <si>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</si>
  <si>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</si>
  <si>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</si>
  <si>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</si>
  <si>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</si>
  <si>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</si>
  <si>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</si>
  <si>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</si>
  <si>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</si>
  <si>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</si>
  <si>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</si>
  <si>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</si>
  <si>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</si>
  <si>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</si>
  <si>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</si>
  <si>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</si>
  <si>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</si>
  <si>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</si>
  <si>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</si>
  <si>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</si>
  <si>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</si>
  <si>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</si>
  <si>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31 de diciembre de 2019</t>
  </si>
  <si>
    <t>Hacienda Pública / Patrimonio Contribuido Neto de 2019</t>
  </si>
  <si>
    <t>Cambios en la Hacienda Pública / Patrimonio Contribuido Neto de 2020</t>
  </si>
  <si>
    <t>Variaciones de la Hacienda Pública / Patrimonio Generado Neto de 2020</t>
  </si>
  <si>
    <t>Hacienda Pública / Patrimonio Neto Final de 2020</t>
  </si>
  <si>
    <t>Cambios en el Exceso o Insuficiencia en la Actualización de la Hacienda Pública / Patrimonio Neto de 2020</t>
  </si>
  <si>
    <t>al 31 de diciembre de 2019(d)</t>
  </si>
  <si>
    <t>Monto pagado de la inversión al XX de XXXXXX de 2020 (k)</t>
  </si>
  <si>
    <t>Monto pagado de la inversión actualizado al XX de XXXXXX de 2020 (l)</t>
  </si>
  <si>
    <t>Saldo pendiente por pagar de la inversión al XX de XXXXXX de 2020 (m = g – l)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</si>
  <si>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</si>
  <si>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</si>
  <si>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</si>
  <si>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</si>
  <si>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</si>
  <si>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</si>
  <si>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</si>
  <si>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</si>
  <si>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</si>
  <si>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</si>
  <si>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</si>
  <si>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</si>
  <si>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</si>
  <si>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</si>
  <si>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</si>
  <si>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</si>
  <si>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</si>
  <si>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</si>
  <si>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</si>
  <si>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</si>
  <si>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</si>
  <si>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</si>
  <si>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</si>
  <si>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</si>
  <si>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</si>
  <si>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</si>
  <si>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</si>
  <si>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</si>
  <si>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</si>
  <si>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</si>
  <si>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</si>
  <si>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</si>
  <si>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</si>
  <si>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</si>
  <si>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</si>
  <si>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</si>
  <si>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</si>
  <si>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</si>
  <si>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</si>
  <si>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</si>
  <si>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</si>
  <si>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</si>
  <si>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</si>
  <si>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</si>
  <si>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</si>
  <si>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</si>
  <si>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</si>
  <si>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Exceso o Insuficiencia en la Actualización de la Hacienda Pública / Patrimonio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</si>
  <si>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</si>
  <si>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</si>
  <si>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</si>
  <si>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</si>
  <si>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</si>
  <si>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</si>
  <si>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</si>
  <si>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</si>
  <si>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</si>
  <si>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</si>
  <si>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</si>
  <si>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</si>
  <si>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</si>
  <si>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</si>
  <si>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</si>
  <si>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</si>
  <si>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</si>
  <si>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</si>
  <si>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</si>
  <si>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</si>
  <si>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</si>
  <si>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</si>
  <si>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</si>
  <si>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</si>
  <si>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</si>
  <si>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</si>
  <si>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</si>
  <si>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</si>
  <si>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</si>
  <si>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</si>
  <si>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</si>
  <si>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</si>
  <si>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</si>
  <si>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</si>
  <si>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</si>
  <si>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</si>
  <si>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</si>
  <si>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</si>
  <si>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ETCA-IV-05</t>
  </si>
  <si>
    <t>Listado de Formatos ETCA "Evaluación Trimestral Contabilidad Armonizada"</t>
  </si>
  <si>
    <t>COMISION DE VIVIENDA DEL ESTADO DE SONORA</t>
  </si>
  <si>
    <t>"NADA QUE INFORMAR EN ESTE APARTADO"</t>
  </si>
  <si>
    <t>PESOS</t>
  </si>
  <si>
    <t>MÉXICO</t>
  </si>
  <si>
    <t>1000</t>
  </si>
  <si>
    <t>SERVICIOS PERSONALES</t>
  </si>
  <si>
    <t>Remuneraciones al personal de carácter permanenente</t>
  </si>
  <si>
    <t>Remuneraciones Diversas</t>
  </si>
  <si>
    <t>Ayuda para despensa</t>
  </si>
  <si>
    <t>Prima Quinquenal por Años de Servicio Efectivos Prestados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</si>
  <si>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</si>
  <si>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</si>
  <si>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</si>
  <si>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</si>
  <si>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</si>
  <si>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</si>
  <si>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Otras prestaciones de seguridad social</t>
  </si>
  <si>
    <t>Cuotas para infraestructura, equipamiento y mantenimiento hospitalario</t>
  </si>
  <si>
    <t>Aportaciones para la atención de enfermedades</t>
  </si>
  <si>
    <t>Asignación para prestamos prendarios</t>
  </si>
  <si>
    <t>Aportaciones a fondos de vivienda</t>
  </si>
  <si>
    <t>Cuotas al FOVISSSTESON</t>
  </si>
  <si>
    <t>Aportaciones al sistema para el retiro</t>
  </si>
  <si>
    <t>Pagas por defunción, pensiones y jubilaciones</t>
  </si>
  <si>
    <t>Otras prestaciones sociales y economicas</t>
  </si>
  <si>
    <t>Indemnizaciones</t>
  </si>
  <si>
    <t>Indemnizaciones al personal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</si>
  <si>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</si>
  <si>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</si>
  <si>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</si>
  <si>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</si>
  <si>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 de limpieza</t>
  </si>
  <si>
    <t>Materiales para el registro de identificación</t>
  </si>
  <si>
    <t>Placas, engomado, calcomanias y holografia</t>
  </si>
  <si>
    <t>Alimentos y utensilios</t>
  </si>
  <si>
    <t>Productos alimenticios para personas</t>
  </si>
  <si>
    <t>Productos alimenticios para el personal de las instalaciones</t>
  </si>
  <si>
    <t>Adquisición ed agua potable</t>
  </si>
  <si>
    <t>Materias primas y materiales de produccion</t>
  </si>
  <si>
    <t>Productos químicos, farmaceuticos</t>
  </si>
  <si>
    <t>Combustibles, lubricantes y aditivos</t>
  </si>
  <si>
    <t>Combustibles</t>
  </si>
  <si>
    <t>Vestuarios, blancos prendas de proteccion</t>
  </si>
  <si>
    <t>Vestuarios y uniformes</t>
  </si>
  <si>
    <t xml:space="preserve">Herramientas, refacciones  y accesorios </t>
  </si>
  <si>
    <t>Herramientas menores</t>
  </si>
  <si>
    <t>Refacciones y accesorios menores de mobiliario</t>
  </si>
  <si>
    <t>Refacciones y accesorios menores de equipo</t>
  </si>
  <si>
    <t>SERVICIOS GENERALES</t>
  </si>
  <si>
    <t>Servicios básicos</t>
  </si>
  <si>
    <t>Energía eléctrica</t>
  </si>
  <si>
    <t>Agua</t>
  </si>
  <si>
    <t>Telefonía tradicional</t>
  </si>
  <si>
    <t>Servicios postales y telegráficos</t>
  </si>
  <si>
    <t>Servicio postal</t>
  </si>
  <si>
    <t>Servicios de arrendamiento</t>
  </si>
  <si>
    <t>Arrendamiento de Edificios</t>
  </si>
  <si>
    <t>Arrendamiento de mobiliario y equipo de administración, educacional y recreativo</t>
  </si>
  <si>
    <t>Arrendamiento de Muebles, Maquinaria y Equipo</t>
  </si>
  <si>
    <t>Arrendamiento de equipo y bienes inofrmaticos</t>
  </si>
  <si>
    <t>Arrendamiento de equipo de transporte</t>
  </si>
  <si>
    <t>Servicios profesionales, científicos, técnicos y otros servicios</t>
  </si>
  <si>
    <t>Servicios legales, de contabilidad, auditorias y relacionados</t>
  </si>
  <si>
    <t>Servicios de consultoría admva</t>
  </si>
  <si>
    <t>Servicios de informática</t>
  </si>
  <si>
    <t>Servicios de capacitación</t>
  </si>
  <si>
    <t>Servicios de apoyo administrativo, traducción, fotocopiado e impresión</t>
  </si>
  <si>
    <t>Impresiones y publicaciones oficiales</t>
  </si>
  <si>
    <t>Edictos</t>
  </si>
  <si>
    <t>Licitaciones, convenios y convocatorias</t>
  </si>
  <si>
    <t>Servicios de Vigilancia</t>
  </si>
  <si>
    <t>Servicios financieros, bancarios y comerciales</t>
  </si>
  <si>
    <t>Servicios financieros y bancarios</t>
  </si>
  <si>
    <t>Seguro de bienes patrimoniales</t>
  </si>
  <si>
    <t>Fletes y maniobras</t>
  </si>
  <si>
    <t>Servicios mantenimiento y conservación e instalación</t>
  </si>
  <si>
    <t>Conservación y mantenimiento menor de inmuebles</t>
  </si>
  <si>
    <t>Mantenimiento y conservación de inmuebles</t>
  </si>
  <si>
    <t>Instalación, reparación y mantenimiento de</t>
  </si>
  <si>
    <t>Mantenimiento y conservación de bienes informáticos</t>
  </si>
  <si>
    <t>Reparación y mantenimiento de equipo de transporte</t>
  </si>
  <si>
    <t>Mantenimiento de equipo de transporte</t>
  </si>
  <si>
    <t>Instalación, reparación y mantenimiento de maquinaria</t>
  </si>
  <si>
    <t>Mantenimiento y conservación de maquinaria</t>
  </si>
  <si>
    <t>Servicios de jardineria y fumigacion</t>
  </si>
  <si>
    <t>Servicios de comunicación social y publicidad</t>
  </si>
  <si>
    <t>Difusión por radio, televisión y otros medios de mensajes sobre programas y actividades gubernamentales</t>
  </si>
  <si>
    <t>Servicios de traslado y viáticos</t>
  </si>
  <si>
    <t>Pasajes aéreos</t>
  </si>
  <si>
    <t>Pasajes terrestres</t>
  </si>
  <si>
    <t>Viáticos en el país</t>
  </si>
  <si>
    <t>Gastos de camino</t>
  </si>
  <si>
    <t>Otros servicios de traslado y hospedaje</t>
  </si>
  <si>
    <t>Cuotas</t>
  </si>
  <si>
    <t>Gastos para operativo y trabajos de camp</t>
  </si>
  <si>
    <t>Servicios oficiales</t>
  </si>
  <si>
    <t>Gastos de ceremonial</t>
  </si>
  <si>
    <t>Gastos de orden social y cultural</t>
  </si>
  <si>
    <t>Congresos y convenciones</t>
  </si>
  <si>
    <t>Gastos de representación</t>
  </si>
  <si>
    <t>Gastos de atención y promoción</t>
  </si>
  <si>
    <t>Otros servicios generales</t>
  </si>
  <si>
    <t>Impuestos y derechos</t>
  </si>
  <si>
    <t>TRANSFERENCIAS, ASIGNACIONES, SUBSIDIOS Y OTRAS AYUDAS</t>
  </si>
  <si>
    <t>Transferencias internas y asignaciones al sector público</t>
  </si>
  <si>
    <t>Asignaciones presupuestales al poder ejecutivo</t>
  </si>
  <si>
    <t xml:space="preserve">Transferencias, asignaciones, subsidios </t>
  </si>
  <si>
    <t>BIENES MUEBLES E INMUEBLES</t>
  </si>
  <si>
    <t>Mobiliario y equipo de administración</t>
  </si>
  <si>
    <t>Muebles de oficina y estantería</t>
  </si>
  <si>
    <t>Mobiliario</t>
  </si>
  <si>
    <t>Muebles, excepto de oficina y estantería</t>
  </si>
  <si>
    <t>Equipo de cómputo y de tecnologías de la información</t>
  </si>
  <si>
    <t>Bienes informaticos</t>
  </si>
  <si>
    <t>Vehículos y equipo de transporte</t>
  </si>
  <si>
    <t>Automoviles y camiones</t>
  </si>
  <si>
    <t>INVERSION EN INFRAESTRUCTURA PARA EL DESARROLLO</t>
  </si>
  <si>
    <t>Edificacion Habitacional</t>
  </si>
  <si>
    <t>Remodelacion y Mejoramiento</t>
  </si>
  <si>
    <t>Indirectos para obra en edificaciones</t>
  </si>
  <si>
    <t>División de terrenos y construcción de obras</t>
  </si>
  <si>
    <t>Construcción</t>
  </si>
  <si>
    <t>Ampliación</t>
  </si>
  <si>
    <t>Dirección General</t>
  </si>
  <si>
    <t>Dirección Técnica</t>
  </si>
  <si>
    <t>Dirección de Administración y Finanzas</t>
  </si>
  <si>
    <t>Dirección de Promoción</t>
  </si>
  <si>
    <t>Dirección de Reserva Territoriales</t>
  </si>
  <si>
    <t>VIVIENDA PARA TODOS</t>
  </si>
  <si>
    <t>ESTATAL</t>
  </si>
  <si>
    <t>Banco Mercantil del Norte, S. A.</t>
  </si>
  <si>
    <t>Nomina Recursos Humanos</t>
  </si>
  <si>
    <t>Rec. Est. CONAVI Esta es Tu Casa 2x1 Subs. Desarro.</t>
  </si>
  <si>
    <t>Rec. Estatal Prog. Ampliación y Mej. (Diputado)</t>
  </si>
  <si>
    <t>Prog. Tu Casa Vivienda Indigena 2007 Estatal</t>
  </si>
  <si>
    <t>Programa Mejoramiento de Vivienda</t>
  </si>
  <si>
    <t>Recurso Estatal CONAVI</t>
  </si>
  <si>
    <t>Programa Pet. Fonden Henrriette</t>
  </si>
  <si>
    <t>Recurso Estatal FONHAPO Vivienda Indigena 2009</t>
  </si>
  <si>
    <t xml:space="preserve">Recurso Estatal </t>
  </si>
  <si>
    <t>Recurso Federal FONHAPO (Viv. Indigena 2010)</t>
  </si>
  <si>
    <t>Prog. Estatal Mejoram. Vivivenda  (Adq. Terreno)</t>
  </si>
  <si>
    <t>Recurso Federal CONAVI</t>
  </si>
  <si>
    <t>Rec. Est. CONAVI Zonas Alto Riesgo Mpio.Caj. Nav.</t>
  </si>
  <si>
    <t>Recurso Estatal CONAVI Navojoa</t>
  </si>
  <si>
    <t>Rec. Estatal CONAVI Cajeme.</t>
  </si>
  <si>
    <t>Prog. CONAVI Varios Municipios</t>
  </si>
  <si>
    <t>Recurso FAFEF 2011 (Federal Ramo 33)</t>
  </si>
  <si>
    <t>Rec. Estatal CONAVI Guaymas</t>
  </si>
  <si>
    <t>Rec. Fed. Pet. Sismo Ximena (San Luis, Guay. Emp.)</t>
  </si>
  <si>
    <t>Recurso Federal FONHAPO Vivienda Indigena 2011</t>
  </si>
  <si>
    <t>Recurso Estatal FONHAPO Tu Casa 2011</t>
  </si>
  <si>
    <t>Rec. Estatal FONHAPO Tu Casa Rural 2011</t>
  </si>
  <si>
    <t>Recurso Estatal Urbanización San Luis R. C.</t>
  </si>
  <si>
    <t>Subsidio Estatal Gasto de Operación. (Gto. Corrien.)</t>
  </si>
  <si>
    <t>Recurso Federal FONHAPO</t>
  </si>
  <si>
    <t>Prog. Vivienda Sustentable (Depósitos Internac.)</t>
  </si>
  <si>
    <t>Rec. Estatal FONHAPO 2013</t>
  </si>
  <si>
    <t>Rec. FAFEF 2014 Gastos Indirectos</t>
  </si>
  <si>
    <t>Fonhapo Fronteras</t>
  </si>
  <si>
    <t>0446152417</t>
  </si>
  <si>
    <t>Fonhapo Etchojoa</t>
  </si>
  <si>
    <t>Fonhapo Municipio de Navojoa</t>
  </si>
  <si>
    <t>Programa Tu Casa Indigena 2006</t>
  </si>
  <si>
    <t>Fonhapo Municipio de Opodepe</t>
  </si>
  <si>
    <t>Fonhapo Municipio Ures</t>
  </si>
  <si>
    <t>Fonhapo Municipio de Cumpas</t>
  </si>
  <si>
    <t>Fonhapo Municipio de Cruzada</t>
  </si>
  <si>
    <t>Fonhapo Municipio de Hermosillo</t>
  </si>
  <si>
    <t>Fonhapo Municipio de Etchojoa Cruzada</t>
  </si>
  <si>
    <t>Fonhapo Municipio de Huasabas</t>
  </si>
  <si>
    <t>Fonhapo Municipio de Moctezuma</t>
  </si>
  <si>
    <t>Fonhapo Municipio de Huachineras</t>
  </si>
  <si>
    <t>Fonhapo Municipio de Rayón</t>
  </si>
  <si>
    <t>Fonhapo Municipio de Tepache</t>
  </si>
  <si>
    <t>Fonhapo Municipio de Cajeme</t>
  </si>
  <si>
    <t>Sedatu Infraestructura</t>
  </si>
  <si>
    <t>Fonhapo Municipio de San Ignacio Río Muerto</t>
  </si>
  <si>
    <t>Fonhapo Municipio de Banamichi</t>
  </si>
  <si>
    <t>Fonhapo Municipio de Nacozari</t>
  </si>
  <si>
    <t>Fonhapo Municipio  Soyopa</t>
  </si>
  <si>
    <t>Fonhapo Municipio de Huatabampo</t>
  </si>
  <si>
    <t>Fonhapo Municipio  Magdalena</t>
  </si>
  <si>
    <t>0443943753</t>
  </si>
  <si>
    <t>Fonhapo Municipio la Colorada</t>
  </si>
  <si>
    <t>0443943771</t>
  </si>
  <si>
    <t xml:space="preserve">Fonhapo </t>
  </si>
  <si>
    <t>Fonhapo Municipio Empalme</t>
  </si>
  <si>
    <t>Fonhapo Municipio San Javier</t>
  </si>
  <si>
    <t>Fonhapo Municipio de Carbó</t>
  </si>
  <si>
    <t>0446152378</t>
  </si>
  <si>
    <t>Fonhapo Municipio de Yecora</t>
  </si>
  <si>
    <t>Fonhapo Municipio de Naco</t>
  </si>
  <si>
    <t>Fonhapo Municipio Mazatan</t>
  </si>
  <si>
    <t>0446152435</t>
  </si>
  <si>
    <t>Fonhapo Municipio Suaqui Grande</t>
  </si>
  <si>
    <t>Fonhapo Municipio Altar</t>
  </si>
  <si>
    <t>0446152387</t>
  </si>
  <si>
    <t>Fonhapo Municipio de Caborca</t>
  </si>
  <si>
    <t>Fonhapo Municipio de Magdalena</t>
  </si>
  <si>
    <t>Fonhapo Municipio de Guaymas</t>
  </si>
  <si>
    <t>Fonhapo Municipio de Arizpe</t>
  </si>
  <si>
    <t>0451332923</t>
  </si>
  <si>
    <t>Fonhapo Municipio de Bacerac</t>
  </si>
  <si>
    <t>Fonhapo Municipio de Alamos</t>
  </si>
  <si>
    <t>Fonhapo Municipio de Tesopaco</t>
  </si>
  <si>
    <t>Fonhapo Municipio de Huepac</t>
  </si>
  <si>
    <t>Fonhapo Municipio de Bacadehuachi</t>
  </si>
  <si>
    <t>Fonhapo Municipio de Benito Juarez</t>
  </si>
  <si>
    <t>Fonhapo Municipio de Bavispe</t>
  </si>
  <si>
    <t>Fonhapo Municipio de Bacum</t>
  </si>
  <si>
    <t>Fonhapo Municipio de Quiriego</t>
  </si>
  <si>
    <t>Fonhapo Municipio de Nacori Chico</t>
  </si>
  <si>
    <t>Fonhapo Municipio de Sahuaripa</t>
  </si>
  <si>
    <t>Fonhapo Municipio de Villa Hidalgo</t>
  </si>
  <si>
    <t>Fonhapo Municipio de San Pedro de la Cueva</t>
  </si>
  <si>
    <t>Fonhapo 2017</t>
  </si>
  <si>
    <t>Fondo de prima</t>
  </si>
  <si>
    <t>Programa UNORCA</t>
  </si>
  <si>
    <t>Conavi</t>
  </si>
  <si>
    <t>Rec. Programa Adquisición Reserva Territorial</t>
  </si>
  <si>
    <t>BBVA Bancomer S.A.</t>
  </si>
  <si>
    <t>BANCO MERCANTIL DEL NORTE SA</t>
  </si>
  <si>
    <t>FEDERAL</t>
  </si>
  <si>
    <t>BBVA BANCOMER SA</t>
  </si>
  <si>
    <t>SCOTIABANK</t>
  </si>
  <si>
    <t>0813152952</t>
  </si>
  <si>
    <t>0418756979</t>
  </si>
  <si>
    <t>0649848436</t>
  </si>
  <si>
    <t>0237499310</t>
  </si>
  <si>
    <t>0862623795</t>
  </si>
  <si>
    <t>0649848249</t>
  </si>
  <si>
    <t>0686036359</t>
  </si>
  <si>
    <t>0588082704</t>
  </si>
  <si>
    <t>0638314720</t>
  </si>
  <si>
    <t>0614745300</t>
  </si>
  <si>
    <t>0699444628</t>
  </si>
  <si>
    <t>0552169576</t>
  </si>
  <si>
    <t>0699444600</t>
  </si>
  <si>
    <t>0430040803</t>
  </si>
  <si>
    <t>0835545958</t>
  </si>
  <si>
    <t>0491677956</t>
  </si>
  <si>
    <t>NO APLICA</t>
  </si>
  <si>
    <t xml:space="preserve">SCOTIABANK </t>
  </si>
  <si>
    <t>FIDEICOMISO</t>
  </si>
  <si>
    <t>BBVA BANCOMER</t>
  </si>
  <si>
    <t>05</t>
  </si>
  <si>
    <t>E210K15</t>
  </si>
  <si>
    <t>11301</t>
  </si>
  <si>
    <t>A0</t>
  </si>
  <si>
    <t>13</t>
  </si>
  <si>
    <t>11303</t>
  </si>
  <si>
    <t>11307</t>
  </si>
  <si>
    <t>11309</t>
  </si>
  <si>
    <t>11310</t>
  </si>
  <si>
    <t>13101</t>
  </si>
  <si>
    <t>13201</t>
  </si>
  <si>
    <t>13202</t>
  </si>
  <si>
    <t>14101</t>
  </si>
  <si>
    <t>14102</t>
  </si>
  <si>
    <t>14103</t>
  </si>
  <si>
    <t>14104</t>
  </si>
  <si>
    <t>14106</t>
  </si>
  <si>
    <t>14107</t>
  </si>
  <si>
    <t>14108</t>
  </si>
  <si>
    <t>14110</t>
  </si>
  <si>
    <t>14201</t>
  </si>
  <si>
    <t>14301</t>
  </si>
  <si>
    <t>14303</t>
  </si>
  <si>
    <t>21101</t>
  </si>
  <si>
    <t>21201</t>
  </si>
  <si>
    <t>22101</t>
  </si>
  <si>
    <t>26101</t>
  </si>
  <si>
    <t>31101</t>
  </si>
  <si>
    <t>31301</t>
  </si>
  <si>
    <t>31401</t>
  </si>
  <si>
    <t>31801</t>
  </si>
  <si>
    <t>32201</t>
  </si>
  <si>
    <t>32301</t>
  </si>
  <si>
    <t>32501</t>
  </si>
  <si>
    <t>34101</t>
  </si>
  <si>
    <t>34701</t>
  </si>
  <si>
    <t>35101</t>
  </si>
  <si>
    <t>35501</t>
  </si>
  <si>
    <t>37101</t>
  </si>
  <si>
    <t>37501</t>
  </si>
  <si>
    <t>37502</t>
  </si>
  <si>
    <t>37901</t>
  </si>
  <si>
    <t>37902</t>
  </si>
  <si>
    <t>38101</t>
  </si>
  <si>
    <t>38301</t>
  </si>
  <si>
    <t>39201</t>
  </si>
  <si>
    <t>35302</t>
  </si>
  <si>
    <t>37201</t>
  </si>
  <si>
    <t>61114</t>
  </si>
  <si>
    <t>12</t>
  </si>
  <si>
    <t>61401</t>
  </si>
  <si>
    <t>07</t>
  </si>
  <si>
    <t>61402</t>
  </si>
  <si>
    <t>06</t>
  </si>
  <si>
    <t>21601</t>
  </si>
  <si>
    <t>33101</t>
  </si>
  <si>
    <t>33603</t>
  </si>
  <si>
    <t>36101</t>
  </si>
  <si>
    <t xml:space="preserve">SISTEMA ESTATAL DE EVALUACION </t>
  </si>
  <si>
    <t>DEPENDENCIA / ENTIDAD: COMISION DE VIVIENDA DEL ESTADO DE SONORA</t>
  </si>
  <si>
    <t>ANÁLISIS DE LAS VARIACIONES PROGRAMATICO-PRESUPUESTAL</t>
  </si>
  <si>
    <t>Justificación de las modificaciones al Presupuesto Original e impacto en Metas.</t>
  </si>
  <si>
    <t>MOBILIARIO Y EQUIPO DE ADMINISTRACION</t>
  </si>
  <si>
    <t>1241-1-00003</t>
  </si>
  <si>
    <t>Gabinete Closet con un Entrepaño Fijo y un Movil de .90 X .60 X 1.05 Mts. (DIR. GENERAL)</t>
  </si>
  <si>
    <t>1241-1-00004</t>
  </si>
  <si>
    <t>Gabinete Universal de .90X .60X 1.80 MTS. (DIR. GENERAL)</t>
  </si>
  <si>
    <t>1241-1-00005</t>
  </si>
  <si>
    <t>Mesa de Consejo Semi Ovalada 3.0X 1.05X .75 Mts. (DIR. GENERAL)</t>
  </si>
  <si>
    <t>1241-1-00006</t>
  </si>
  <si>
    <t>4 Archiveros Empotrables (DIR. GENERAL)</t>
  </si>
  <si>
    <t>1241-1-00007</t>
  </si>
  <si>
    <t>Perchero pequeño (DIR. GENERAL)</t>
  </si>
  <si>
    <t>1241-1-00008</t>
  </si>
  <si>
    <t>Mesa tipo Credenza pequeña con Cajones (DIR. GENERAL)</t>
  </si>
  <si>
    <t>1241-1-00009</t>
  </si>
  <si>
    <t>Mesa pequeña de Sala (DIR. GENERAL)</t>
  </si>
  <si>
    <t>1241-1-00010</t>
  </si>
  <si>
    <t>Silla Ejecutiva color Camel (DIR. GENERAL)</t>
  </si>
  <si>
    <t>1241-1-00011</t>
  </si>
  <si>
    <t>Silla Ejecutiva color Camel Visitas (DIR. GENERAL)</t>
  </si>
  <si>
    <t>1241-1-00012</t>
  </si>
  <si>
    <t>1241-1-00013</t>
  </si>
  <si>
    <t>1241-1-00014</t>
  </si>
  <si>
    <t>1241-1-00015</t>
  </si>
  <si>
    <t>1241-1-00016</t>
  </si>
  <si>
    <t>1241-1-00017</t>
  </si>
  <si>
    <t>1241-1-00018</t>
  </si>
  <si>
    <t>1241-1-00019</t>
  </si>
  <si>
    <t>1241-1-00020</t>
  </si>
  <si>
    <t>1241-1-00021</t>
  </si>
  <si>
    <t>Sofa de dos plazas en Imitación Piel (DIR. GENERAL)</t>
  </si>
  <si>
    <t>1241-1-00022</t>
  </si>
  <si>
    <t>Sofa de una plaza en Imitación Piel (DIR. GENERAL)</t>
  </si>
  <si>
    <t>1241-1-00023</t>
  </si>
  <si>
    <t>Mesita de Recepción (DIR. GENERAL)</t>
  </si>
  <si>
    <t>1241-1-00024</t>
  </si>
  <si>
    <t>Mueble Archivero de 5 Espacios (DIR. TECNICA)</t>
  </si>
  <si>
    <t>1241-1-00025</t>
  </si>
  <si>
    <t>Escritorio en L color Nogal (DIR. GENERAL)</t>
  </si>
  <si>
    <t>1241-1-00026</t>
  </si>
  <si>
    <t>1241-1-00027</t>
  </si>
  <si>
    <t>1241-1-00028</t>
  </si>
  <si>
    <t>1241-1-00029</t>
  </si>
  <si>
    <t>Sillon Individual Imitación Piel (DIR. GENERAL)</t>
  </si>
  <si>
    <t>1241-1-00030</t>
  </si>
  <si>
    <t>Credenza color Nogal (DIR. GENERAL)</t>
  </si>
  <si>
    <t>1241-1-00031</t>
  </si>
  <si>
    <t>Escritorio Rectangular (DIR. ADMON Y FINANZAS)</t>
  </si>
  <si>
    <t>1241-1-00032</t>
  </si>
  <si>
    <t>Archivero 2 Gavetas (DIR. GENERAL)</t>
  </si>
  <si>
    <t>1241-1-00033</t>
  </si>
  <si>
    <t>Silla Ejecutiva (DIR. GENERAL)</t>
  </si>
  <si>
    <t>1241-1-00034</t>
  </si>
  <si>
    <t>Extinguidor (DIR. GENERAL)</t>
  </si>
  <si>
    <t>1241-1-00035</t>
  </si>
  <si>
    <t>Archivero 2 Cajones Chicos y 1 Oficio (DIR. PROMOCION)</t>
  </si>
  <si>
    <t>1241-1-00036</t>
  </si>
  <si>
    <t>Mueble con 2 Puertas (DIR. GENERAL)</t>
  </si>
  <si>
    <t>1241-1-00037</t>
  </si>
  <si>
    <t>Librero de Sobreponer de una Repisa .75 X2.35 X.30 Mts. (DIR. GENERAL)</t>
  </si>
  <si>
    <t>1241-1-00038</t>
  </si>
  <si>
    <t>Conjunto Tradicional de Mercurio de 1.67 X.76 y Lateral Derecho (DIR. PROMOCION)</t>
  </si>
  <si>
    <t>1241-1-00039</t>
  </si>
  <si>
    <t>Silla secretarial con brazos (DIR. TECNICA)</t>
  </si>
  <si>
    <t>1241-1-00040</t>
  </si>
  <si>
    <t>Silla Ejecutiva con brazos (DIR. PROMOCION)</t>
  </si>
  <si>
    <t>1241-1-00041</t>
  </si>
  <si>
    <t>Silla de cómputo (DIR. GENERAL)</t>
  </si>
  <si>
    <t>1241-1-00042</t>
  </si>
  <si>
    <t>Archivero Metálico 2 Gavetas (DIR. GENERAL)</t>
  </si>
  <si>
    <t>1241-1-00043</t>
  </si>
  <si>
    <t>Mesa de 60 X1.40 (DIR. GENERAL)</t>
  </si>
  <si>
    <t>1241-1-00044</t>
  </si>
  <si>
    <t>Mampara de .45 X1.40 (DIR. GENERAL)</t>
  </si>
  <si>
    <t>1241-1-00045</t>
  </si>
  <si>
    <t>Mesa chica (DIR. GENERAL)</t>
  </si>
  <si>
    <t>1241-1-00046</t>
  </si>
  <si>
    <t>Silla Secretarial con Brazos (DIR. GENERAL)</t>
  </si>
  <si>
    <t>1241-1-00047</t>
  </si>
  <si>
    <t>Mesa de Trabajo (DIR. GENERAL)</t>
  </si>
  <si>
    <t>1241-1-00048</t>
  </si>
  <si>
    <t>Mampara para sobreponer (DIR. GENERAL)</t>
  </si>
  <si>
    <t>1241-1-00049</t>
  </si>
  <si>
    <t>Silla Secretarial Giratoria (DIR. TECNICA)</t>
  </si>
  <si>
    <t>1241-1-00050</t>
  </si>
  <si>
    <t>1241-1-00051</t>
  </si>
  <si>
    <t>1241-1-00052</t>
  </si>
  <si>
    <t>1241-1-00053</t>
  </si>
  <si>
    <t>Silla de visita (DIR. GENERAL)</t>
  </si>
  <si>
    <t>1241-1-00054</t>
  </si>
  <si>
    <t>Archivero de 3 Gavetas (DIR. GENERAL)</t>
  </si>
  <si>
    <t>1241-1-00055</t>
  </si>
  <si>
    <t>Mesa Rectangular (DIR. GENERAL)</t>
  </si>
  <si>
    <t>1241-1-00056</t>
  </si>
  <si>
    <t>Silla Secretarial con brazos (DIR. GENERAL)</t>
  </si>
  <si>
    <t>1241-1-00057</t>
  </si>
  <si>
    <t>Escritorio Conjunto Contemporáneo de 2.00 X.80 Mts. (DIR. TÉCNICA)</t>
  </si>
  <si>
    <t>1241-1-00058</t>
  </si>
  <si>
    <t>Credenza de 1.80 X.50 X.75 Mts. (DIR. TÉCNICA)</t>
  </si>
  <si>
    <t>1241-1-00059</t>
  </si>
  <si>
    <t>Sillon Ejecutivo Respaldo Alto Brazos de 63 X69 X109/116 CM Nogal (DIR. TÉCNICA)</t>
  </si>
  <si>
    <t>1241-1-00060</t>
  </si>
  <si>
    <t>Librero para Sobreponer en Credenza de 4 Puertas (DIR. TÉCNICA)</t>
  </si>
  <si>
    <t>1241-1-00061</t>
  </si>
  <si>
    <t>Silla para Visitante en Piel Vinil (DIR. TÉCNICA)</t>
  </si>
  <si>
    <t>1241-1-00062</t>
  </si>
  <si>
    <t>1241-1-00063</t>
  </si>
  <si>
    <t>Librero Vertical con 6 espacios (DIR. TÉCNICA)</t>
  </si>
  <si>
    <t>1241-1-00064</t>
  </si>
  <si>
    <t>Mesa Chica (DIR. ADMON Y FINANZAS)</t>
  </si>
  <si>
    <t>1241-1-00065</t>
  </si>
  <si>
    <t>Sillon Ejecutivo Imitación Piel (DIR. TÉCNICA)</t>
  </si>
  <si>
    <t>1241-1-00066</t>
  </si>
  <si>
    <t>Silla Giratoria Secretarial con Brazos</t>
  </si>
  <si>
    <t>1241-1-00067</t>
  </si>
  <si>
    <t>Silla Giratoria Secretarial con Brazos (DIR. TÉCNICA)</t>
  </si>
  <si>
    <t>1241-1-00068</t>
  </si>
  <si>
    <t>Silla Secretarial con Brazos (DIR. TÉCNICA)</t>
  </si>
  <si>
    <t>1241-1-00069</t>
  </si>
  <si>
    <t>Silla Secretarial (DIR. TÉCNICA)</t>
  </si>
  <si>
    <t>1241-1-00070</t>
  </si>
  <si>
    <t>Silla Secretarial</t>
  </si>
  <si>
    <t>1241-1-00071</t>
  </si>
  <si>
    <t>1241-1-00072</t>
  </si>
  <si>
    <t>Cajonero de 2 Cajones Chicos y 1 de Archivo (DIR. TÉCNICA)</t>
  </si>
  <si>
    <t>1241-1-00073</t>
  </si>
  <si>
    <t>Mesa de 1.40 (DIR. TÉCNICA)</t>
  </si>
  <si>
    <t>1241-1-00074</t>
  </si>
  <si>
    <t>1241-1-00075</t>
  </si>
  <si>
    <t>Librero de Sobreponer de una Repisa .75 X1.45 X .30 Mts. (DIR. TÉCNICA)</t>
  </si>
  <si>
    <t>1241-1-00076</t>
  </si>
  <si>
    <t>Archivero de 3 Cajones (DIR. TÉCNICA)</t>
  </si>
  <si>
    <t>1241-1-00077</t>
  </si>
  <si>
    <t>Sillon Imitación Piel (DIR. ADMON Y FINANZAS)</t>
  </si>
  <si>
    <t>1241-1-00078</t>
  </si>
  <si>
    <t>1241-1-00079</t>
  </si>
  <si>
    <t>1241-1-00080</t>
  </si>
  <si>
    <t>1241-1-00081</t>
  </si>
  <si>
    <t>Silla secretarial con brazos (DIR. GENERAL)</t>
  </si>
  <si>
    <t>1241-1-00082</t>
  </si>
  <si>
    <t>Silla de Visita (DIR. TÉCNICA)</t>
  </si>
  <si>
    <t>1241-1-00083</t>
  </si>
  <si>
    <t>Mesa Rectangular (DIR. TÉCNICA)</t>
  </si>
  <si>
    <t>1241-1-00084</t>
  </si>
  <si>
    <t>1241-1-00085</t>
  </si>
  <si>
    <t>Archivero Metalico de 5 Espacios (DIR. TÉCNICA)</t>
  </si>
  <si>
    <t>1241-1-00086</t>
  </si>
  <si>
    <t>Silla Ejecutiva con Brazos (DIR. TÉCNICA)</t>
  </si>
  <si>
    <t>1241-1-00087</t>
  </si>
  <si>
    <t>Mesa pequeña de Recepción (DIR. TÉCNICA)</t>
  </si>
  <si>
    <t>1241-1-00088</t>
  </si>
  <si>
    <t>Silla de Visita con Brazos (DIR. TÉCNICA)</t>
  </si>
  <si>
    <t>1241-1-00099</t>
  </si>
  <si>
    <t>1241-1-00100</t>
  </si>
  <si>
    <t>1241-1-00101</t>
  </si>
  <si>
    <t>Credenza (DIR. TÉCNICA)</t>
  </si>
  <si>
    <t>1241-1-00102</t>
  </si>
  <si>
    <t>Mesa chica Rectangular (DIR. TÉCNICA)</t>
  </si>
  <si>
    <t>1241-1-00103</t>
  </si>
  <si>
    <t>Mesa chica rectangular (DIR. TÉCNICA)</t>
  </si>
  <si>
    <t>1241-1-00104</t>
  </si>
  <si>
    <t>Mesa Ovalada (DIR. TÉCNICA)</t>
  </si>
  <si>
    <t>1241-1-00105</t>
  </si>
  <si>
    <t>1241-1-00106</t>
  </si>
  <si>
    <t>Mesa pequeña (DIR. TÉCNICA)</t>
  </si>
  <si>
    <t>1241-1-00107</t>
  </si>
  <si>
    <t>1241-1-00108</t>
  </si>
  <si>
    <t>Silla Trineo (DIR. TÉCNICA)</t>
  </si>
  <si>
    <t>1241-1-00109</t>
  </si>
  <si>
    <t>1241-1-00110</t>
  </si>
  <si>
    <t>1241-1-00111</t>
  </si>
  <si>
    <t>1241-1-00112</t>
  </si>
  <si>
    <t>1241-1-00113</t>
  </si>
  <si>
    <t>1241-1-00114</t>
  </si>
  <si>
    <t>1241-1-00115</t>
  </si>
  <si>
    <t>1241-1-00116</t>
  </si>
  <si>
    <t>1241-1-00117</t>
  </si>
  <si>
    <t>1241-1-00118</t>
  </si>
  <si>
    <t>1241-1-00119</t>
  </si>
  <si>
    <t>1241-1-00120</t>
  </si>
  <si>
    <t>1241-1-00121</t>
  </si>
  <si>
    <t>1241-1-00122</t>
  </si>
  <si>
    <t>1241-1-00123</t>
  </si>
  <si>
    <t>Librero de .90 X30 X1.95 (DIR. TECNICA)</t>
  </si>
  <si>
    <t>1241-1-00125</t>
  </si>
  <si>
    <t>Credenza de 1.80 X.50 X.75 Mts. (DIR. ADMÓN Y FINANZAS)</t>
  </si>
  <si>
    <t>1241-1-00126</t>
  </si>
  <si>
    <t>Sillon para visitante en piel/vinil (DIR. ADMÓN Y FINANZAS)</t>
  </si>
  <si>
    <t>1241-1-00127</t>
  </si>
  <si>
    <t>1241-1-00128</t>
  </si>
  <si>
    <t>Sillon Ejecutivo de piel/vinil respaldo bajo (DIR. ADMÓN Y FINANZAS)</t>
  </si>
  <si>
    <t>1241-1-00129</t>
  </si>
  <si>
    <t>Mesa pequeña de visitas de Cristal y Base de figura (DIR. ADMÓN Y FINANZAS)</t>
  </si>
  <si>
    <t>1241-1-00130</t>
  </si>
  <si>
    <t>Sillon Individual Imitación Piel (DIR. ADMÓN Y FINANZAS)</t>
  </si>
  <si>
    <t>1241-1-00131</t>
  </si>
  <si>
    <t>Sillon Individual Imitación Piel (DIR. PROMOCIÓN)</t>
  </si>
  <si>
    <t>1241-1-00132</t>
  </si>
  <si>
    <t>Sillon Ejecutivo (DIR. ADMÓN Y FINANZAS)</t>
  </si>
  <si>
    <t>1241-1-00133</t>
  </si>
  <si>
    <t>Escritorio en L color Nogal (DIR. ADMÓN Y FINANZAS)</t>
  </si>
  <si>
    <t>1241-1-00134</t>
  </si>
  <si>
    <t>Cajonero 2 cajones chicos y 1 de Archivo (DIR. ADMÓN Y FINANZAS)</t>
  </si>
  <si>
    <t>1241-1-00135</t>
  </si>
  <si>
    <t>Escritorio Ejecutivo con dos Gavetas (DIR. ADMÓN Y FINANZAS)</t>
  </si>
  <si>
    <t>1241-1-00136</t>
  </si>
  <si>
    <t>Silla giratoria Secretarial con Brazos (DIR. ADMÓN Y FINANZAS)</t>
  </si>
  <si>
    <t>1241-1-00137</t>
  </si>
  <si>
    <t>Sofa de 2 plazas Fabricado en Estructura de Madera (DIR. ADMÓN Y FINANZAS)</t>
  </si>
  <si>
    <t>1241-1-00138</t>
  </si>
  <si>
    <t>Silla Trineo (DIR. ADMÓN Y FINANZAS)</t>
  </si>
  <si>
    <t>1241-1-00139</t>
  </si>
  <si>
    <t>1241-1-00140</t>
  </si>
  <si>
    <t>Mesa Pequeña de Trabajo (DIR. ADMÓN Y FINANZAS)</t>
  </si>
  <si>
    <t>1241-1-00141</t>
  </si>
  <si>
    <t>Sillon Ejecutivo de Piel/Vinil respaldo bajo (DIR. ADMÓN Y FINANZAS)</t>
  </si>
  <si>
    <t>1241-1-00142</t>
  </si>
  <si>
    <t>Credenza de 4 Puertas (DIR. ADMÓN Y FINANZAS)</t>
  </si>
  <si>
    <t>1241-1-00143</t>
  </si>
  <si>
    <t>Escritorio en L con Mueble Archivero de 2 Cajones (DIR. ADMÓN Y FINANZAS)</t>
  </si>
  <si>
    <t>1241-1-00144</t>
  </si>
  <si>
    <t>Cajonero de 2 Cajones de Archivo (DIR. ADMÓN Y FINANZAS)</t>
  </si>
  <si>
    <t>1241-1-00145</t>
  </si>
  <si>
    <t>1241-1-00146</t>
  </si>
  <si>
    <t>Archivero de 3 Cajones Horizontal (DIR. ADMÓN Y FINANZAS)</t>
  </si>
  <si>
    <t>1241-1-00147</t>
  </si>
  <si>
    <t>Librero de 1.20 X2.20 Melanina Negro con Caoba (DIR. ADMÓN Y FINANZAS)</t>
  </si>
  <si>
    <t>1241-1-00148</t>
  </si>
  <si>
    <t>Modulo Esquinero (DIR. ADMÓN Y FINANZAS)</t>
  </si>
  <si>
    <t>1241-1-00149</t>
  </si>
  <si>
    <t>Librero para sobreponer en Archivero (DIR. ADMÓN Y FINANZAS)</t>
  </si>
  <si>
    <t>1241-1-00150</t>
  </si>
  <si>
    <t>Mesa pequeña para Impresora (DIR. GENERAL)</t>
  </si>
  <si>
    <t>1241-1-00151</t>
  </si>
  <si>
    <t>Archivero 4 Gavetas (DIR. GENERAL)</t>
  </si>
  <si>
    <t>1241-1-00152</t>
  </si>
  <si>
    <t>Recepción Fabricado en Madera de Cedro (DIR. GENERAL)</t>
  </si>
  <si>
    <t>1241-1-00153</t>
  </si>
  <si>
    <t>Silla Secretarial (DIR. GENERAL)</t>
  </si>
  <si>
    <t>1241-1-00154</t>
  </si>
  <si>
    <t>Silla tipo Trineo (DIR. TECNICA)</t>
  </si>
  <si>
    <t>1241-1-00155</t>
  </si>
  <si>
    <t>Sillon de dos Asientos Imitación Piel (DIR. GENERAL)</t>
  </si>
  <si>
    <t>1241-1-00156</t>
  </si>
  <si>
    <t>Sillon de 3 Asientos imitación Piel (DIR. GENERAL)</t>
  </si>
  <si>
    <t>1241-1-00158</t>
  </si>
  <si>
    <t>1241-1-00159</t>
  </si>
  <si>
    <t>Mueble de 2 Puertas (Papelería) (DIR. GENERAL)</t>
  </si>
  <si>
    <t>1241-1-00160</t>
  </si>
  <si>
    <t>1241-1-00161</t>
  </si>
  <si>
    <t>Silla de visita con Brazos (DIR. PROMOCIÓN)</t>
  </si>
  <si>
    <t>1241-1-00162</t>
  </si>
  <si>
    <t>Silla de visita con Brazos (DIR. TECNICA)</t>
  </si>
  <si>
    <t>1241-1-00163</t>
  </si>
  <si>
    <t>Mesa Rectangular (DIR. PROMOCIÓN)</t>
  </si>
  <si>
    <t>1241-1-00164</t>
  </si>
  <si>
    <t>Silla de visitas Esmaltada en Tela color vino (DIR. RESERVAS TERRITORIALES)</t>
  </si>
  <si>
    <t>1241-1-00165</t>
  </si>
  <si>
    <t>1241-1-00166</t>
  </si>
  <si>
    <t>1241-1-00167</t>
  </si>
  <si>
    <t>Silla de visitas Fargo (DIR. RESERVAS TERRITORIALES)</t>
  </si>
  <si>
    <t>1241-1-00168</t>
  </si>
  <si>
    <t>1241-1-00169</t>
  </si>
  <si>
    <t>Conjunto de Escritorio tipo L con Archivero de 2 cajones con Credenza (DIR. RESERVAS TERRITORIALES)</t>
  </si>
  <si>
    <t>1241-1-00170</t>
  </si>
  <si>
    <t>Mesa de visitas Redonda (DIR. RESERVAS TERRITORIALES)</t>
  </si>
  <si>
    <t>1241-1-00171</t>
  </si>
  <si>
    <t>Silla de visitas Esmaltada en tela color Vino (DIR. RESERVAS TERRITORIALES)</t>
  </si>
  <si>
    <t>1241-1-00172</t>
  </si>
  <si>
    <t>Mesa de Recepción pequeña (DIR. RESERVAS TERRITORIALES)</t>
  </si>
  <si>
    <t>1241-1-00173</t>
  </si>
  <si>
    <t>Archivero de 3 cajones (DIR. GENERAL)</t>
  </si>
  <si>
    <t>1241-1-00174</t>
  </si>
  <si>
    <t>Mesa Rectangular (DIR. TECNICA)</t>
  </si>
  <si>
    <t>1241-1-00175</t>
  </si>
  <si>
    <t>Librero para sobreponer (DIR. GENERAL)</t>
  </si>
  <si>
    <t>1241-1-00176</t>
  </si>
  <si>
    <t>Silla de visita con brazos (DIR. GENERAL)</t>
  </si>
  <si>
    <t>1241-1-00177</t>
  </si>
  <si>
    <t>1241-1-00178</t>
  </si>
  <si>
    <t>Silla de visitas con Brazos (DIR. GENERAL)</t>
  </si>
  <si>
    <t>1241-1-00179</t>
  </si>
  <si>
    <t>Cubierta Lineal (OCDA)</t>
  </si>
  <si>
    <t>1241-1-00180</t>
  </si>
  <si>
    <t>Conjunto Ejecutivo (5 pzas.) tipo Peninsula con Lateral y Credenza (OCDA)</t>
  </si>
  <si>
    <t>1241-1-00181</t>
  </si>
  <si>
    <t>Silla para computadora de color Gris (OCDA)</t>
  </si>
  <si>
    <t>1241-1-00182</t>
  </si>
  <si>
    <t>1241-1-00183</t>
  </si>
  <si>
    <t>Silla Giratoria Secretarial con Brazos (OCDA)</t>
  </si>
  <si>
    <t>1241-1-00184</t>
  </si>
  <si>
    <t>Silla Secretarial (OCDA)</t>
  </si>
  <si>
    <t>1241-1-00185</t>
  </si>
  <si>
    <t>Silla de visitas Fargo Marca Euroseat (DIR. TÉCNICA)</t>
  </si>
  <si>
    <t>1241-1-00186</t>
  </si>
  <si>
    <t>Silla de visita con Brazos (DIR. TÉCNICA)</t>
  </si>
  <si>
    <t>1241-1-00187</t>
  </si>
  <si>
    <t>1241-1-00188</t>
  </si>
  <si>
    <t>Archivero Metalico de 3 Gavetas (DIR. ADMÓN Y FINANZAS)</t>
  </si>
  <si>
    <t>1241-1-00189</t>
  </si>
  <si>
    <t>Silla de visita con Brazos (DIR. ADMÓN Y FINANZAS)</t>
  </si>
  <si>
    <t>1241-1-00190</t>
  </si>
  <si>
    <t>1241-1-00191</t>
  </si>
  <si>
    <t>Silla Secretarial Requidez (DIR. ADMÓN Y FINANZAS)</t>
  </si>
  <si>
    <t>1241-1-00192</t>
  </si>
  <si>
    <t>Archivero 4 cajones (DIR. PROMOCIÓN)</t>
  </si>
  <si>
    <t>1241-1-00193</t>
  </si>
  <si>
    <t>Silla de visita esmaltada en Tela (DIR. PROMOCIÓN)</t>
  </si>
  <si>
    <t>1241-1-00194</t>
  </si>
  <si>
    <t>Silla Ejecutiva color camel (DIR. RESERVAS TERRITORIALES)</t>
  </si>
  <si>
    <t>1241-1-00195</t>
  </si>
  <si>
    <t>Escritorio conjunto contemporáneo de 2.00 mts x 0.80 (DIR. ADMON Y FINANZAS)</t>
  </si>
  <si>
    <t>1241-1-00196</t>
  </si>
  <si>
    <t>Mesa de Juntas Ovalada Semicircular (DIR. GENERAL)</t>
  </si>
  <si>
    <t>1241-1-00197</t>
  </si>
  <si>
    <t>Credenza Doble de 2Ped. Alt. Simetrico (DIR. GENERAL)</t>
  </si>
  <si>
    <t>1241-1-10150</t>
  </si>
  <si>
    <t>Silla Giratoria Secretarial con Brazos (DIR. ADMÓN Y FINANZAS)</t>
  </si>
  <si>
    <t>1241-1-10151</t>
  </si>
  <si>
    <t>Mampara con Espacio para Carpetas (DIR. ADMÓN Y FINANZAS)</t>
  </si>
  <si>
    <t>1241-1-10152</t>
  </si>
  <si>
    <t>Mesa Rectangular (DIR. ADMÓN Y FINANZAS)</t>
  </si>
  <si>
    <t>1241-1-10153</t>
  </si>
  <si>
    <t>Archivero de 3 Cajones (DIR. ADMÓN Y FINANZAS)</t>
  </si>
  <si>
    <t>1241-1-10154</t>
  </si>
  <si>
    <t>1241-1-10155</t>
  </si>
  <si>
    <t>Archivero 3 Gavetas (DIR. ADMÓN Y FINANZAS)</t>
  </si>
  <si>
    <t>1241-1-10156</t>
  </si>
  <si>
    <t>Silla Secretarial con Brazos (DIR. ADMÓN Y FINANZAS)</t>
  </si>
  <si>
    <t>1241-1-10157</t>
  </si>
  <si>
    <t>1241-1-10158</t>
  </si>
  <si>
    <t>1241-1-10159</t>
  </si>
  <si>
    <t>Silla Giratoria Secretarial (DIR. ADMÓN Y FINANZAS)</t>
  </si>
  <si>
    <t>1241-1-10160</t>
  </si>
  <si>
    <t>Silla de Visitas Fargo Marca Euroseat (DIR. PROMOCIÓN)</t>
  </si>
  <si>
    <t>1241-1-10162</t>
  </si>
  <si>
    <t>Escritorio Peninsula Melamina 180 X105 X180 X.50 X.75 (DIR. PROMOCIÓN)</t>
  </si>
  <si>
    <t>1241-1-10163</t>
  </si>
  <si>
    <t>Librero sobre Poner Credenza .90 X1.10 X.35 (DIR. PROMOCIÓN)</t>
  </si>
  <si>
    <t>1241-1-10164</t>
  </si>
  <si>
    <t>Archivero de 3 cajones Horizontales de 90 cm (DIR. PROMOCIÓN)</t>
  </si>
  <si>
    <t>1241-1-10165</t>
  </si>
  <si>
    <t>Silla Ejecutiva (DIR. PROMOCIÓN)</t>
  </si>
  <si>
    <t>1241-1-10166</t>
  </si>
  <si>
    <t>Archivero de 3 Cajones (DIR. PROMOCIÓN)</t>
  </si>
  <si>
    <t>1241-1-10167</t>
  </si>
  <si>
    <t>Silla de Visitas Esmaltada en Tela (DIR. PROMOCIÓN)</t>
  </si>
  <si>
    <t>1241-1-10168</t>
  </si>
  <si>
    <t>1241-1-10169</t>
  </si>
  <si>
    <t>Credenza 2 puertas Fabricada Melamina 1.20 X.50 X.75 Moetti (DIR. PROMOCIÓN)</t>
  </si>
  <si>
    <t>1241-1-10170</t>
  </si>
  <si>
    <t>Sillon Ejecutivo respaldo Bajo Terra (DIR. PROMOCIÓN)</t>
  </si>
  <si>
    <t>1241-1-10171</t>
  </si>
  <si>
    <t>Librero de piso abierto con 5 Entrepaños Melamina .90 X.35 X.85 (DIR. PROMOCIÓN)</t>
  </si>
  <si>
    <t>1241-1-10172</t>
  </si>
  <si>
    <t>Mesa Recepción chica (DIR. PROMOCIÓN)</t>
  </si>
  <si>
    <t>1241-1-10173</t>
  </si>
  <si>
    <t>Archivero de dos Cajones (DIR. PROMOCIÓN)</t>
  </si>
  <si>
    <t>1241-1-10174</t>
  </si>
  <si>
    <t>Mueble Esquinero (DIR. PROMOCIÓN)</t>
  </si>
  <si>
    <t>1241-1-10175</t>
  </si>
  <si>
    <t>Silla de Visita (DIR. PROMOCIÓN)</t>
  </si>
  <si>
    <t>1241-1-10176</t>
  </si>
  <si>
    <t>Silla Secretarial Giratoria (DIR. PROMOCIÓN)</t>
  </si>
  <si>
    <t>1241-1-10177</t>
  </si>
  <si>
    <t>Mesa de 60 X1.40 (DIR. PROMOCIÓN)</t>
  </si>
  <si>
    <t>1241-1-10178</t>
  </si>
  <si>
    <t>Mampara de .45 X1.40 (DIR. PROMOCIÓN)</t>
  </si>
  <si>
    <t>1241-1-10179</t>
  </si>
  <si>
    <t>1241-1-10180</t>
  </si>
  <si>
    <t>1241-1-10181</t>
  </si>
  <si>
    <t>Mueble Archivero de 2 Gavetas (DIR. PROMOCIÓN)</t>
  </si>
  <si>
    <t>1241-1-10182</t>
  </si>
  <si>
    <t>Silla de visita Esmaltada en Tela (DIR. PROMOCIÓN)</t>
  </si>
  <si>
    <t>1241-1-10183</t>
  </si>
  <si>
    <t>Archivero Metálico Horizontal (DIR. PROMOCIÓN)</t>
  </si>
  <si>
    <t>1241-1-10184</t>
  </si>
  <si>
    <t>Archivero de 2 Gavetas (DIR. PROMOCIÓN)</t>
  </si>
  <si>
    <t>1241-1-10185</t>
  </si>
  <si>
    <t>Silla Secretarial con Brazos (DIR. PROMOCIÓN)</t>
  </si>
  <si>
    <t>1241-1-10186</t>
  </si>
  <si>
    <t>Cajonero de 1 cajon chico y uno de Archivo (DIR. TECNICA)</t>
  </si>
  <si>
    <t>1241-1-10187</t>
  </si>
  <si>
    <t>Escritorio Ejecutivo de 1.67 Melamina Caoba y Negro (DIR. PROMOCIÓN)</t>
  </si>
  <si>
    <t>1241-1-10188</t>
  </si>
  <si>
    <t>Librero sobre Credenza de 2.00 X.35 (DIR. PROMOCIÓN)</t>
  </si>
  <si>
    <t>1241-1-10189</t>
  </si>
  <si>
    <t>Librero de 5 Gavetas (DIR. PROMOCIÓN)</t>
  </si>
  <si>
    <t>1241-1-10190</t>
  </si>
  <si>
    <t>Librero de 5 Gavetas (DIR. TECNICA)</t>
  </si>
  <si>
    <t>1241-1-10197</t>
  </si>
  <si>
    <t>Archivero    (DIR. ADMON Y FINANZAS</t>
  </si>
  <si>
    <t>1241-1-10198</t>
  </si>
  <si>
    <t>1241-1-10199</t>
  </si>
  <si>
    <t>1241-1-10200</t>
  </si>
  <si>
    <t>1241-1-10201</t>
  </si>
  <si>
    <t>1241-1-10202</t>
  </si>
  <si>
    <t>1241-1-10203</t>
  </si>
  <si>
    <t>1241-1-10204</t>
  </si>
  <si>
    <t>1241-1-10205</t>
  </si>
  <si>
    <t>1241-1-10206</t>
  </si>
  <si>
    <t>EQUIPO DE COMPUTO</t>
  </si>
  <si>
    <t>1241-3-00001</t>
  </si>
  <si>
    <t>1241-3-00002</t>
  </si>
  <si>
    <t>Camara Digital T5i KI CANON (DIR. PROMOCIÓN)</t>
  </si>
  <si>
    <t>1241-3-00003</t>
  </si>
  <si>
    <t>Proyector Epson Powerlite S18 SVGA (DIR. GENERAL)</t>
  </si>
  <si>
    <t>1241-3-00004</t>
  </si>
  <si>
    <t>Router Gigabyte de Rack (DIR. GENERAL)</t>
  </si>
  <si>
    <t>1241-3-00005</t>
  </si>
  <si>
    <t>Router Inalámbrico Gigabyte (DIR. GENERAL)</t>
  </si>
  <si>
    <t>1241-3-00006</t>
  </si>
  <si>
    <t>LAPTOP a sus X555DG-XO091T (DIR. ADMÓN Y FINANZAS)</t>
  </si>
  <si>
    <t>1241-3-00007</t>
  </si>
  <si>
    <t>Proyector Epson Powerlite S31+Tecnologia 3LCD (DIR. GENERAL)</t>
  </si>
  <si>
    <t>1241-3-00008</t>
  </si>
  <si>
    <t>Telefono Digital 1603 (DIR. GENERAL)</t>
  </si>
  <si>
    <t>1241-3-00009</t>
  </si>
  <si>
    <t>Telefono Digital 9621G (DIR. GENERAL)</t>
  </si>
  <si>
    <t>1241-3-00010</t>
  </si>
  <si>
    <t>Laptop 610 (DIR. GENERAL)</t>
  </si>
  <si>
    <t>1241-3-00011</t>
  </si>
  <si>
    <t>CPU (DIR. GENERAL)</t>
  </si>
  <si>
    <t>1241-3-00012</t>
  </si>
  <si>
    <t>Monitor (DIR. GENERAL)</t>
  </si>
  <si>
    <t>1241-3-00013</t>
  </si>
  <si>
    <t>Mini Split E Ton Inverter Mirage (DIR. GENERAL)</t>
  </si>
  <si>
    <t>1241-3-00014</t>
  </si>
  <si>
    <t>Impresora Laser Jet Pro 200 Color (DIR. GENERAL)</t>
  </si>
  <si>
    <t>1241-3-00015</t>
  </si>
  <si>
    <t>Telefono Digital 9641G (DIR. GENERAL)</t>
  </si>
  <si>
    <t>1241-3-00016</t>
  </si>
  <si>
    <t>CPU HP (DIR. GENERAL)</t>
  </si>
  <si>
    <t>1241-3-00017</t>
  </si>
  <si>
    <t>Monitor HP (DIR. GENERAL)</t>
  </si>
  <si>
    <t>1241-3-00018</t>
  </si>
  <si>
    <t>Pantalla LG (DIR. GENERAL)</t>
  </si>
  <si>
    <t>1241-3-00019</t>
  </si>
  <si>
    <t>Adaptador PoE Avaya (DIR. GENERAL)</t>
  </si>
  <si>
    <t>1241-3-00020</t>
  </si>
  <si>
    <t>Laptop Gateway (DIR. GENERAL)</t>
  </si>
  <si>
    <t>1241-3-00021</t>
  </si>
  <si>
    <t>Pantalla para Surface (DIR. GENERAL)</t>
  </si>
  <si>
    <t>1241-3-00022</t>
  </si>
  <si>
    <t>Surface PRO (DIR. GENERAL)</t>
  </si>
  <si>
    <t>1241-3-00023</t>
  </si>
  <si>
    <t>Surface PRO (DIR. ADMON Y FINANZAS)</t>
  </si>
  <si>
    <t>1241-3-00024</t>
  </si>
  <si>
    <t>1241-3-00025</t>
  </si>
  <si>
    <t>1241-3-00026</t>
  </si>
  <si>
    <t>Telefono Digital 9621G (DIR. PROMOCION)</t>
  </si>
  <si>
    <t>1241-3-00027</t>
  </si>
  <si>
    <t>Trituradora Fellowes P-57CS (DIR. GENERAL)</t>
  </si>
  <si>
    <t>1241-3-00028</t>
  </si>
  <si>
    <t>Adaptador PoE para 1603 (DIR. GENERAL)</t>
  </si>
  <si>
    <t>1241-3-00029</t>
  </si>
  <si>
    <t>Monitor HP 17" LCD (DIR. GENERAL)</t>
  </si>
  <si>
    <t>1241-3-00030</t>
  </si>
  <si>
    <t>Telefono Digital 1603 Avaya (DIR. GENERAL)</t>
  </si>
  <si>
    <t>1241-3-00031</t>
  </si>
  <si>
    <t>1241-3-00032</t>
  </si>
  <si>
    <t>CPU 6200P SFF (DIR. GENERAL)</t>
  </si>
  <si>
    <t>1241-3-00033</t>
  </si>
  <si>
    <t>Monitor LCD 18.5 S1933 HP (DIR. GENERAL)</t>
  </si>
  <si>
    <t>1241-3-00034</t>
  </si>
  <si>
    <t>CPU HP (DIR. TECNICA)</t>
  </si>
  <si>
    <t>1241-3-00035</t>
  </si>
  <si>
    <t>1241-3-00036</t>
  </si>
  <si>
    <t>1241-3-00037</t>
  </si>
  <si>
    <t>Telefono Digital 9641G Avaya (DIR. TÉCNICA)</t>
  </si>
  <si>
    <t>1241-3-00038</t>
  </si>
  <si>
    <t>Computadora Touch Integrado el CPU Acer (DIR. TÉCNICA)</t>
  </si>
  <si>
    <t>1241-3-00039</t>
  </si>
  <si>
    <t>Telefono Digital 1603 Avaya (DIR. TÉCNICA)</t>
  </si>
  <si>
    <t>1241-3-00040</t>
  </si>
  <si>
    <t>Monitor W17E HP (DIR. ADMON Y FINANZAS)</t>
  </si>
  <si>
    <t>1241-3-00041</t>
  </si>
  <si>
    <t>CPU HP (DIR. TÉCNICA)</t>
  </si>
  <si>
    <t>1241-3-00042</t>
  </si>
  <si>
    <t>Monitor (DIR. TÉCNICA)</t>
  </si>
  <si>
    <t>1241-3-00043</t>
  </si>
  <si>
    <t>Monitor L1506S (DIR. TÉCNICA)</t>
  </si>
  <si>
    <t>1241-3-00044</t>
  </si>
  <si>
    <t>1241-3-00045</t>
  </si>
  <si>
    <t>Adaptador Inalambrico TP Link (DIR. TÉCNICA)</t>
  </si>
  <si>
    <t>1241-3-00046</t>
  </si>
  <si>
    <t>Monitor L1506S HP (DIR. TÉCNICA)</t>
  </si>
  <si>
    <t>1241-3-00047</t>
  </si>
  <si>
    <t>1241-3-00048</t>
  </si>
  <si>
    <t>1241-3-00049</t>
  </si>
  <si>
    <t>CPU HP 6200P SFF (DIR. TÉCNICA)</t>
  </si>
  <si>
    <t>1241-3-00050</t>
  </si>
  <si>
    <t>Monitor DELL (DIR. TÉCNICA)</t>
  </si>
  <si>
    <t>1241-3-00051</t>
  </si>
  <si>
    <t>Monitor HP (DIR. TÉCNICA)</t>
  </si>
  <si>
    <t>1241-3-00052</t>
  </si>
  <si>
    <t>1241-3-00053</t>
  </si>
  <si>
    <t>1241-3-00054</t>
  </si>
  <si>
    <t>Monitor LI506S HP (DIR. ADMON Y FINANZAS)</t>
  </si>
  <si>
    <t>1241-3-00055</t>
  </si>
  <si>
    <t>1241-3-00056</t>
  </si>
  <si>
    <t>Adaptador Inalámbrico TP Link (DIR. TÉCNICA)</t>
  </si>
  <si>
    <t>1241-3-00057</t>
  </si>
  <si>
    <t>1241-3-00058</t>
  </si>
  <si>
    <t>Adaptador Inaalámbrico TP Link (DIR. TÉCNICA)</t>
  </si>
  <si>
    <t>1241-3-00059</t>
  </si>
  <si>
    <t>CPU Dell (DIR. TÉCNICA)</t>
  </si>
  <si>
    <t>1241-3-00060</t>
  </si>
  <si>
    <t>Monitor Dell (DIR. TÉCNICA)</t>
  </si>
  <si>
    <t>1241-3-00061</t>
  </si>
  <si>
    <t>1241-3-00062</t>
  </si>
  <si>
    <t>Monitor Dell (DIR. GENERAL)</t>
  </si>
  <si>
    <t>1241-3-00063</t>
  </si>
  <si>
    <t>1241-3-00064</t>
  </si>
  <si>
    <t>Proyector Sony (DIR. TÉCNICA)</t>
  </si>
  <si>
    <t>1241-3-00065</t>
  </si>
  <si>
    <t>1241-3-00066</t>
  </si>
  <si>
    <t>CPU Dell (DIR. GENERAL)</t>
  </si>
  <si>
    <t>1241-3-00067</t>
  </si>
  <si>
    <t>1241-3-00068</t>
  </si>
  <si>
    <t>Telefono Digital 9621G Avaya (DIR. ADMÓN Y FINANZAS)</t>
  </si>
  <si>
    <t>1241-3-00069</t>
  </si>
  <si>
    <t>CPU D220 PIV 2.8G/MB/40GB 48X XPPZ (DIR. ADMÓN Y FINANZAS)</t>
  </si>
  <si>
    <t>1241-3-00070</t>
  </si>
  <si>
    <t>Monitor 17" HP CRT (DIR. TECNICA)</t>
  </si>
  <si>
    <t>1241-3-00071</t>
  </si>
  <si>
    <t>Telefono Digital 1603 Avaya (DIR. ADMÓN Y FINANZAS)</t>
  </si>
  <si>
    <t>1241-3-00072</t>
  </si>
  <si>
    <t>Adaptador PoE (DIR. ADMÓN Y FINANZAS)</t>
  </si>
  <si>
    <t>1241-3-00073</t>
  </si>
  <si>
    <t>CPU HP 6200P SFF (DIR. ADMÓN Y FINANZAS)</t>
  </si>
  <si>
    <t>1241-3-00075</t>
  </si>
  <si>
    <t>Telefono Digital 9621G (DIR. ADMÓN Y FINANZAS)</t>
  </si>
  <si>
    <t>1241-3-00076</t>
  </si>
  <si>
    <t>1241-3-00077</t>
  </si>
  <si>
    <t>Impresora Deskjet HP (DIR. ADMÓN Y FINANZAS)</t>
  </si>
  <si>
    <t>1241-3-00078</t>
  </si>
  <si>
    <t>CPU HP (DIR. ADMÓN Y FINANZAS)</t>
  </si>
  <si>
    <t>1241-3-00079</t>
  </si>
  <si>
    <t>Monitor HP (DIR. ADMÓN Y FINANZAS)</t>
  </si>
  <si>
    <t>1241-3-00080</t>
  </si>
  <si>
    <t>Adaptador PoE 1603 Avaya (DIR. ADMÓN Y FINANZAS)</t>
  </si>
  <si>
    <t>1241-3-00081</t>
  </si>
  <si>
    <t>CPU DC5700 HP MT (DIR. ADMÓN Y FINANZAS)</t>
  </si>
  <si>
    <t>1241-3-00082</t>
  </si>
  <si>
    <t>1241-3-00084</t>
  </si>
  <si>
    <t>Adaptador PoE 1603 (DIR. ADMÓN Y FINANZAS)</t>
  </si>
  <si>
    <t>1241-3-00085</t>
  </si>
  <si>
    <t>1241-3-00086</t>
  </si>
  <si>
    <t>Monitor Acer (DIR. ADMÓN Y FINANZAS)</t>
  </si>
  <si>
    <t>1241-3-00087</t>
  </si>
  <si>
    <t>CPU HP Compaq (DIR. ADMÓN Y FINANZAS)</t>
  </si>
  <si>
    <t>1241-3-00088</t>
  </si>
  <si>
    <t>1241-3-00089</t>
  </si>
  <si>
    <t>1241-3-00090</t>
  </si>
  <si>
    <t>CPU Dell (DIR. ADMÓN Y FINANZAS)</t>
  </si>
  <si>
    <t>1241-3-00091</t>
  </si>
  <si>
    <t>1241-3-00092</t>
  </si>
  <si>
    <t>CPU HP 6200P SFF (DIR. PROMOCIÓN)</t>
  </si>
  <si>
    <t>1241-3-00093</t>
  </si>
  <si>
    <t>Monitor LCD 18.5 S1933 (DIR. ADMON Y FINANZAS)</t>
  </si>
  <si>
    <t>1241-3-00094</t>
  </si>
  <si>
    <t>CPU HP (DIR. PROMOCIÓN)</t>
  </si>
  <si>
    <t>1241-3-00095</t>
  </si>
  <si>
    <t>Monitor HP (DIR. PROMOCIÓN)</t>
  </si>
  <si>
    <t>1241-3-00096</t>
  </si>
  <si>
    <t>Telefono Digital 9621G Avaya (DIR. PROMOCIÓN)</t>
  </si>
  <si>
    <t>1241-3-00097</t>
  </si>
  <si>
    <t>Telefono Digital 1603 Avaya (DIR. PROMOCIÓN)</t>
  </si>
  <si>
    <t>1241-3-00098</t>
  </si>
  <si>
    <t>Monitor LCD 18.5 S1933 (DIR. PROMOCIÓN)</t>
  </si>
  <si>
    <t>1241-3-00099</t>
  </si>
  <si>
    <t>1241-3-00100</t>
  </si>
  <si>
    <t>Adaptador PoE 1603 Avaya (DIR. PROMOCIÓN)</t>
  </si>
  <si>
    <t>1241-3-00101</t>
  </si>
  <si>
    <t>1241-3-00102</t>
  </si>
  <si>
    <t>1241-3-00103</t>
  </si>
  <si>
    <t>1241-3-00104</t>
  </si>
  <si>
    <t>1241-3-00105</t>
  </si>
  <si>
    <t>Monitor Dell (DIR. PROMOCIÓN)</t>
  </si>
  <si>
    <t>1241-3-00106</t>
  </si>
  <si>
    <t>Telefono Digital Avaya (DIR. PROMOCIÓN)</t>
  </si>
  <si>
    <t>1241-3-00107</t>
  </si>
  <si>
    <t>Adaptador PoE Avaya (DIR. PROMOCIÓN)</t>
  </si>
  <si>
    <t>1241-3-00108</t>
  </si>
  <si>
    <t>Impresora Office Jet 8100 HP (DIR. PROMOCIÓN)</t>
  </si>
  <si>
    <t>1241-3-00109</t>
  </si>
  <si>
    <t>1241-3-00110</t>
  </si>
  <si>
    <t>Adaptador PoE 1603 (DIR. PROMOCIÓN)</t>
  </si>
  <si>
    <t>1241-3-00111</t>
  </si>
  <si>
    <t>Scanjet 7000 Blanco con Negro HP (DIR. PROMOCIÓN)</t>
  </si>
  <si>
    <t>1241-3-00112</t>
  </si>
  <si>
    <t>1241-3-00113</t>
  </si>
  <si>
    <t>1241-3-00114</t>
  </si>
  <si>
    <t>Monitor V193W Acer (DIR. PROMOCIÓN)</t>
  </si>
  <si>
    <t>1241-3-00115</t>
  </si>
  <si>
    <t>CPU HP (DIR. ADMON Y FINANZAS)</t>
  </si>
  <si>
    <t>1241-3-00116</t>
  </si>
  <si>
    <t>Antena Inalambrico TP Link (DIR. TECNICA)</t>
  </si>
  <si>
    <t>1241-3-00117</t>
  </si>
  <si>
    <t>Telefono Digital 1603 Avaya (DIR. RESERVAS TERRITORIALES)</t>
  </si>
  <si>
    <t>1241-3-00118</t>
  </si>
  <si>
    <t>Adaptador PoE 1603 Avaya (DIR. GENERAL)</t>
  </si>
  <si>
    <t>1241-3-00119</t>
  </si>
  <si>
    <t>1241-3-00120</t>
  </si>
  <si>
    <t>Adaptador PoE 1603 Avaya (OCDA)</t>
  </si>
  <si>
    <t>1241-3-00121</t>
  </si>
  <si>
    <t>CPU HP 6200P SFF (OCDA)</t>
  </si>
  <si>
    <t>1241-3-00122</t>
  </si>
  <si>
    <t>1241-3-00123</t>
  </si>
  <si>
    <t>Monitor LCD 18.5 S1933 (OCDA)</t>
  </si>
  <si>
    <t>1241-3-00124</t>
  </si>
  <si>
    <t>Telefono Digital 1603 Avaya (OCDA)</t>
  </si>
  <si>
    <t>1241-3-00125</t>
  </si>
  <si>
    <t>Monitor S1933 HP (OCDA)</t>
  </si>
  <si>
    <t>1241-3-00126</t>
  </si>
  <si>
    <t>Telefono Digital 1903 Avaya (OCDA)</t>
  </si>
  <si>
    <t>1241-3-00127</t>
  </si>
  <si>
    <t>CPU Dell (OCDA)</t>
  </si>
  <si>
    <t>1241-3-00128</t>
  </si>
  <si>
    <t>1241-3-00129</t>
  </si>
  <si>
    <t>Adaptador Inalambrico TP Link (DIR. ADMON Y FINANZAS)</t>
  </si>
  <si>
    <t>1241-3-00130</t>
  </si>
  <si>
    <t>1241-3-00131</t>
  </si>
  <si>
    <t>Adaptador PoE (DIR. ADMON Y FINANZAS)</t>
  </si>
  <si>
    <t>1241-3-00132</t>
  </si>
  <si>
    <t>Adaptador Inalambrico TP Link (DIR. GENERAL)</t>
  </si>
  <si>
    <t>1241-3-00133</t>
  </si>
  <si>
    <t>Telefono Digital 1603 Avaya (DIR. ADMON Y FINANZAS)</t>
  </si>
  <si>
    <t>1241-3-00134</t>
  </si>
  <si>
    <t>Adaptado PoE Avaya (DIR. PROMOCIÓN)</t>
  </si>
  <si>
    <t>1241-3-00135</t>
  </si>
  <si>
    <t>Equipo de computo acumulativa 2015</t>
  </si>
  <si>
    <t>1241-3-00136</t>
  </si>
  <si>
    <t>Camaras de Seguridad Marca Dahua (DIR. GENERAL)</t>
  </si>
  <si>
    <t>1241-3-00140</t>
  </si>
  <si>
    <t>DESKTOP AIO (Maria)</t>
  </si>
  <si>
    <t>1241-3-00141</t>
  </si>
  <si>
    <t>DESKTOP AIO (Yesenia)</t>
  </si>
  <si>
    <t>1241-3-00142</t>
  </si>
  <si>
    <t>DESKTOP LENOVO (Hilda)</t>
  </si>
  <si>
    <t>1241-3-00143</t>
  </si>
  <si>
    <t>COMPUTADORA LENOVO (Arely)</t>
  </si>
  <si>
    <t>1241-3-00144</t>
  </si>
  <si>
    <t>DESKTOP LENOVO (Diana)</t>
  </si>
  <si>
    <t>1241-3-00145</t>
  </si>
  <si>
    <t>DESKTOP LENOVO (Paula)</t>
  </si>
  <si>
    <t>1241-3-00146</t>
  </si>
  <si>
    <t>LAPTOP HP (Omar)</t>
  </si>
  <si>
    <t>1241-3-00148</t>
  </si>
  <si>
    <t>Routers Inalámbrico Gigabyte (Irene)</t>
  </si>
  <si>
    <t>1241-3-00149</t>
  </si>
  <si>
    <t>Routers Inalámbrico Gigabyte (Enrique)</t>
  </si>
  <si>
    <t>1241-3-00150</t>
  </si>
  <si>
    <t>Router Gigabyte de Rack (Irene)</t>
  </si>
  <si>
    <t>1241-3-00151</t>
  </si>
  <si>
    <t>Impresora HP Color Laserjet M176N</t>
  </si>
  <si>
    <t>1241-3-00152</t>
  </si>
  <si>
    <t>1241-3-00153</t>
  </si>
  <si>
    <t>Cámara CANON Eos 80D Lente Ef-S 18-135Mm Usm y Proyector</t>
  </si>
  <si>
    <t>1241-3-00154</t>
  </si>
  <si>
    <t>Teléfono Avaya, Diadema Plantronics, Teclado</t>
  </si>
  <si>
    <t>1241-3-00155</t>
  </si>
  <si>
    <t>LAPTOP DELL VOSTRO MOD. 14 368 S.39X3LJ2 (ADMON Y FINANZAS)</t>
  </si>
  <si>
    <t>1241-3-00156</t>
  </si>
  <si>
    <t>LAPTOP DELL VOSTRO MOD. 14 368 S.92X3LJ2 (TECNICA)</t>
  </si>
  <si>
    <t>1241-3-00157</t>
  </si>
  <si>
    <t>LAPTOP DELL VOSTRO MOD. 14 368 S.41X3LJ2 (ADMON Y FINANZAS)</t>
  </si>
  <si>
    <t>1241-3-00158</t>
  </si>
  <si>
    <t>LAPTOP DELL VOSTRO MOD. 14 368 S.98X3LJ2 (ADMON Y FINANZAS)</t>
  </si>
  <si>
    <t>1241-3-00159</t>
  </si>
  <si>
    <t>LAPTOP DELL VOSTRO MOD. 14 368 S.42X3LJ2 (PROMOCION)</t>
  </si>
  <si>
    <t>1241-3-00160</t>
  </si>
  <si>
    <t>LAPTOP DELL VOSTRO MOD. 14 368 S.B2X3LJ2 (PROMOCION)</t>
  </si>
  <si>
    <t>1241-3-00161</t>
  </si>
  <si>
    <t>LAPTOP DELL VOSTRO MOD. 14 368 S.7JX3LJ2 (TECNICA)</t>
  </si>
  <si>
    <t>1241-3-00162</t>
  </si>
  <si>
    <t>LAPTOP DELL VOSTRO MOD. 14 368 S.6HX3LJ2 (GENERAL)</t>
  </si>
  <si>
    <t>1241-3-00163</t>
  </si>
  <si>
    <t>LAPTOP DELL VOSTRO MOD. 14 368 S.38X3LJ2 (GENERAL)</t>
  </si>
  <si>
    <t>1241-3-00164</t>
  </si>
  <si>
    <t>LAPTOP DELL VOSTRO MOD. 14 368 S.1KX3LJ2 (TECNICA)</t>
  </si>
  <si>
    <t>1241-3-00165</t>
  </si>
  <si>
    <t>LAPTOP DELL VOSTRO MOD. 14 368 S.J8X3LJ2 (TECNICA)</t>
  </si>
  <si>
    <t>1241-3-00166</t>
  </si>
  <si>
    <t>LAPTOP DELL VOSTRO MOD. 14 368 S.G6X3LJ2 (GENERAL)</t>
  </si>
  <si>
    <t>1241-3-00167</t>
  </si>
  <si>
    <t>LAPTOP DELL VOSTRO MOD. 14 368 S.C3X3LJ2 (TECNICA)</t>
  </si>
  <si>
    <t>1241-3-00168</t>
  </si>
  <si>
    <t>LAPTOP DELL VOSTRO MOD. 14 368 S.JJX3LJ2 (GENERAL)</t>
  </si>
  <si>
    <t>1241-3-00169</t>
  </si>
  <si>
    <t>LAPTOP DELL VOSTRO MOD. 14 368 S.59X3LJ2 (ADMON Y FINANZAS RESGUARDO)</t>
  </si>
  <si>
    <t>1241-3-00170</t>
  </si>
  <si>
    <t>LAPTOP DELL VOSTRO MOD. 14 368 S.7YW3LJ2 (ADMON Y FINANZAS RESGUARDO)</t>
  </si>
  <si>
    <t>1241-3-00171</t>
  </si>
  <si>
    <t>LAPTOP DELL VOSTRO MOD. 14 368 S.C7X3LJ2 (TECNICA)</t>
  </si>
  <si>
    <t>1241-3-00172</t>
  </si>
  <si>
    <t>LAPTOP DELL VOSTRO MOD. 14 368 S.HVW3LJ2 (TECNICA)</t>
  </si>
  <si>
    <t>1241-3-00173</t>
  </si>
  <si>
    <t>LAPTOP DELL VOSTRO MOD. 14 368 S.JXW3LJ2 (GENERAL)</t>
  </si>
  <si>
    <t>1241-3-00174</t>
  </si>
  <si>
    <t>LAPTOP DELL VOSTRO MOD. 14 368 S.94X3LJ2 (PROMOCION)</t>
  </si>
  <si>
    <t>1241-3-00175</t>
  </si>
  <si>
    <t>LAPTOP DELL VOSTRO MOD. 14 368 S.9YW3LJ2 (GENERAL</t>
  </si>
  <si>
    <t>1241-3-00176</t>
  </si>
  <si>
    <t>LAPTOP DELL VOSTRO MOD. 14 368 S.FYW3LJ2 (GENERAL)</t>
  </si>
  <si>
    <t>1241-3-00177</t>
  </si>
  <si>
    <t>LAPTOP DELL VOSTRO MOD. 14 368 S.G0X3LJ2 (TECNICA)</t>
  </si>
  <si>
    <t>1241-3-00178</t>
  </si>
  <si>
    <t>LAPTOP DELL VOSTRO MOD. 14 368 S.J7X3LJ3 (PROMOCION)</t>
  </si>
  <si>
    <t>1241-3-00179</t>
  </si>
  <si>
    <t>LAPTOP DELL VOSTRO MOD. 14 368 S.17X3LJ2 (PROMOCION)</t>
  </si>
  <si>
    <t>1241-3-00180</t>
  </si>
  <si>
    <t>LAPTOP DELL VOSTRO MOD. 14 368 S.G7X3LJ2 (TECNICA)</t>
  </si>
  <si>
    <t>1241-3-00181</t>
  </si>
  <si>
    <t>LAPTOP DELL VOSTRO MOD. 14 368 S.DYW3LJ2 (PROMOCION)</t>
  </si>
  <si>
    <t>1241-3-00182</t>
  </si>
  <si>
    <t>LAPTOP DELL VOSTRO MOD. 14 368 S.69X3LJ2 (TECNICA)</t>
  </si>
  <si>
    <t>1241-3-00183</t>
  </si>
  <si>
    <t>LAPTOP DELL VOSTRO MOD. 14 368 S.57X3LJ2 (PROMOCION)</t>
  </si>
  <si>
    <t>1241-3-00184</t>
  </si>
  <si>
    <t>LAPTOP DELL VOSTRO MOD. 14 368 S.89X3LJ2 (PROMOCION)</t>
  </si>
  <si>
    <t>1241-3-00185</t>
  </si>
  <si>
    <t>LAPTOP DELL VOSTO MOD. 14 368 S.BHX3LJ2 (PROMOCION)</t>
  </si>
  <si>
    <t>1241-3-00186</t>
  </si>
  <si>
    <t>LAPTOP DELL VOSTRO MOD. 14 368 S.9HX3LJ2 (TECNICA)</t>
  </si>
  <si>
    <t>1241-3-00187</t>
  </si>
  <si>
    <t>LAPTOP DELL VOSTRO MOD. 14 368 S.9GX3LJ2 (TECNICA)</t>
  </si>
  <si>
    <t>1241-3-00188</t>
  </si>
  <si>
    <t>LAPTOP DELL VOSTRO MOD. 14 368 S.BYW3LJ2 (TECNICA)</t>
  </si>
  <si>
    <t>1241-3-00189</t>
  </si>
  <si>
    <t>LAPTOP DELL VOSTRO MOD. 14 368 S.CYW3LJ2 (GENERAL)</t>
  </si>
  <si>
    <t>1241-3-00190</t>
  </si>
  <si>
    <t>LAPTOP HP PROBOOK 44 G3 S.5CD7230HGF (ADMON Y FINANZAS)</t>
  </si>
  <si>
    <t>1241-3-00191</t>
  </si>
  <si>
    <t>LAPTOP HP PROBOOK 44 G3 S.5CD7230HGG (RESERVAS)</t>
  </si>
  <si>
    <t>1241-3-00192</t>
  </si>
  <si>
    <t>LAPTOP HP PROBOOK 44 G3 S.5CD7230HBT (TECNICA)</t>
  </si>
  <si>
    <t>1241-3-00193</t>
  </si>
  <si>
    <t>LAPTOP HP PROBOOK 44 G3 S.5CD7230HDD (GENERAL)</t>
  </si>
  <si>
    <t>1241-3-00194</t>
  </si>
  <si>
    <t>LAPTOP HP PROBOOK 44 G3 S.5CD7230GXG (PROMOCION)</t>
  </si>
  <si>
    <t>1241-3-00195</t>
  </si>
  <si>
    <t>MINI SPLIT 1.5 TONELADAS (DIR. GENERAL)</t>
  </si>
  <si>
    <t>1241-3-00196</t>
  </si>
  <si>
    <t>LICENCIA P/GOBIERNO DE MICRISIFT SQL ESTANDAR 2016 (DIR. GENERAL)</t>
  </si>
  <si>
    <t>1241-3-00197</t>
  </si>
  <si>
    <t>1241-3-00198</t>
  </si>
  <si>
    <t>SERVIDOR LANIX  SPINE SB E3-1230V5 8 (DIR. GENERAL)</t>
  </si>
  <si>
    <t>1241-3-00199</t>
  </si>
  <si>
    <t>SERVIDOR DE ALMACENAMIENTO MARCA SYNOLOGY MOD. DISK STATION DS21se (DIR. GENERAL)</t>
  </si>
  <si>
    <t>1241-3-00200</t>
  </si>
  <si>
    <t>FLASH PARA CAMARA (D. PROMOCION)</t>
  </si>
  <si>
    <t>1241-3-00201</t>
  </si>
  <si>
    <t>MINI SPLIT 1.5 TONELADAS MARCA MIRAGE (DIR. ADMON)</t>
  </si>
  <si>
    <t>1241-3-00202</t>
  </si>
  <si>
    <t>IMPRESORA HP M180NW (DIREC. RESERVAS)</t>
  </si>
  <si>
    <t>1241-3-00203</t>
  </si>
  <si>
    <t>1241-3-00204</t>
  </si>
  <si>
    <t>1241-3-00205</t>
  </si>
  <si>
    <t>1241-3-00206</t>
  </si>
  <si>
    <t>1241-3-51501</t>
  </si>
  <si>
    <t>VEHÍCULOS Y EQUIPO DE TRANSPORTE</t>
  </si>
  <si>
    <t>1244-1-10</t>
  </si>
  <si>
    <t>Tsuru Nissan</t>
  </si>
  <si>
    <t>1244-1-17</t>
  </si>
  <si>
    <t>Chrysler Dodge Attitude</t>
  </si>
  <si>
    <t>1244-1-18</t>
  </si>
  <si>
    <t>1244-1-19</t>
  </si>
  <si>
    <t>1244-1-20</t>
  </si>
  <si>
    <t>Nissan Np 300 2018 No.Eco 09</t>
  </si>
  <si>
    <t>1244-1-21</t>
  </si>
  <si>
    <t>Nissan NP 300 2018 No. Eco. 10</t>
  </si>
  <si>
    <t>1244-1-22</t>
  </si>
  <si>
    <t>Nissan NP 300 2018 No. Eco.11</t>
  </si>
  <si>
    <t>1244-1-23</t>
  </si>
  <si>
    <t>Nissan NP 300 2018 No. Eco.12</t>
  </si>
  <si>
    <t>1244-1-24</t>
  </si>
  <si>
    <t>Nissan NP 300  2018 No. Eco. 13</t>
  </si>
  <si>
    <t>1244-1-25</t>
  </si>
  <si>
    <t>MAZDA CX9 SPORT 2WD</t>
  </si>
  <si>
    <t>TOTAL AL 30 DE JUNIO DEL 2020</t>
  </si>
  <si>
    <t>ESCRITURA PÚBLICA NO. 22,254</t>
  </si>
  <si>
    <t>TERRENO DE 7-51-10 HAS, UBICADO EN NAVOJOA, SONORA</t>
  </si>
  <si>
    <t>ESCRITURA PÚBLICA No. 21,244 Vol 406</t>
  </si>
  <si>
    <t>TERRENO DE 156 LOTES UBICADO EN NAVOJOA, SONORA</t>
  </si>
  <si>
    <t>ESCRITURA PÚBLICA No. 26,304 Vol 259</t>
  </si>
  <si>
    <t>136 LOTE DE TERRENO NO. 31 CON SUPERFICIE DE 4-99-82 HAS, UBICADO  ETCHOJOA</t>
  </si>
  <si>
    <t>ECRITURA PÚBLICA No. 26,305 VoL 259</t>
  </si>
  <si>
    <t>186  LOTE DE TERRENO, UBICADO EN PITIQUITO CON SUPERFICIE DE 49,003.60 M2</t>
  </si>
  <si>
    <t>ESCRITURA PÚBLICA No. 28,272 Vol 387</t>
  </si>
  <si>
    <t>EL TERRENO SE LOTIFICO EN 135 LOTES HABITACIONALES, EN SAN LUIS RIO COLORADO</t>
  </si>
  <si>
    <t>ESCRITURA PÚBLICA No. 22,507 Vol 424</t>
  </si>
  <si>
    <t>TERRENO EN BREÑA, EN AGUA PRIETA</t>
  </si>
  <si>
    <t>ESCRITURA PÚBLICA No. 1,770 Vol 46</t>
  </si>
  <si>
    <t>EL TERRENO SE LOTIFICO EN 590 LOTES  EN HUATABAMPO</t>
  </si>
  <si>
    <t>ESCRITURA PÚBLICA No. 19,949 Vol 381</t>
  </si>
  <si>
    <t>TERRENO EN PROCESO DE LOTIFICACION POR MEDIO DE ESCRITURA PUBLICA DE DECLARACION UNILATERAL, EN EMPALME</t>
  </si>
  <si>
    <t>ESCRITURA PÚBLICA No. 38,998 Vol 640</t>
  </si>
  <si>
    <t>EL TERRENO SE CONFORMA DE UNA FUSION DE DOS PREDIOS, POR MEDIO DE LA CUAL SE LOTIFICO EN 200 LOTES HABITACIONALES, EN GUAYMAS</t>
  </si>
  <si>
    <t>ESCRITURA PÚBLICA No. 76,717 Vol 175</t>
  </si>
  <si>
    <t>EN PROCESO DE LOTIFICACION EN CABORCA</t>
  </si>
  <si>
    <t>1241-1-10207</t>
  </si>
  <si>
    <t>1241-1-10208</t>
  </si>
  <si>
    <t>1241-1-10209</t>
  </si>
  <si>
    <t>1241-1-10210</t>
  </si>
  <si>
    <t>1241-1-10211</t>
  </si>
  <si>
    <t>1241-1-10212</t>
  </si>
  <si>
    <t>1241-1-10213</t>
  </si>
  <si>
    <t>1241-1-10214</t>
  </si>
  <si>
    <t>1241-1-10215</t>
  </si>
  <si>
    <t>Escritorio en L  medida 1.40X.60 3 Gavetas (DIR. PROMOCION)</t>
  </si>
  <si>
    <t>Mesa de trabajo medida 1.70 X .60 tipo grapa (DIR. PROMOCION)</t>
  </si>
  <si>
    <t>Librero medida 1.0 mts de ancho  X2.40 de alto (DIR. PROMOCION)</t>
  </si>
  <si>
    <t>Librero medida 1.0 mts de ancho  X2.00 de alto (DIR. PROMOCION)</t>
  </si>
  <si>
    <t>Archivero</t>
  </si>
  <si>
    <t>Silla ejecutiva color chocolate</t>
  </si>
  <si>
    <t>Escritorio, gabinete y puertas para librero</t>
  </si>
  <si>
    <t>Escritorio y librero para credenza</t>
  </si>
  <si>
    <t>Escritorio tipo grapa con cajón 1.20X 60X .75 cms</t>
  </si>
  <si>
    <t>Escritorio tipo grapa con cajón n°2</t>
  </si>
  <si>
    <t>Escritorio tipo grapa con cajón n°3</t>
  </si>
  <si>
    <t>Silla operativa tela color negro con descanzo brazo 1</t>
  </si>
  <si>
    <t>Silla operativa tela color negro con descanzo brazo 2</t>
  </si>
  <si>
    <t>Silla operativa tela color negro con descanzo brazo 3</t>
  </si>
  <si>
    <t>Silla operativa tela color negro con descanzo brazo 4</t>
  </si>
  <si>
    <t>Silla operativa tela color negro con descanzo brazo 5</t>
  </si>
  <si>
    <t>Silla operativa tela color negro con descanzo brazo 6</t>
  </si>
  <si>
    <t>Computadora D220 MXD4120HYV</t>
  </si>
  <si>
    <t>Cámara de seguridad</t>
  </si>
  <si>
    <t>Bienes informáticos</t>
  </si>
  <si>
    <t>1241-3-00208</t>
  </si>
  <si>
    <t>Kit de alarma residencial con sensor, incluye: teclado, sirena, tamber, modelo: Vista48eco marca Honeywell</t>
  </si>
  <si>
    <t>1241-3-00209</t>
  </si>
  <si>
    <t>Detector de movimiento inalambrico, marca honeywell</t>
  </si>
  <si>
    <t>1241-3-00210</t>
  </si>
  <si>
    <t>1241-3-00211</t>
  </si>
  <si>
    <t>1241-3-00212</t>
  </si>
  <si>
    <t>Contacto de movimiento inalambrico, marca honeywell</t>
  </si>
  <si>
    <t>Detector de quiebre de vidrios inalambrico, marca honeywell</t>
  </si>
  <si>
    <t>Pantalla para computadora Acer ZC605</t>
  </si>
  <si>
    <t>Impresora HP color laser jet pro M254 DW (T6B60A)</t>
  </si>
  <si>
    <t>Impresora Multifuncional HP COLOR LASER JET PRO M477 FDW(CF379A)</t>
  </si>
  <si>
    <t>Instalación y software de acceso rastro GPS DE OCT. 2018-OCT. 2019</t>
  </si>
  <si>
    <t>En relación a las metas obtenidas se puede observar que no superaron lo estimado, debido a que nos encontramos en período de contingencia.</t>
  </si>
  <si>
    <t>Al 30 de Septiembre de 2020</t>
  </si>
  <si>
    <t>Al 31 de Diciembre de 2019 y al 30 de Septiembre de 2020 (b)</t>
  </si>
  <si>
    <t>Del 01 de Enero al 30 de Septiembre de 2020</t>
  </si>
  <si>
    <t>Z1</t>
  </si>
  <si>
    <t xml:space="preserve">CLASIFICACION ECONOMICA DE LOS INGRESOS, DE LOS GASTOS Y DEL FINANCIAMIENTO </t>
  </si>
  <si>
    <t xml:space="preserve">Referencia: </t>
  </si>
  <si>
    <t>Clasificador por Rubros de Ingresos (CRI), Clasificador por Objeto del Gasto (COG), Plan de Cuentas (PC).</t>
  </si>
  <si>
    <t>INGRESOS</t>
  </si>
  <si>
    <t>INGRESOS CORRIENTES</t>
  </si>
  <si>
    <t>1.1.1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</si>
  <si>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</si>
  <si>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</si>
  <si>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</si>
  <si>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</si>
  <si>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</si>
  <si>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</si>
  <si>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CRI 11X*</t>
  </si>
  <si>
    <t>1.1.1.1.2</t>
  </si>
  <si>
    <t>De Empresas y Otras Corporaciones (Personas Morales)</t>
  </si>
  <si>
    <t>1.1.1.1.2.1</t>
  </si>
  <si>
    <t xml:space="preserve">CRI 11X* 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</si>
  <si>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</si>
  <si>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</si>
  <si>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</si>
  <si>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</si>
  <si>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</si>
  <si>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</si>
  <si>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CRI 15X*</t>
  </si>
  <si>
    <t>1.1.1.3</t>
  </si>
  <si>
    <t>Impuesto sobre la Propiedad</t>
  </si>
  <si>
    <t>CRI 12X*</t>
  </si>
  <si>
    <t>1.1.1.4</t>
  </si>
  <si>
    <t>Impuesto sobre los Bienes y Servicios</t>
  </si>
  <si>
    <t>1.1.1.4.1</t>
  </si>
  <si>
    <t>Impuesto sobre la Producción, el Consumo y las Transacciones</t>
  </si>
  <si>
    <t>CRI 13X*</t>
  </si>
  <si>
    <t>1.1.1.4.1.1</t>
  </si>
  <si>
    <t>Impuesto al Valor Agregado</t>
  </si>
  <si>
    <t xml:space="preserve">CRI 13X* 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</si>
  <si>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</si>
  <si>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</si>
  <si>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</si>
  <si>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</si>
  <si>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</si>
  <si>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</si>
  <si>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</si>
  <si>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</si>
  <si>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CRI 14X*</t>
  </si>
  <si>
    <t>1.1.1.5.2</t>
  </si>
  <si>
    <t>Impuesto a la Exportación</t>
  </si>
  <si>
    <t xml:space="preserve">CRI 14X* </t>
  </si>
  <si>
    <t>1.1.1.6</t>
  </si>
  <si>
    <t>Impuestos Ecológicos</t>
  </si>
  <si>
    <t>CRI 16X*</t>
  </si>
  <si>
    <t>1.1.1.7</t>
  </si>
  <si>
    <t>Impuesto a los Rendimientos Petroleros</t>
  </si>
  <si>
    <t xml:space="preserve">1.1.1.8 </t>
  </si>
  <si>
    <t>Otros Impuestos</t>
  </si>
  <si>
    <t>CRI 18X*, 19X*</t>
  </si>
  <si>
    <t>1.1.1.9</t>
  </si>
  <si>
    <t>Accesorios</t>
  </si>
  <si>
    <t>CRI 17X*</t>
  </si>
  <si>
    <t>1.1.2</t>
  </si>
  <si>
    <t xml:space="preserve">Contribuciones a la Seguridad Social  </t>
  </si>
  <si>
    <t>1.1.2.1</t>
  </si>
  <si>
    <t>Contribuciones de los Empleados</t>
  </si>
  <si>
    <t>CRI 22X*, 23X*</t>
  </si>
  <si>
    <t>1.1.2.2</t>
  </si>
  <si>
    <t>Contribuciones de los Empleadores</t>
  </si>
  <si>
    <t>CRI 21X*, 22X*, 23X*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</si>
  <si>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</si>
  <si>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</si>
  <si>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</si>
  <si>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</si>
  <si>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CRI 21X*, 23X*, 24X*, 25X*</t>
  </si>
  <si>
    <t>1.1.3</t>
  </si>
  <si>
    <t>CRI 31X*, 39X*</t>
  </si>
  <si>
    <t>1.1.4</t>
  </si>
  <si>
    <t>Derechos, Productos y Aprovechamientos Corrientes</t>
  </si>
  <si>
    <t>1.1.4.1</t>
  </si>
  <si>
    <t>Derechos No Incluidos en Otros Conceptos</t>
  </si>
  <si>
    <t>CRI 41X*, 42X*, 43X*, 44X*, 45X*, 49X*</t>
  </si>
  <si>
    <t>1.1.4.2</t>
  </si>
  <si>
    <t>Productos Corrientes No Incluidos en Otros Conceptos</t>
  </si>
  <si>
    <t>CRI 51X*, 59X*</t>
  </si>
  <si>
    <t>1.1.4.3</t>
  </si>
  <si>
    <t>Aprovechamientos Corrientes No Incluidos en Otros Conceptos</t>
  </si>
  <si>
    <t xml:space="preserve">CRI 61X* </t>
  </si>
  <si>
    <t>1.1.5</t>
  </si>
  <si>
    <t>Rentas de la Propiedad</t>
  </si>
  <si>
    <t>1.1.5.1</t>
  </si>
  <si>
    <t>Intereses</t>
  </si>
  <si>
    <t>CRI 51X*, 61X*</t>
  </si>
  <si>
    <t>1.1.5.1.1</t>
  </si>
  <si>
    <t>Internos</t>
  </si>
  <si>
    <t>1.1.5.1.2</t>
  </si>
  <si>
    <t>Externos</t>
  </si>
  <si>
    <t>1.1.5.2</t>
  </si>
  <si>
    <t>Dividendos y Retiros de las Cuasisociedades</t>
  </si>
  <si>
    <t>CRI 51X*</t>
  </si>
  <si>
    <t>1.1.5.3</t>
  </si>
  <si>
    <t>Arrendamiento de Tierras y Terrenos</t>
  </si>
  <si>
    <t>1.1.5.4</t>
  </si>
  <si>
    <t>Otros</t>
  </si>
  <si>
    <t>CRI 59X*, 69X*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</si>
  <si>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</si>
  <si>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</si>
  <si>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</si>
  <si>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</si>
  <si>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CRI 71X*</t>
  </si>
  <si>
    <t>1.1.6.2</t>
  </si>
  <si>
    <t>Venta de Establecimientos de Mercado</t>
  </si>
  <si>
    <t>CRI 72X*</t>
  </si>
  <si>
    <t>1.1.6.3</t>
  </si>
  <si>
    <t>Derechos Administrativos</t>
  </si>
  <si>
    <t>CRI 73X*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</si>
  <si>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</si>
  <si>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</si>
  <si>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</si>
  <si>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</si>
  <si>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CRI 93X*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</si>
  <si>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</si>
  <si>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</si>
  <si>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</si>
  <si>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</si>
  <si>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</si>
  <si>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</si>
  <si>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CRI 94X†</t>
  </si>
  <si>
    <t>1.1.8.2</t>
  </si>
  <si>
    <t>Del Sector Público</t>
  </si>
  <si>
    <t xml:space="preserve">CRI 91X*, 92X*, 95X*, 96X* </t>
  </si>
  <si>
    <t>1.1.8.2.1</t>
  </si>
  <si>
    <t>De la Federación</t>
  </si>
  <si>
    <t>1.1.8.2.1.1</t>
  </si>
  <si>
    <t xml:space="preserve">Transferencias Internas y Asignaciones </t>
  </si>
  <si>
    <t>CRI 91X*</t>
  </si>
  <si>
    <t>1.1.8.2.1.2</t>
  </si>
  <si>
    <t>Transferencias del Resto del Sector Público</t>
  </si>
  <si>
    <t>CRI 92X*</t>
  </si>
  <si>
    <t>1.1.8.2.1.3</t>
  </si>
  <si>
    <t>CRI 95X*</t>
  </si>
  <si>
    <t>1.1.8.2.1.4</t>
  </si>
  <si>
    <t>Transferencias de Fideicomisos, Mandatos y Contratos Análogos</t>
  </si>
  <si>
    <t>CRI 96X*</t>
  </si>
  <si>
    <t>1.1.8.2.2</t>
  </si>
  <si>
    <t>De Entidades Federativas</t>
  </si>
  <si>
    <t>CRI 82X*, 83X*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</si>
  <si>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</si>
  <si>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</si>
  <si>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</si>
  <si>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</si>
  <si>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</si>
  <si>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</si>
  <si>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</si>
  <si>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</si>
  <si>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</si>
  <si>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</si>
  <si>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</si>
  <si>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CRI 81X*</t>
  </si>
  <si>
    <t>INGRESOS DE CAPITAL</t>
  </si>
  <si>
    <t>1.2.1</t>
  </si>
  <si>
    <t>Venta (Disposición) de Activos</t>
  </si>
  <si>
    <t>1.2.1.1</t>
  </si>
  <si>
    <t>Venta de Activos Fijos</t>
  </si>
  <si>
    <t>CRI 52X*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</si>
  <si>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</si>
  <si>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</si>
  <si>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</si>
  <si>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</si>
  <si>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</si>
  <si>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</si>
  <si>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Variación: Saldo Final – Inicial de las Cuentas Contables</t>
  </si>
  <si>
    <t>1.2.2.1</t>
  </si>
  <si>
    <t>PC 1.1.4.4</t>
  </si>
  <si>
    <t>1.2.2.2</t>
  </si>
  <si>
    <t>Materias Primas</t>
  </si>
  <si>
    <t>1.2.2.3</t>
  </si>
  <si>
    <t>Trabajos en Curso</t>
  </si>
  <si>
    <t>PC 1.1.4.3</t>
  </si>
  <si>
    <t>1.2.2.4</t>
  </si>
  <si>
    <t>Bienes Terminados</t>
  </si>
  <si>
    <t>PC 1.1.4.2</t>
  </si>
  <si>
    <t>1.2.2.5</t>
  </si>
  <si>
    <t>Bienes para venta</t>
  </si>
  <si>
    <t>PC 1.1.4.1</t>
  </si>
  <si>
    <t>1.2.2.6</t>
  </si>
  <si>
    <t>Bienes en tránsito</t>
  </si>
  <si>
    <t>PC 1.1.4.5</t>
  </si>
  <si>
    <t>1.2.2.7</t>
  </si>
  <si>
    <t>Existencias de Material de Seguridad y Defensa</t>
  </si>
  <si>
    <t xml:space="preserve">PC 1.1.4 </t>
  </si>
  <si>
    <t>(Para Ramos Correspondientes: SDN, SM)</t>
  </si>
  <si>
    <t>1.2.3</t>
  </si>
  <si>
    <t>Incremento de la Depreciación, Amortización, Estimaciones y Provisiones Acumuladas</t>
  </si>
  <si>
    <t>1.2.3.1</t>
  </si>
  <si>
    <t>Depreciación y Amortización</t>
  </si>
  <si>
    <t>PC 5.5.1.3, 5.5.1.4, 5.5.1.5, 5.5.1.6, 5.5.1.7</t>
  </si>
  <si>
    <t>1.2.3.2</t>
  </si>
  <si>
    <t>Estimaciones por Deterioro de Inventarios</t>
  </si>
  <si>
    <t>PC 1.1.6.2</t>
  </si>
  <si>
    <t>1.2.3.3</t>
  </si>
  <si>
    <t>Otras Estimaciones por pérdida o deterioro</t>
  </si>
  <si>
    <t>PC 1.1.6.1, 1.2.8</t>
  </si>
  <si>
    <t>1.2.3.4</t>
  </si>
  <si>
    <t>PC 2.1.7, 2.2.6</t>
  </si>
  <si>
    <t>1.2.4</t>
  </si>
  <si>
    <t>Transferencias, Asignaciones y Donativos de Capital Recibidas</t>
  </si>
  <si>
    <t xml:space="preserve">1.2.4.1 </t>
  </si>
  <si>
    <t>CRI 91X*, 92X*, 95X*, 96X*</t>
  </si>
  <si>
    <t>(Requiere Apertura en cada Nivel de Gobierno)</t>
  </si>
  <si>
    <t>1.2.4.2</t>
  </si>
  <si>
    <t>CRI 91X*, 92X*, 96X*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</si>
  <si>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</si>
  <si>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</si>
  <si>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</si>
  <si>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</si>
  <si>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</si>
  <si>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</si>
  <si>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</si>
  <si>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1.2.4.2.3</t>
  </si>
  <si>
    <t>1.2.4.3</t>
  </si>
  <si>
    <t>(Requiere Apertura a 2do Dígito del CRI)</t>
  </si>
  <si>
    <t>1.2.4.3.1</t>
  </si>
  <si>
    <t>1.2.4.3.2</t>
  </si>
  <si>
    <t>1.2.4.3.3</t>
  </si>
  <si>
    <t>1.2.5</t>
  </si>
  <si>
    <t>Recuperación de Inversiones Financieras Realizadas con Fines de Política</t>
  </si>
  <si>
    <t>CRI 62X*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</si>
  <si>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</si>
  <si>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</si>
  <si>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</si>
  <si>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</si>
  <si>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</si>
  <si>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</si>
  <si>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</si>
  <si>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</si>
  <si>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</si>
  <si>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</si>
  <si>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</si>
  <si>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</si>
  <si>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</si>
  <si>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</si>
  <si>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</si>
  <si>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</si>
  <si>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</si>
  <si>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COG 1100, 1200, 1300, 1400, 1500, 1700</t>
  </si>
  <si>
    <t>2.1.1.1.2</t>
  </si>
  <si>
    <t>Contribuciones Sociales</t>
  </si>
  <si>
    <t>COG 1400</t>
  </si>
  <si>
    <t xml:space="preserve">2.1.1.1.3 </t>
  </si>
  <si>
    <t>Impuestos sobre Nóminas</t>
  </si>
  <si>
    <t>COG 398</t>
  </si>
  <si>
    <t>2.1.1.2</t>
  </si>
  <si>
    <t>Compra de Bienes y Servicios</t>
  </si>
  <si>
    <t>COG 2000(Excepto 2800), 3000 (Excepto 321,  397 y 398), 9300, 9400, 9500, 9600</t>
  </si>
  <si>
    <t>2.1.1.3</t>
  </si>
  <si>
    <t>Variación de Existencias (Disminución (+) Incremento (-))</t>
  </si>
  <si>
    <t>PC 1.1.4.1, 1.1.4.2, 1.1.4.3, 1.1.4.4</t>
  </si>
  <si>
    <t>2.1.1.4</t>
  </si>
  <si>
    <t>2.1.1.5</t>
  </si>
  <si>
    <t>PC 1.1.6.2 (débitos de la cuenta contable)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</si>
  <si>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</si>
  <si>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</si>
  <si>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</si>
  <si>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</si>
  <si>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COG 4500</t>
  </si>
  <si>
    <t>2.1.3</t>
  </si>
  <si>
    <t>Gasto de la Propiedad</t>
  </si>
  <si>
    <t>2.1.3.1</t>
  </si>
  <si>
    <t>2.1.3.1.1</t>
  </si>
  <si>
    <t>Intereses de la Deuda Interna</t>
  </si>
  <si>
    <t>COG 921, 922, 923, 924</t>
  </si>
  <si>
    <t>2.1.3.1.2</t>
  </si>
  <si>
    <t>Intereses de la Deuda Externa</t>
  </si>
  <si>
    <t>COG 925, 926, 927, 928</t>
  </si>
  <si>
    <t>2.1.3.2</t>
  </si>
  <si>
    <t>Gastos de la Propiedad Distintos de Intereses</t>
  </si>
  <si>
    <t>COG 327</t>
  </si>
  <si>
    <t>2.1.3.2.1</t>
  </si>
  <si>
    <t>COG 397</t>
  </si>
  <si>
    <t>2.1.3.2.2</t>
  </si>
  <si>
    <t>Arrendamientos de Tierras y Terrenos  (MEFP 6.81)</t>
  </si>
  <si>
    <t>COG 321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</si>
  <si>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</si>
  <si>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</si>
  <si>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</si>
  <si>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</si>
  <si>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</si>
  <si>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</si>
  <si>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COG 431, 432, 433, 434, 436, 437 Sector Privado</t>
  </si>
  <si>
    <t>2.1.4.1.2</t>
  </si>
  <si>
    <t>A Entidades Empresariales Financieras</t>
  </si>
  <si>
    <t>COG 435 Sector Privado</t>
  </si>
  <si>
    <t>2.1.4.2</t>
  </si>
  <si>
    <t>A Entidades Empresariales del Sector Público</t>
  </si>
  <si>
    <t>2.1.4.2.1</t>
  </si>
  <si>
    <t>A Entidades Empresariales No Financieras</t>
  </si>
  <si>
    <t>COG 431, 432, 433, 434, 436, 437  Sector Público</t>
  </si>
  <si>
    <t>2.1.4.2.2</t>
  </si>
  <si>
    <t>COG 435 Sector Público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</si>
  <si>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</si>
  <si>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</si>
  <si>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</si>
  <si>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</si>
  <si>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</si>
  <si>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</si>
  <si>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 xml:space="preserve">COG 441    </t>
  </si>
  <si>
    <t>2.1.5.1.2</t>
  </si>
  <si>
    <t>Becas</t>
  </si>
  <si>
    <t xml:space="preserve">COG 442    </t>
  </si>
  <si>
    <t>2.1.5.1.3</t>
  </si>
  <si>
    <t>Ayuda a Instituciones</t>
  </si>
  <si>
    <t>COG 443, 444, 445, 446, 481</t>
  </si>
  <si>
    <t xml:space="preserve">2.1.5.1.4 </t>
  </si>
  <si>
    <t>Instituciones de Interés Público</t>
  </si>
  <si>
    <t xml:space="preserve">COG 447 </t>
  </si>
  <si>
    <t>2.1.5.1.5</t>
  </si>
  <si>
    <t>COG 448</t>
  </si>
  <si>
    <t>2.1.5.1.6</t>
  </si>
  <si>
    <t>Fideicomisos, Mandatos y Contratos Análogos</t>
  </si>
  <si>
    <t>COG 483</t>
  </si>
  <si>
    <t>2.1.5.1.7</t>
  </si>
  <si>
    <t>Otras</t>
  </si>
  <si>
    <t>COG 439</t>
  </si>
  <si>
    <t>2.1.5.2</t>
  </si>
  <si>
    <t>Al Sector Público</t>
  </si>
  <si>
    <t>2.1.5.2.1</t>
  </si>
  <si>
    <t>A la Federación</t>
  </si>
  <si>
    <t>2.1.5.2.1.1</t>
  </si>
  <si>
    <t>COG 411, 412, 413, 414, 415, 416, 417, 418, 419</t>
  </si>
  <si>
    <t>2.1.5.2.1.2</t>
  </si>
  <si>
    <t>COG 421, 422, 423, 424, 425</t>
  </si>
  <si>
    <t>2.1.5.2.1.3</t>
  </si>
  <si>
    <t>Organismos de la Seguridad Social</t>
  </si>
  <si>
    <t>COG  4700</t>
  </si>
  <si>
    <t>2.1.5.2.1.4</t>
  </si>
  <si>
    <t>COG 461, 462, 463, 464, 465, 466</t>
  </si>
  <si>
    <t>2.1.5.2.2</t>
  </si>
  <si>
    <t>A Entidades Federativas</t>
  </si>
  <si>
    <t>COG 482, 484, 438</t>
  </si>
  <si>
    <t>2.1.5.2.3</t>
  </si>
  <si>
    <t>A Municipios</t>
  </si>
  <si>
    <t>2.1.5.3</t>
  </si>
  <si>
    <t>Al Sector Externo</t>
  </si>
  <si>
    <t>COG 485</t>
  </si>
  <si>
    <t>2.1.5.3.1</t>
  </si>
  <si>
    <t>A Gobiernos Extranjeros</t>
  </si>
  <si>
    <t>COG 491</t>
  </si>
  <si>
    <t>2.1.5.3.2</t>
  </si>
  <si>
    <t>A Organismos Internacionales</t>
  </si>
  <si>
    <t>COG 492</t>
  </si>
  <si>
    <t>2.1.5.3.3</t>
  </si>
  <si>
    <t>Al Sector Privado Externo</t>
  </si>
  <si>
    <t>COG 493</t>
  </si>
  <si>
    <t>2.1.6</t>
  </si>
  <si>
    <t xml:space="preserve">Impuesto sobre los Ingresos, la Riqueza y Otros a las Entidades Empresariales Públicas </t>
  </si>
  <si>
    <t>2.1.7</t>
  </si>
  <si>
    <t>COG 8000</t>
  </si>
  <si>
    <t>2.1.8</t>
  </si>
  <si>
    <t>Provisiones y Otras Estimaciones</t>
  </si>
  <si>
    <t>2.1.8.1</t>
  </si>
  <si>
    <t>PC 5.5.2.1</t>
  </si>
  <si>
    <t>2.1.8.2</t>
  </si>
  <si>
    <t>PC 5.5.2.2</t>
  </si>
  <si>
    <t>2.1.8.3</t>
  </si>
  <si>
    <t>Estimaciones por Pérdida o Deterioro a Corto Plazo</t>
  </si>
  <si>
    <t>PC 5.5.1.1 menos (débitos en cuenta PC 1.1.6.2)</t>
  </si>
  <si>
    <t>2.1.8.4</t>
  </si>
  <si>
    <t>Estimaciones por Pérdida o Deterioro a Largo Plazo</t>
  </si>
  <si>
    <t>PC 5.5.1.2</t>
  </si>
  <si>
    <t>GASTOS DE CAPITAL</t>
  </si>
  <si>
    <t>2.2.1</t>
  </si>
  <si>
    <t>Construcciones en Proceso</t>
  </si>
  <si>
    <t>COG 6000 + (1000, 2000, 3000 T.G.2)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</si>
  <si>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</si>
  <si>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</si>
  <si>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</si>
  <si>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</si>
  <si>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</si>
  <si>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</si>
  <si>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COG 582</t>
  </si>
  <si>
    <t>2.2.2.1.2</t>
  </si>
  <si>
    <t>Edificios No Residenciales</t>
  </si>
  <si>
    <t>COG 583</t>
  </si>
  <si>
    <t>2.2.2.1.3</t>
  </si>
  <si>
    <t>Otras Estructuras</t>
  </si>
  <si>
    <t>COG 589</t>
  </si>
  <si>
    <t>2.2.2.2</t>
  </si>
  <si>
    <t>Maquinaria y Equipo</t>
  </si>
  <si>
    <t>2.2.2.2.1</t>
  </si>
  <si>
    <t>Equipo de Transporte</t>
  </si>
  <si>
    <t>COG 5400</t>
  </si>
  <si>
    <t>2.2.2.2.2</t>
  </si>
  <si>
    <t xml:space="preserve">Equipo de Tecnología de la Información y Comunicaciones </t>
  </si>
  <si>
    <t>COG 515</t>
  </si>
  <si>
    <t>2.2.2.2.3</t>
  </si>
  <si>
    <t xml:space="preserve">Otra Maquinaria y Equipo </t>
  </si>
  <si>
    <t>COG 5100 (Excepto 513, 514, 515), 5200, 5300, 5600</t>
  </si>
  <si>
    <t xml:space="preserve">2.2.2.3 </t>
  </si>
  <si>
    <t xml:space="preserve">Equipo de Defensa y Seguridad </t>
  </si>
  <si>
    <t>COG 551</t>
  </si>
  <si>
    <t>2.2.2.4</t>
  </si>
  <si>
    <t>Activos Biológicos Cultivados</t>
  </si>
  <si>
    <t>2.2.2.4.1</t>
  </si>
  <si>
    <t>Ganado para Cría, Leche, Tiro, etc., que dan Productos Recurrentes</t>
  </si>
  <si>
    <t>COG 571, 572, 573, 574, 575, 576, 577, 579</t>
  </si>
  <si>
    <t>2.2.2.4.2</t>
  </si>
  <si>
    <t>Árboles, Cultivos y Otras Plantaciones que dan Productos Recurrentes</t>
  </si>
  <si>
    <t xml:space="preserve">COG 578 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</si>
  <si>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</si>
  <si>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</si>
  <si>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</si>
  <si>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</si>
  <si>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</si>
  <si>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</si>
  <si>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</si>
  <si>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</si>
  <si>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COG 591, 597</t>
  </si>
  <si>
    <t>2.2.2.5.4</t>
  </si>
  <si>
    <t>Originales para Esparcimiento, Literarios o Artísticos</t>
  </si>
  <si>
    <t>2.2.2.5.5</t>
  </si>
  <si>
    <t>Otros Activos Fijos Intangibles</t>
  </si>
  <si>
    <t>COG 599</t>
  </si>
  <si>
    <t>2.2.3</t>
  </si>
  <si>
    <t>Incremento de Existencias</t>
  </si>
  <si>
    <t>2.2.3.1</t>
  </si>
  <si>
    <t>PC 1.1.4.4, 1.1.5.1</t>
  </si>
  <si>
    <t>2.2.3.2</t>
  </si>
  <si>
    <t>2.2.3.3</t>
  </si>
  <si>
    <t>2.2.3.4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</si>
  <si>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</si>
  <si>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</si>
  <si>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</si>
  <si>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</si>
  <si>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</si>
  <si>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</si>
  <si>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COG 2800</t>
  </si>
  <si>
    <t>2.2.4</t>
  </si>
  <si>
    <t>Objetos de Valor</t>
  </si>
  <si>
    <t>2.2.4.1</t>
  </si>
  <si>
    <t>Metales y Piedras Preciosas</t>
  </si>
  <si>
    <t>COG 514</t>
  </si>
  <si>
    <t>2.2.4.2</t>
  </si>
  <si>
    <t>Antigüedades y Otros Objetos de Arte</t>
  </si>
  <si>
    <t>COG 513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</si>
  <si>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</si>
  <si>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</si>
  <si>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</si>
  <si>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</si>
  <si>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</si>
  <si>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</si>
  <si>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</si>
  <si>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</si>
  <si>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COG 581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</si>
  <si>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</si>
  <si>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</si>
  <si>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</si>
  <si>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</si>
  <si>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</si>
  <si>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</si>
  <si>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</si>
  <si>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</si>
  <si>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</si>
  <si>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</si>
  <si>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COG 592, 593, 594, 595, 596, 598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</si>
  <si>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</si>
  <si>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</si>
  <si>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</si>
  <si>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</si>
  <si>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</si>
  <si>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</si>
  <si>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</si>
  <si>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</si>
  <si>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</si>
  <si>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</si>
  <si>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</si>
  <si>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</si>
  <si>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COG 441</t>
  </si>
  <si>
    <t>2.2.6.1.2</t>
  </si>
  <si>
    <t>COG 443, 444, 445, 446</t>
  </si>
  <si>
    <t>2.2.6.1.3</t>
  </si>
  <si>
    <t>COG 447</t>
  </si>
  <si>
    <t>2.2.6.1.4</t>
  </si>
  <si>
    <t>2.2.6.2</t>
  </si>
  <si>
    <t>2.2.6.2.1</t>
  </si>
  <si>
    <t>2.1.6.2.1.1</t>
  </si>
  <si>
    <t>2.1.6.2.1.2</t>
  </si>
  <si>
    <t>Transferencias al resto del sector público</t>
  </si>
  <si>
    <t>COG 421, 422,  423, 424, 425</t>
  </si>
  <si>
    <t>2.1.6.2.1.3</t>
  </si>
  <si>
    <t>Transferencias de Fideicomisos, Mandatos y Contratos análogos</t>
  </si>
  <si>
    <t>COG 461,  462, 463, 464, 465, 466</t>
  </si>
  <si>
    <t>2.2.6.2.2</t>
  </si>
  <si>
    <t>2.2.6.2.3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</si>
  <si>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</si>
  <si>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</si>
  <si>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</si>
  <si>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</si>
  <si>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</si>
  <si>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</si>
  <si>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</si>
  <si>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2.2.7.1.1</t>
  </si>
  <si>
    <t>Interna</t>
  </si>
  <si>
    <t>2.2.7.1.1.1</t>
  </si>
  <si>
    <t>Sector Público</t>
  </si>
  <si>
    <t>COG 721, 722, 723</t>
  </si>
  <si>
    <t>2.2.7.1.1.2</t>
  </si>
  <si>
    <t>Sector Privado</t>
  </si>
  <si>
    <t>COG 724</t>
  </si>
  <si>
    <t>2.2.7.1.2</t>
  </si>
  <si>
    <t>Externa</t>
  </si>
  <si>
    <t>COG 725, 726</t>
  </si>
  <si>
    <t>2.2.7.2</t>
  </si>
  <si>
    <t>Valores Representativos de Deuda Adquiridos con Fines de Política Económica</t>
  </si>
  <si>
    <t>COG 732, 734</t>
  </si>
  <si>
    <t>2.2.7.3</t>
  </si>
  <si>
    <t>Obligaciones Negociables Adquiridas con Fines de Política Económica</t>
  </si>
  <si>
    <t xml:space="preserve">2.2.7.4 </t>
  </si>
  <si>
    <t>2.2.7.4.1</t>
  </si>
  <si>
    <t>2.2.7.4.1.1</t>
  </si>
  <si>
    <t>COG 712, 741, 742, 743, 744</t>
  </si>
  <si>
    <t>2.2.7.4.1.2</t>
  </si>
  <si>
    <t>COG 711, 745</t>
  </si>
  <si>
    <t>2.2.7.4.2</t>
  </si>
  <si>
    <t>COG 746</t>
  </si>
  <si>
    <t>TOTAL DEL GASTO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</si>
  <si>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</si>
  <si>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</si>
  <si>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</si>
  <si>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</si>
  <si>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</si>
  <si>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</si>
  <si>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</si>
  <si>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</si>
  <si>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Variación negativa: Saldo Final – Inicial de las Cuentas Contables:</t>
  </si>
  <si>
    <t>3.1.1.1.1.1</t>
  </si>
  <si>
    <t>Efectivo</t>
  </si>
  <si>
    <t>PC 1.1.1.1</t>
  </si>
  <si>
    <t>3.1.1.1.1.2</t>
  </si>
  <si>
    <t>Bancos / Tesorería</t>
  </si>
  <si>
    <t>PC 1.1.1.2</t>
  </si>
  <si>
    <t>3.1.1.1.1.3</t>
  </si>
  <si>
    <t>Bancos / Dependencias y Otros</t>
  </si>
  <si>
    <t>PC 1.1.1.3</t>
  </si>
  <si>
    <t>3.1.1.1.1.4</t>
  </si>
  <si>
    <t>Inversiones Temporales (Hasta 3 meses)</t>
  </si>
  <si>
    <t>PC 1.1.1.4</t>
  </si>
  <si>
    <t>3.1.1.1.1.5</t>
  </si>
  <si>
    <t>Fondos con Afectación Específica</t>
  </si>
  <si>
    <t>PC 1.1.1.5</t>
  </si>
  <si>
    <t>3.1.1.1.1.6</t>
  </si>
  <si>
    <t>Depósitos de Fondos de Terceros en garantía y Administración</t>
  </si>
  <si>
    <t>PC 1.1.1.6</t>
  </si>
  <si>
    <t>3.1.1.1.1.7</t>
  </si>
  <si>
    <t>Otro Efectivo y Equivalentes</t>
  </si>
  <si>
    <t>PC 1.1.1.9</t>
  </si>
  <si>
    <t>3.1.1.1.2</t>
  </si>
  <si>
    <t>Disminución de Inversiones Financieras de Corto Plazo (Derechos a Recibir Efectivo o Equivalentes)</t>
  </si>
  <si>
    <t>Variación: Saldo Final – Inicial</t>
  </si>
  <si>
    <t>de las Cuentas Contables</t>
  </si>
  <si>
    <t>3.1.1.1.2.1</t>
  </si>
  <si>
    <t>PC 1.1.2.1.2</t>
  </si>
  <si>
    <t>3.1.1.1.2.2</t>
  </si>
  <si>
    <t xml:space="preserve">Acciones y Participaciones de Capital </t>
  </si>
  <si>
    <t>PC 1.1.2.1.4</t>
  </si>
  <si>
    <t>3.1.1.1.2.3</t>
  </si>
  <si>
    <t>PC 1.1.2.1.1, 1.1.2.1.3</t>
  </si>
  <si>
    <t>3.1.1.1.3</t>
  </si>
  <si>
    <t>Disminución de Cuentas por Cobrar</t>
  </si>
  <si>
    <t xml:space="preserve">Variación: Saldo Final – Inicial </t>
  </si>
  <si>
    <t>3.1.1.1.3.1</t>
  </si>
  <si>
    <t>Cuentas por Cobrar</t>
  </si>
  <si>
    <t>PC 1.1.2.2</t>
  </si>
  <si>
    <t>3.1.1.1.3.2</t>
  </si>
  <si>
    <t>Deudores Diversos por Cobrar</t>
  </si>
  <si>
    <t>PC 1.1.2.3</t>
  </si>
  <si>
    <t>3.1.1.1.3.3</t>
  </si>
  <si>
    <t>Ingresos por Recuperar</t>
  </si>
  <si>
    <t>PC 1.1.2.4</t>
  </si>
  <si>
    <t>3.1.1.1.3.4</t>
  </si>
  <si>
    <t>Deudores por Anticipos de la Tesorería</t>
  </si>
  <si>
    <t>PC 1.1.2.5</t>
  </si>
  <si>
    <t>3.1.1.1.4</t>
  </si>
  <si>
    <t xml:space="preserve">Disminución de Documentos por Cobrar </t>
  </si>
  <si>
    <t xml:space="preserve"> de las Cuentas Contables:</t>
  </si>
  <si>
    <t>3.1.1.1.4.1</t>
  </si>
  <si>
    <t>Otros Derechos a Recibir Efectivo o Equivalentes</t>
  </si>
  <si>
    <t>PC 1.1.2.9</t>
  </si>
  <si>
    <t>3.1.1.1.5</t>
  </si>
  <si>
    <t>Recuperación de Préstamos Otorgados de Corto Plazo</t>
  </si>
  <si>
    <t>Abono en cuenta contable PC 1.1.2.6</t>
  </si>
  <si>
    <t>3.1.1.1.6</t>
  </si>
  <si>
    <t xml:space="preserve">Disminución de Otros Activos Financieros Corrientes </t>
  </si>
  <si>
    <t xml:space="preserve">Variación </t>
  </si>
  <si>
    <t>Saldo Final – Inicial</t>
  </si>
  <si>
    <t xml:space="preserve"> de las Cuentas Contables</t>
  </si>
  <si>
    <t>3.1.1.1.6.1</t>
  </si>
  <si>
    <t>Anticipo a Proveedores por Adquisición de Bienes y Prestación de Servicios</t>
  </si>
  <si>
    <t>PC 1.1.3.1</t>
  </si>
  <si>
    <t>3.1.1.1.6.2</t>
  </si>
  <si>
    <t>Anticipo a Proveedores por Adquisición de Bienes Inmuebles y Muebles</t>
  </si>
  <si>
    <t>PC 1.1.3.2</t>
  </si>
  <si>
    <t>3.1.1.1.6.3</t>
  </si>
  <si>
    <t>Anticipo a Proveedores por Adquisición de Bienes Intangibles</t>
  </si>
  <si>
    <t>PC 1.1.3.3</t>
  </si>
  <si>
    <t>3.1.1.1.6.4</t>
  </si>
  <si>
    <t>Anticipo a Contratistas por Obras Públicas</t>
  </si>
  <si>
    <t>PC 1.1.3.4</t>
  </si>
  <si>
    <t>3.1.1.1.6.5</t>
  </si>
  <si>
    <t>Otros Derechos a Recibir Bienes o Servicios</t>
  </si>
  <si>
    <t>PC 1.1.3.9</t>
  </si>
  <si>
    <t>3.1.1.1.6.6</t>
  </si>
  <si>
    <t>Disminución de Otros Activos Circulantes</t>
  </si>
  <si>
    <t>PC 1.1.9.1, 1.1.9.2, 1.1.9.3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</si>
  <si>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</si>
  <si>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</si>
  <si>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</si>
  <si>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</si>
  <si>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</si>
  <si>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</si>
  <si>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CRI 62 X*</t>
  </si>
  <si>
    <t>3.1.1.2.1.1.1</t>
  </si>
  <si>
    <t>3.1.1.2.1.1.2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</si>
  <si>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</si>
  <si>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</si>
  <si>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</si>
  <si>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</si>
  <si>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</si>
  <si>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</si>
  <si>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</si>
  <si>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</si>
  <si>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</si>
  <si>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</si>
  <si>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Variación:  Saldo Final – Inicial</t>
  </si>
  <si>
    <t>3.1.1.2.2.1</t>
  </si>
  <si>
    <t>Documentos por Cobrar</t>
  </si>
  <si>
    <t>PC 1.2.2.1</t>
  </si>
  <si>
    <t>3.1.1.2.2.2</t>
  </si>
  <si>
    <t>Deudores Diversos</t>
  </si>
  <si>
    <t>PC 1.2.2.2</t>
  </si>
  <si>
    <t>3.1.1.2.2.3</t>
  </si>
  <si>
    <t>PC 1.2.2.9</t>
  </si>
  <si>
    <t>3.1.1.2.2.4</t>
  </si>
  <si>
    <t>PC 1.2.7</t>
  </si>
  <si>
    <t>3.1.1.2.2.5</t>
  </si>
  <si>
    <t>Otros Activos</t>
  </si>
  <si>
    <t>PC 1.2.1.1, 1.2.1.3, 1.2.2.3, 1.2.9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</si>
  <si>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</si>
  <si>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</si>
  <si>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</si>
  <si>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</si>
  <si>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</si>
  <si>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</si>
  <si>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</si>
  <si>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PC 2.1.1.1</t>
  </si>
  <si>
    <t>3.1.2.1.1.2</t>
  </si>
  <si>
    <t>Proveedores por Pagar</t>
  </si>
  <si>
    <t>PC 2.1.1.2</t>
  </si>
  <si>
    <t>3.1.2.1.1.3</t>
  </si>
  <si>
    <t>Contratistas por Obras Públicas por Pagar</t>
  </si>
  <si>
    <t>PC 2.1.1.3</t>
  </si>
  <si>
    <t>3.1.2.1.1.4</t>
  </si>
  <si>
    <t>Participaciones y Aportaciones por Pagar</t>
  </si>
  <si>
    <t>PC 2.1.1.4</t>
  </si>
  <si>
    <t>3.1.2.1.1.5</t>
  </si>
  <si>
    <t>Transferencias Otorgadas por Pagar</t>
  </si>
  <si>
    <t>PC 2.1.1.5</t>
  </si>
  <si>
    <t>3.1.2.1.1.6</t>
  </si>
  <si>
    <t>Intereses y Comisiones por Pagar</t>
  </si>
  <si>
    <t>PC 2.1.1.6</t>
  </si>
  <si>
    <t>3.1.2.1.1.7</t>
  </si>
  <si>
    <t>Retenciones y Contribuciones por Pagar</t>
  </si>
  <si>
    <t>PC 2.1.1.7</t>
  </si>
  <si>
    <t>3.1.2.1.1.8</t>
  </si>
  <si>
    <t>Devoluciones de Contribuciones por Pagar</t>
  </si>
  <si>
    <t>PC 2.1.1.8</t>
  </si>
  <si>
    <t>3.1.2.1.1.9</t>
  </si>
  <si>
    <t>Otras Cuentas por Pagar</t>
  </si>
  <si>
    <t>PC 2.1.1.9</t>
  </si>
  <si>
    <t>3.1.2.1.2</t>
  </si>
  <si>
    <t>Incremento de Documentos por Pagar</t>
  </si>
  <si>
    <t>3.1.2.1.2.1</t>
  </si>
  <si>
    <t>Documentos Comerciales por Pagar</t>
  </si>
  <si>
    <t>PC 2.1.2.1</t>
  </si>
  <si>
    <t>3.1.2.1.2.2</t>
  </si>
  <si>
    <t>Documentos con Contratistas por Obras Públicas por Pagar</t>
  </si>
  <si>
    <t>PC 2.1.2.2</t>
  </si>
  <si>
    <t>3.1.2.1.2.3</t>
  </si>
  <si>
    <t>Otros Documentos por Pagar</t>
  </si>
  <si>
    <t xml:space="preserve">PC 2.1.2.9 </t>
  </si>
  <si>
    <t>3.1.2.1.2.4</t>
  </si>
  <si>
    <t>Títulos y Valores de la Deuda Pública Interna</t>
  </si>
  <si>
    <t>Abono PC 2.1.4.1</t>
  </si>
  <si>
    <t>3.1.2.1.2.5</t>
  </si>
  <si>
    <t>Títulos y Valores de la Deuda Pública Externa</t>
  </si>
  <si>
    <t>Abono PC 2.1.4.2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</si>
  <si>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</si>
  <si>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</si>
  <si>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</si>
  <si>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</si>
  <si>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</si>
  <si>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</si>
  <si>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Abono PC 2.1.3.1.1</t>
  </si>
  <si>
    <t>3.1.2.1.3.1.2</t>
  </si>
  <si>
    <t>Porción de Corto Plazo de Títulos y Valores de la Deuda Pública Externa de L.P.</t>
  </si>
  <si>
    <t>Abono PC 2.1.3.2.1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</si>
  <si>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</si>
  <si>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</si>
  <si>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</si>
  <si>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</si>
  <si>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Abono PC 2.1.3.1.2, 2.1.3.3.1</t>
  </si>
  <si>
    <t>3.1.2.1.3.2.2</t>
  </si>
  <si>
    <t>Porción a Corto Plazo de Préstamos de la Deuda Pública Externa de L.P.</t>
  </si>
  <si>
    <t>Abono PC 2.1.3.2.2, 2.1.3.3.2</t>
  </si>
  <si>
    <t>3.1.2.1.4</t>
  </si>
  <si>
    <t>Incremento de Otros Pasivos de Corto Plazo</t>
  </si>
  <si>
    <t>3.1.2.1.4.1</t>
  </si>
  <si>
    <t>Pasivos Diferidos</t>
  </si>
  <si>
    <t>PC 2.1.5</t>
  </si>
  <si>
    <t xml:space="preserve">3.1.2.1.4.2 </t>
  </si>
  <si>
    <t>Fondos y Bienes de Terceros</t>
  </si>
  <si>
    <t>PC 2.1.6</t>
  </si>
  <si>
    <t>3.1.2.1.4.3</t>
  </si>
  <si>
    <t>PC 2.1.9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</si>
  <si>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</si>
  <si>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</si>
  <si>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</si>
  <si>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</si>
  <si>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</si>
  <si>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</si>
  <si>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PC 2.2.1.1</t>
  </si>
  <si>
    <t>3.1.2.2.1.2</t>
  </si>
  <si>
    <t>PC 2.2.1.2</t>
  </si>
  <si>
    <t>3.1.2.2.2</t>
  </si>
  <si>
    <t>Incremento de Documentos por Pagar a Largo Plazo</t>
  </si>
  <si>
    <t>3.1.2.2.2.1</t>
  </si>
  <si>
    <t>PC 2.2.2.1</t>
  </si>
  <si>
    <t>3.1.2.2.2.2</t>
  </si>
  <si>
    <t>PC 2.2.2.2</t>
  </si>
  <si>
    <t>3.1.2.2.2.3</t>
  </si>
  <si>
    <t>Otros documentos por Pagar</t>
  </si>
  <si>
    <t>PC 2.2.2.9</t>
  </si>
  <si>
    <t>3.1.2.2.3</t>
  </si>
  <si>
    <t>Colocación de Títulos y Valores a Largo Plazo</t>
  </si>
  <si>
    <t>3.1.2.2.3.1</t>
  </si>
  <si>
    <t>Colocación de Títulos y Valores de la Deuda Pública Interna</t>
  </si>
  <si>
    <t>Abono PC 2.2.3.1</t>
  </si>
  <si>
    <t>3.1.2.2.3.2</t>
  </si>
  <si>
    <t>Colocación de Títulos y Valores de la Deuda Pública Externa</t>
  </si>
  <si>
    <t>Abono PC 2.2.3.2</t>
  </si>
  <si>
    <t>3.1.2.2.4</t>
  </si>
  <si>
    <t>Obtención de Préstamos de la Deuda Pública a Largo Plazo</t>
  </si>
  <si>
    <t>3.1.2.2.4.1</t>
  </si>
  <si>
    <t>Obtención de Préstamos Internos</t>
  </si>
  <si>
    <t>Abono PC 2.2.3.3</t>
  </si>
  <si>
    <t>3.1.2.2.4.2</t>
  </si>
  <si>
    <t>Obtención de Préstamos Externos</t>
  </si>
  <si>
    <t>Abono PC 2.2.3.4</t>
  </si>
  <si>
    <t>3.1.2.2.5</t>
  </si>
  <si>
    <t>Incremento de Otros Pasivos a Largo Plazo</t>
  </si>
  <si>
    <t>3.1.2.2.5.1</t>
  </si>
  <si>
    <t>PC 2.2.4</t>
  </si>
  <si>
    <t>3.1.2.2.5.2</t>
  </si>
  <si>
    <t>PC 2.2.5</t>
  </si>
  <si>
    <t>3.1.2.2.5.3</t>
  </si>
  <si>
    <t>PC 2.1.9, 2.2.3.5</t>
  </si>
  <si>
    <t>3.1.3</t>
  </si>
  <si>
    <t>Incremento de Patrimonio</t>
  </si>
  <si>
    <t>TOTAL DE FUENTES FINANCIERAS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</si>
  <si>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</si>
  <si>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</si>
  <si>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</si>
  <si>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</si>
  <si>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</si>
  <si>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</si>
  <si>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</si>
  <si>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Variación Positiva:  Saldo Final – Inicial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</si>
  <si>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</si>
  <si>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</si>
  <si>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</si>
  <si>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</si>
  <si>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</si>
  <si>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</si>
  <si>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</si>
  <si>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</si>
  <si>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</si>
  <si>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</si>
  <si>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</si>
  <si>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</si>
  <si>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</si>
  <si>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</si>
  <si>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</si>
  <si>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</si>
  <si>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</si>
  <si>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</si>
  <si>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</si>
  <si>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</si>
  <si>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</si>
  <si>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</si>
  <si>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</si>
  <si>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 xml:space="preserve"> de las Cuentas contables</t>
  </si>
  <si>
    <t>3.2.1.1.4.1</t>
  </si>
  <si>
    <t>3.2.1.1.5</t>
  </si>
  <si>
    <t>Préstamos Otorgados de Corto Plazo</t>
  </si>
  <si>
    <t>Cargo PC 1.1.2.6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</si>
  <si>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</si>
  <si>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</si>
  <si>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</si>
  <si>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</si>
  <si>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</si>
  <si>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</si>
  <si>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</si>
  <si>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</si>
  <si>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</si>
  <si>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</si>
  <si>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</si>
  <si>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</si>
  <si>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</si>
  <si>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</si>
  <si>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</si>
  <si>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</si>
  <si>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COG 727, 728</t>
  </si>
  <si>
    <t>3.2.1.2.1.1.2</t>
  </si>
  <si>
    <t>COG 729</t>
  </si>
  <si>
    <t>3.2.1.2.1.2</t>
  </si>
  <si>
    <t>Compra de Títulos y Valores Representativos de la Deuda</t>
  </si>
  <si>
    <t>COG 733,735, 731, 739</t>
  </si>
  <si>
    <t>3.2.1.2.1.3</t>
  </si>
  <si>
    <t>Compra de Obligaciones negociables</t>
  </si>
  <si>
    <t>3.2.1.2.1.4</t>
  </si>
  <si>
    <t xml:space="preserve">3.2.1.2.1.4.1 </t>
  </si>
  <si>
    <t>COG 747, 748, 7500, 761</t>
  </si>
  <si>
    <t xml:space="preserve">3.2.1.2.1.4.2 </t>
  </si>
  <si>
    <t>COG 749,762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</si>
  <si>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</si>
  <si>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</si>
  <si>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</si>
  <si>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</si>
  <si>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</si>
  <si>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</si>
  <si>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</si>
  <si>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</si>
  <si>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</si>
  <si>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</si>
  <si>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</si>
  <si>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</si>
  <si>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</si>
  <si>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</si>
  <si>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</si>
  <si>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</si>
  <si>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</si>
  <si>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</si>
  <si>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</si>
  <si>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</si>
  <si>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</si>
  <si>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</si>
  <si>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</si>
  <si>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</si>
  <si>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</si>
  <si>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</si>
  <si>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</si>
  <si>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</si>
  <si>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</si>
  <si>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</si>
  <si>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</si>
  <si>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PC 2.1.2.9</t>
  </si>
  <si>
    <t>3.2.2.1.2.4</t>
  </si>
  <si>
    <t>Cargo PC 2.1.4.1</t>
  </si>
  <si>
    <t>3.2.2.1.2.5</t>
  </si>
  <si>
    <t>Cargo PC 2.1.4.2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</si>
  <si>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</si>
  <si>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</si>
  <si>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</si>
  <si>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</si>
  <si>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</si>
  <si>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</si>
  <si>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COG 912  cargo cuenta 2.1.3.1.1</t>
  </si>
  <si>
    <t>3.2.2.1.3.1.2</t>
  </si>
  <si>
    <t>Amortización de la Porción de la Deuda Pública Externa de L.P. En Títulos y Valores</t>
  </si>
  <si>
    <t>COG 917 cargo cuenta 2.1.3.2.1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</si>
  <si>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</si>
  <si>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</si>
  <si>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</si>
  <si>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</si>
  <si>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COG 911,913</t>
  </si>
  <si>
    <t>3.2.2.1.3.2.2</t>
  </si>
  <si>
    <t xml:space="preserve">Amortización de la Porción Circulante de la Deuda Pública Externa de L.P. en Préstamos </t>
  </si>
  <si>
    <t>COG 914, 915, 916, 918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</si>
  <si>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</si>
  <si>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</si>
  <si>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</si>
  <si>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</si>
  <si>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</si>
  <si>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</si>
  <si>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</si>
  <si>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</si>
  <si>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</si>
  <si>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</si>
  <si>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</si>
  <si>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</si>
  <si>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</si>
  <si>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</si>
  <si>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</si>
  <si>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</si>
  <si>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</si>
  <si>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</si>
  <si>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</si>
  <si>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</si>
  <si>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</si>
  <si>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</si>
  <si>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</si>
  <si>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PC 2.2.3.1</t>
  </si>
  <si>
    <t>3.2.2.2.3.1.2</t>
  </si>
  <si>
    <t>Porción de Corto Plazo de Títulos y Valores de la Deuda Pública Externa</t>
  </si>
  <si>
    <t>PC 2.2.3.2</t>
  </si>
  <si>
    <t>3.2.2.2.3.2</t>
  </si>
  <si>
    <t>3.2.2.2.3.2.1</t>
  </si>
  <si>
    <t xml:space="preserve">Porción a Corto Plazo de Préstamos de la Deuda Pública Interna </t>
  </si>
  <si>
    <t>PC 2.2.3.3</t>
  </si>
  <si>
    <t>3.2.2.2.3.2.2</t>
  </si>
  <si>
    <t xml:space="preserve">Porción a Corto Plazo de Préstamos de la Deuda Pública Externa </t>
  </si>
  <si>
    <t>PC 2.2.3.4, 2.2.3.5</t>
  </si>
  <si>
    <t>3.2.2.2.4</t>
  </si>
  <si>
    <t xml:space="preserve">Disminución de Otros Pasivos de Largo Plazo </t>
  </si>
  <si>
    <t>3.2.2.2.4.1</t>
  </si>
  <si>
    <t>3.2.2.2.4.2</t>
  </si>
  <si>
    <t>3.2.2.2.4.3</t>
  </si>
  <si>
    <t>PC 2.2.6</t>
  </si>
  <si>
    <t>3.2.3</t>
  </si>
  <si>
    <t>Disminución de Patrimonio</t>
  </si>
  <si>
    <t>TOTAL APLICACIONES FINANCIERAS</t>
  </si>
  <si>
    <r>
      <t>X</t>
    </r>
    <r>
      <rPr>
        <vertAlign val="superscript"/>
        <sz val="10"/>
        <color theme="1"/>
        <rFont val="Symbol"/>
        <family val="1"/>
        <charset val="2"/>
      </rPr>
      <t>*</t>
    </r>
    <r>
      <rPr>
        <sz val="10"/>
        <color theme="1"/>
        <rFont val="Verdana"/>
        <family val="2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</si>
  <si>
    <r>
      <t>X</t>
    </r>
    <r>
      <rPr>
        <vertAlign val="superscript"/>
        <sz val="9"/>
        <color theme="1"/>
        <rFont val="Arial"/>
        <family val="2"/>
      </rPr>
      <t>†</t>
    </r>
    <r>
      <rPr>
        <sz val="12"/>
        <color theme="1"/>
        <rFont val="Times New Roman"/>
        <family val="1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</si>
</sst>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#,##0_ ;\-#,##0\ "/>
  </numFmts>
  <fonts count="12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 "/>
    </font>
    <font>
      <sz val="9"/>
      <color rgb="FF000000"/>
      <name val="Arial "/>
    </font>
    <font>
      <b/>
      <sz val="9"/>
      <name val="Arial "/>
    </font>
    <font>
      <sz val="9"/>
      <color theme="1"/>
      <name val="Arial "/>
    </font>
    <font>
      <b/>
      <sz val="9"/>
      <name val="Arial Narrow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name val="Arial 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u/>
      <sz val="9"/>
      <color theme="1"/>
      <name val="Arial"/>
      <family val="2"/>
    </font>
    <font>
      <sz val="10"/>
      <color theme="1"/>
      <name val="Verdana"/>
      <family val="2"/>
    </font>
    <font>
      <vertAlign val="superscript"/>
      <sz val="10"/>
      <color theme="1"/>
      <name val="Symbol"/>
      <family val="1"/>
      <charset val="2"/>
    </font>
    <font>
      <vertAlign val="superscript"/>
      <sz val="9"/>
      <color theme="1"/>
      <name val="Arial"/>
      <family val="2"/>
    </font>
    <font>
      <sz val="12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116" fillId="0" borderId="0" applyNumberFormat="0" applyFill="0" applyBorder="0" applyAlignment="0" applyProtection="0"/>
  </cellStyleXfs>
  <cellXfs count="1445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5" fillId="0" borderId="0" xfId="0" applyFont="1" applyFill="1" applyAlignment="1" applyProtection="1">
      <alignment horizontal="justify"/>
      <protection locked="0"/>
    </xf>
    <xf numFmtId="0" fontId="46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8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3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49" fillId="0" borderId="0" xfId="0" applyFont="1"/>
    <xf numFmtId="0" fontId="50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2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Fill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1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2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4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4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5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3" fillId="6" borderId="6" xfId="0" applyFont="1" applyFill="1" applyBorder="1" applyAlignment="1">
      <alignment horizontal="center" vertical="center" wrapText="1"/>
    </xf>
    <xf numFmtId="0" fontId="63" fillId="6" borderId="9" xfId="0" applyFont="1" applyFill="1" applyBorder="1" applyAlignment="1">
      <alignment horizontal="center" vertical="center" wrapText="1"/>
    </xf>
    <xf numFmtId="0" fontId="64" fillId="0" borderId="6" xfId="0" applyFont="1" applyBorder="1" applyAlignment="1">
      <alignment horizontal="justify" vertical="center" wrapText="1"/>
    </xf>
    <xf numFmtId="0" fontId="59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3" fillId="6" borderId="3" xfId="0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vertical="center" wrapText="1"/>
    </xf>
    <xf numFmtId="0" fontId="63" fillId="0" borderId="4" xfId="0" applyFont="1" applyBorder="1" applyAlignment="1">
      <alignment horizontal="left" vertical="center" wrapText="1"/>
    </xf>
    <xf numFmtId="0" fontId="64" fillId="0" borderId="4" xfId="0" applyFont="1" applyBorder="1" applyAlignment="1">
      <alignment horizontal="justify" vertical="center" wrapText="1"/>
    </xf>
    <xf numFmtId="0" fontId="64" fillId="0" borderId="13" xfId="0" applyFont="1" applyBorder="1" applyAlignment="1">
      <alignment horizontal="justify" vertical="center" wrapText="1"/>
    </xf>
    <xf numFmtId="0" fontId="57" fillId="0" borderId="0" xfId="0" applyFont="1" applyAlignment="1">
      <alignment horizontal="center" vertical="center"/>
    </xf>
    <xf numFmtId="0" fontId="57" fillId="0" borderId="9" xfId="0" applyFont="1" applyBorder="1" applyAlignment="1">
      <alignment vertical="center" wrapText="1"/>
    </xf>
    <xf numFmtId="0" fontId="57" fillId="0" borderId="7" xfId="0" applyFont="1" applyBorder="1" applyAlignment="1">
      <alignment vertical="center" wrapText="1"/>
    </xf>
    <xf numFmtId="0" fontId="59" fillId="6" borderId="9" xfId="0" applyFont="1" applyFill="1" applyBorder="1" applyAlignment="1">
      <alignment horizontal="center" vertical="center" wrapText="1"/>
    </xf>
    <xf numFmtId="0" fontId="60" fillId="0" borderId="6" xfId="0" applyFont="1" applyBorder="1" applyAlignment="1">
      <alignment vertical="center" wrapText="1"/>
    </xf>
    <xf numFmtId="0" fontId="59" fillId="0" borderId="6" xfId="0" applyFont="1" applyBorder="1" applyAlignment="1">
      <alignment vertical="center" wrapText="1"/>
    </xf>
    <xf numFmtId="0" fontId="60" fillId="0" borderId="6" xfId="0" applyFont="1" applyBorder="1" applyAlignment="1">
      <alignment horizontal="left" vertical="center" wrapText="1" indent="5"/>
    </xf>
    <xf numFmtId="0" fontId="60" fillId="0" borderId="7" xfId="0" applyFont="1" applyBorder="1" applyAlignment="1">
      <alignment vertical="center" wrapText="1"/>
    </xf>
    <xf numFmtId="0" fontId="59" fillId="0" borderId="9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6" fillId="0" borderId="7" xfId="0" applyFont="1" applyBorder="1" applyAlignment="1">
      <alignment horizontal="left" vertical="center"/>
    </xf>
    <xf numFmtId="0" fontId="60" fillId="0" borderId="7" xfId="0" applyFont="1" applyBorder="1" applyAlignment="1">
      <alignment horizontal="left" vertical="center"/>
    </xf>
    <xf numFmtId="0" fontId="59" fillId="6" borderId="3" xfId="0" applyFont="1" applyFill="1" applyBorder="1" applyAlignment="1">
      <alignment horizontal="center" vertical="center"/>
    </xf>
    <xf numFmtId="0" fontId="59" fillId="6" borderId="9" xfId="0" applyFont="1" applyFill="1" applyBorder="1" applyAlignment="1">
      <alignment horizontal="center" vertical="center"/>
    </xf>
    <xf numFmtId="0" fontId="60" fillId="0" borderId="6" xfId="0" applyFont="1" applyBorder="1" applyAlignment="1">
      <alignment vertical="center"/>
    </xf>
    <xf numFmtId="0" fontId="60" fillId="0" borderId="6" xfId="0" applyFont="1" applyBorder="1" applyAlignment="1">
      <alignment horizontal="left" vertical="center" indent="5"/>
    </xf>
    <xf numFmtId="0" fontId="60" fillId="0" borderId="6" xfId="0" applyFont="1" applyBorder="1" applyAlignment="1">
      <alignment horizontal="justify" vertical="center"/>
    </xf>
    <xf numFmtId="0" fontId="59" fillId="0" borderId="6" xfId="0" applyFont="1" applyBorder="1" applyAlignment="1">
      <alignment horizontal="left" vertical="center" indent="1"/>
    </xf>
    <xf numFmtId="0" fontId="60" fillId="0" borderId="9" xfId="0" applyFont="1" applyBorder="1" applyAlignment="1">
      <alignment horizontal="left" vertical="center" indent="1"/>
    </xf>
    <xf numFmtId="0" fontId="59" fillId="0" borderId="0" xfId="0" applyFont="1" applyBorder="1" applyAlignment="1">
      <alignment vertical="center"/>
    </xf>
    <xf numFmtId="0" fontId="59" fillId="0" borderId="5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left" vertical="center" wrapText="1"/>
    </xf>
    <xf numFmtId="0" fontId="60" fillId="0" borderId="5" xfId="0" applyFont="1" applyBorder="1" applyAlignment="1">
      <alignment horizontal="left" vertical="center" wrapText="1" indent="1"/>
    </xf>
    <xf numFmtId="0" fontId="59" fillId="0" borderId="7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8" fillId="4" borderId="0" xfId="0" applyFont="1" applyFill="1" applyBorder="1" applyAlignment="1">
      <alignment vertical="center" wrapText="1"/>
    </xf>
    <xf numFmtId="0" fontId="58" fillId="4" borderId="0" xfId="0" applyFont="1" applyFill="1" applyBorder="1" applyAlignment="1">
      <alignment vertical="center" wrapText="1"/>
    </xf>
    <xf numFmtId="0" fontId="39" fillId="0" borderId="0" xfId="0" applyFont="1"/>
    <xf numFmtId="0" fontId="60" fillId="0" borderId="6" xfId="0" applyFont="1" applyBorder="1" applyAlignment="1">
      <alignment horizontal="right" vertical="center"/>
    </xf>
    <xf numFmtId="0" fontId="60" fillId="0" borderId="13" xfId="0" applyFont="1" applyBorder="1" applyAlignment="1">
      <alignment horizontal="right" vertical="center"/>
    </xf>
    <xf numFmtId="0" fontId="60" fillId="0" borderId="9" xfId="0" applyFont="1" applyBorder="1" applyAlignment="1">
      <alignment horizontal="right" vertical="center"/>
    </xf>
    <xf numFmtId="43" fontId="59" fillId="0" borderId="6" xfId="0" applyNumberFormat="1" applyFont="1" applyBorder="1" applyAlignment="1">
      <alignment horizontal="right" vertical="center" wrapText="1"/>
    </xf>
    <xf numFmtId="43" fontId="60" fillId="0" borderId="6" xfId="0" applyNumberFormat="1" applyFont="1" applyBorder="1" applyAlignment="1">
      <alignment horizontal="right" vertical="center" wrapText="1"/>
    </xf>
    <xf numFmtId="43" fontId="60" fillId="0" borderId="9" xfId="0" applyNumberFormat="1" applyFont="1" applyBorder="1" applyAlignment="1">
      <alignment horizontal="right" vertical="center" wrapText="1"/>
    </xf>
    <xf numFmtId="0" fontId="61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59" fillId="0" borderId="51" xfId="0" applyFont="1" applyBorder="1" applyAlignment="1">
      <alignment vertical="center"/>
    </xf>
    <xf numFmtId="43" fontId="60" fillId="0" borderId="6" xfId="0" applyNumberFormat="1" applyFont="1" applyBorder="1" applyAlignment="1">
      <alignment horizontal="right" vertical="center"/>
    </xf>
    <xf numFmtId="43" fontId="60" fillId="0" borderId="9" xfId="0" applyNumberFormat="1" applyFont="1" applyBorder="1" applyAlignment="1">
      <alignment horizontal="right" vertical="center"/>
    </xf>
    <xf numFmtId="43" fontId="59" fillId="0" borderId="6" xfId="0" applyNumberFormat="1" applyFont="1" applyBorder="1" applyAlignment="1">
      <alignment horizontal="right" vertical="center"/>
    </xf>
    <xf numFmtId="0" fontId="60" fillId="0" borderId="6" xfId="0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  <protection locked="0"/>
    </xf>
    <xf numFmtId="43" fontId="60" fillId="0" borderId="9" xfId="0" applyNumberFormat="1" applyFont="1" applyBorder="1" applyAlignment="1" applyProtection="1">
      <alignment horizontal="right" vertical="center"/>
      <protection locked="0"/>
    </xf>
    <xf numFmtId="43" fontId="60" fillId="6" borderId="6" xfId="0" applyNumberFormat="1" applyFont="1" applyFill="1" applyBorder="1" applyAlignment="1" applyProtection="1">
      <alignment horizontal="right" vertical="center"/>
    </xf>
    <xf numFmtId="43" fontId="60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0" fillId="0" borderId="8" xfId="0" applyFont="1" applyBorder="1" applyAlignment="1">
      <alignment horizontal="left" vertical="center"/>
    </xf>
    <xf numFmtId="0" fontId="70" fillId="0" borderId="13" xfId="0" applyFont="1" applyBorder="1" applyAlignment="1">
      <alignment horizontal="center" vertical="center"/>
    </xf>
    <xf numFmtId="0" fontId="70" fillId="0" borderId="9" xfId="0" applyFont="1" applyBorder="1" applyAlignment="1">
      <alignment horizontal="center" vertical="center"/>
    </xf>
    <xf numFmtId="0" fontId="59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0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59" fillId="6" borderId="6" xfId="0" applyNumberFormat="1" applyFont="1" applyFill="1" applyBorder="1" applyAlignment="1">
      <alignment horizontal="right" vertical="center" wrapText="1"/>
    </xf>
    <xf numFmtId="43" fontId="69" fillId="0" borderId="4" xfId="0" applyNumberFormat="1" applyFont="1" applyBorder="1" applyAlignment="1">
      <alignment vertical="center"/>
    </xf>
    <xf numFmtId="43" fontId="70" fillId="0" borderId="4" xfId="0" applyNumberFormat="1" applyFont="1" applyBorder="1" applyAlignment="1">
      <alignment vertical="center"/>
    </xf>
    <xf numFmtId="43" fontId="70" fillId="0" borderId="6" xfId="0" applyNumberFormat="1" applyFont="1" applyBorder="1" applyAlignment="1">
      <alignment vertical="center"/>
    </xf>
    <xf numFmtId="43" fontId="70" fillId="0" borderId="4" xfId="0" applyNumberFormat="1" applyFont="1" applyBorder="1" applyAlignment="1" applyProtection="1">
      <alignment vertical="center"/>
      <protection locked="0"/>
    </xf>
    <xf numFmtId="43" fontId="70" fillId="0" borderId="4" xfId="0" applyNumberFormat="1" applyFont="1" applyBorder="1" applyAlignment="1" applyProtection="1">
      <alignment vertical="center"/>
    </xf>
    <xf numFmtId="43" fontId="69" fillId="0" borderId="4" xfId="0" applyNumberFormat="1" applyFont="1" applyBorder="1" applyAlignment="1" applyProtection="1">
      <alignment vertical="center"/>
    </xf>
    <xf numFmtId="0" fontId="69" fillId="0" borderId="9" xfId="0" applyFont="1" applyFill="1" applyBorder="1" applyAlignment="1">
      <alignment horizontal="center" vertical="center" wrapText="1"/>
    </xf>
    <xf numFmtId="43" fontId="59" fillId="0" borderId="4" xfId="0" applyNumberFormat="1" applyFont="1" applyBorder="1" applyAlignment="1">
      <alignment horizontal="right" wrapText="1"/>
    </xf>
    <xf numFmtId="43" fontId="59" fillId="0" borderId="6" xfId="0" applyNumberFormat="1" applyFont="1" applyBorder="1" applyAlignment="1">
      <alignment horizontal="right" wrapText="1"/>
    </xf>
    <xf numFmtId="43" fontId="59" fillId="0" borderId="4" xfId="0" applyNumberFormat="1" applyFont="1" applyBorder="1" applyAlignment="1" applyProtection="1">
      <alignment horizontal="right" wrapText="1"/>
      <protection locked="0"/>
    </xf>
    <xf numFmtId="43" fontId="59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0" fillId="0" borderId="8" xfId="0" applyFont="1" applyBorder="1" applyAlignment="1">
      <alignment horizontal="left" vertical="center"/>
    </xf>
    <xf numFmtId="0" fontId="60" fillId="0" borderId="52" xfId="0" applyFont="1" applyBorder="1" applyAlignment="1">
      <alignment horizontal="left" vertical="justify"/>
    </xf>
    <xf numFmtId="43" fontId="70" fillId="0" borderId="13" xfId="0" applyNumberFormat="1" applyFont="1" applyBorder="1" applyAlignment="1" applyProtection="1">
      <alignment vertical="center"/>
      <protection locked="0"/>
    </xf>
    <xf numFmtId="43" fontId="70" fillId="0" borderId="13" xfId="0" applyNumberFormat="1" applyFont="1" applyBorder="1" applyAlignment="1" applyProtection="1">
      <alignment vertical="center"/>
    </xf>
    <xf numFmtId="43" fontId="70" fillId="0" borderId="9" xfId="0" applyNumberFormat="1" applyFont="1" applyBorder="1" applyAlignment="1">
      <alignment vertical="center"/>
    </xf>
    <xf numFmtId="0" fontId="25" fillId="0" borderId="0" xfId="0" applyFont="1" applyFill="1" applyAlignment="1" applyProtection="1">
      <alignment vertical="center"/>
    </xf>
    <xf numFmtId="0" fontId="54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0" fillId="0" borderId="7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0" fontId="40" fillId="0" borderId="0" xfId="0" applyFont="1" applyFill="1" applyAlignment="1" applyProtection="1">
      <alignment wrapText="1"/>
    </xf>
    <xf numFmtId="43" fontId="60" fillId="0" borderId="9" xfId="0" applyNumberFormat="1" applyFont="1" applyBorder="1" applyAlignment="1" applyProtection="1">
      <alignment horizontal="right" vertical="center"/>
    </xf>
    <xf numFmtId="43" fontId="59" fillId="0" borderId="6" xfId="0" applyNumberFormat="1" applyFont="1" applyBorder="1" applyAlignment="1" applyProtection="1">
      <alignment horizontal="right" vertical="center"/>
    </xf>
    <xf numFmtId="43" fontId="59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6" borderId="6" xfId="0" applyNumberFormat="1" applyFont="1" applyFill="1" applyBorder="1" applyAlignment="1">
      <alignment horizontal="right" vertical="center" wrapText="1"/>
    </xf>
    <xf numFmtId="41" fontId="59" fillId="0" borderId="6" xfId="0" applyNumberFormat="1" applyFont="1" applyBorder="1" applyAlignment="1">
      <alignment horizontal="right" vertical="center" wrapText="1"/>
    </xf>
    <xf numFmtId="41" fontId="59" fillId="0" borderId="6" xfId="0" applyNumberFormat="1" applyFont="1" applyBorder="1" applyAlignment="1">
      <alignment horizontal="right" vertical="center"/>
    </xf>
    <xf numFmtId="41" fontId="59" fillId="0" borderId="6" xfId="0" applyNumberFormat="1" applyFont="1" applyBorder="1" applyAlignment="1">
      <alignment vertical="center" wrapText="1"/>
    </xf>
    <xf numFmtId="41" fontId="59" fillId="0" borderId="6" xfId="0" applyNumberFormat="1" applyFont="1" applyBorder="1" applyAlignment="1" applyProtection="1">
      <alignment vertical="center" wrapText="1"/>
      <protection locked="0"/>
    </xf>
    <xf numFmtId="41" fontId="60" fillId="2" borderId="6" xfId="0" applyNumberFormat="1" applyFont="1" applyFill="1" applyBorder="1" applyAlignment="1" applyProtection="1">
      <alignment vertical="center" wrapText="1"/>
    </xf>
    <xf numFmtId="41" fontId="60" fillId="0" borderId="6" xfId="0" applyNumberFormat="1" applyFont="1" applyFill="1" applyBorder="1" applyAlignment="1">
      <alignment horizontal="right" vertical="center" wrapText="1"/>
    </xf>
    <xf numFmtId="0" fontId="69" fillId="0" borderId="6" xfId="0" applyFont="1" applyFill="1" applyBorder="1" applyAlignment="1">
      <alignment horizontal="center" vertical="center"/>
    </xf>
    <xf numFmtId="0" fontId="69" fillId="0" borderId="6" xfId="0" applyFont="1" applyFill="1" applyBorder="1" applyAlignment="1">
      <alignment horizontal="center" vertical="center" wrapText="1"/>
    </xf>
    <xf numFmtId="0" fontId="69" fillId="0" borderId="4" xfId="0" applyFont="1" applyFill="1" applyBorder="1" applyAlignment="1">
      <alignment horizontal="center" vertical="center"/>
    </xf>
    <xf numFmtId="4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Alignment="1" applyProtection="1">
      <protection locked="0"/>
    </xf>
    <xf numFmtId="0" fontId="72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1" fillId="0" borderId="0" xfId="0" applyFont="1" applyProtection="1">
      <protection locked="0"/>
    </xf>
    <xf numFmtId="0" fontId="73" fillId="0" borderId="0" xfId="0" applyFont="1" applyFill="1" applyProtection="1">
      <protection locked="0"/>
    </xf>
    <xf numFmtId="0" fontId="72" fillId="0" borderId="0" xfId="0" applyFont="1" applyProtection="1">
      <protection locked="0"/>
    </xf>
    <xf numFmtId="0" fontId="66" fillId="0" borderId="3" xfId="0" applyFont="1" applyBorder="1" applyAlignment="1">
      <alignment horizontal="center" vertical="center"/>
    </xf>
    <xf numFmtId="43" fontId="60" fillId="0" borderId="4" xfId="0" applyNumberFormat="1" applyFont="1" applyBorder="1" applyAlignment="1" applyProtection="1">
      <alignment horizontal="right" vertical="center"/>
      <protection locked="0"/>
    </xf>
    <xf numFmtId="43" fontId="60" fillId="0" borderId="4" xfId="0" applyNumberFormat="1" applyFont="1" applyBorder="1" applyAlignment="1" applyProtection="1">
      <alignment horizontal="right" vertical="center"/>
    </xf>
    <xf numFmtId="0" fontId="60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0" borderId="0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51" xfId="0" applyFont="1" applyBorder="1" applyAlignment="1">
      <alignment vertical="center"/>
    </xf>
    <xf numFmtId="0" fontId="60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59" fillId="6" borderId="12" xfId="0" applyFont="1" applyFill="1" applyBorder="1" applyAlignment="1">
      <alignment horizontal="center" vertical="center" wrapText="1"/>
    </xf>
    <xf numFmtId="0" fontId="59" fillId="6" borderId="50" xfId="0" applyFont="1" applyFill="1" applyBorder="1" applyAlignment="1">
      <alignment horizontal="center" vertical="center" wrapText="1"/>
    </xf>
    <xf numFmtId="0" fontId="59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59" fillId="0" borderId="5" xfId="0" applyFont="1" applyBorder="1" applyAlignment="1">
      <alignment vertical="center"/>
    </xf>
    <xf numFmtId="0" fontId="60" fillId="0" borderId="5" xfId="0" applyFont="1" applyBorder="1" applyAlignment="1">
      <alignment vertical="center"/>
    </xf>
    <xf numFmtId="0" fontId="60" fillId="0" borderId="6" xfId="0" applyFont="1" applyBorder="1" applyAlignment="1">
      <alignment horizontal="left" vertical="center" indent="1"/>
    </xf>
    <xf numFmtId="0" fontId="59" fillId="0" borderId="6" xfId="0" applyFont="1" applyBorder="1" applyAlignment="1">
      <alignment vertical="center"/>
    </xf>
    <xf numFmtId="0" fontId="59" fillId="0" borderId="5" xfId="0" applyFont="1" applyBorder="1" applyAlignment="1">
      <alignment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5" fillId="0" borderId="13" xfId="0" applyFont="1" applyBorder="1" applyAlignment="1">
      <alignment horizontal="justify" vertical="center" wrapText="1"/>
    </xf>
    <xf numFmtId="0" fontId="75" fillId="0" borderId="9" xfId="0" applyFont="1" applyBorder="1" applyAlignment="1">
      <alignment horizontal="justify" vertical="center" wrapText="1"/>
    </xf>
    <xf numFmtId="0" fontId="75" fillId="6" borderId="13" xfId="0" applyFont="1" applyFill="1" applyBorder="1" applyAlignment="1">
      <alignment horizontal="justify" vertical="center" wrapText="1"/>
    </xf>
    <xf numFmtId="0" fontId="75" fillId="6" borderId="9" xfId="0" applyFont="1" applyFill="1" applyBorder="1" applyAlignment="1">
      <alignment horizontal="justify" vertical="center" wrapText="1"/>
    </xf>
    <xf numFmtId="0" fontId="75" fillId="6" borderId="6" xfId="0" applyFont="1" applyFill="1" applyBorder="1" applyAlignment="1">
      <alignment horizontal="justify" vertical="center" wrapText="1"/>
    </xf>
    <xf numFmtId="0" fontId="75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70" fillId="0" borderId="5" xfId="0" applyFont="1" applyBorder="1" applyAlignment="1">
      <alignment horizontal="left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8" fillId="7" borderId="13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 wrapText="1"/>
    </xf>
    <xf numFmtId="0" fontId="38" fillId="7" borderId="9" xfId="0" applyFont="1" applyFill="1" applyBorder="1" applyAlignment="1">
      <alignment horizontal="center" vertical="center"/>
    </xf>
    <xf numFmtId="0" fontId="57" fillId="0" borderId="58" xfId="0" applyFont="1" applyBorder="1" applyAlignment="1">
      <alignment horizontal="justify" vertical="center"/>
    </xf>
    <xf numFmtId="0" fontId="57" fillId="0" borderId="59" xfId="0" applyFont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/>
    </xf>
    <xf numFmtId="0" fontId="58" fillId="0" borderId="58" xfId="0" applyFont="1" applyBorder="1" applyAlignment="1">
      <alignment horizontal="justify" vertical="center"/>
    </xf>
    <xf numFmtId="43" fontId="57" fillId="0" borderId="59" xfId="12" applyFont="1" applyBorder="1" applyAlignment="1">
      <alignment horizontal="center" vertical="center" wrapText="1"/>
    </xf>
    <xf numFmtId="0" fontId="57" fillId="2" borderId="59" xfId="0" applyFont="1" applyFill="1" applyBorder="1" applyAlignment="1" applyProtection="1">
      <alignment horizontal="center" vertical="center" wrapText="1"/>
    </xf>
    <xf numFmtId="0" fontId="57" fillId="2" borderId="59" xfId="0" applyFont="1" applyFill="1" applyBorder="1" applyAlignment="1" applyProtection="1">
      <alignment horizontal="center" vertical="center"/>
    </xf>
    <xf numFmtId="43" fontId="57" fillId="0" borderId="59" xfId="12" applyFont="1" applyBorder="1" applyAlignment="1">
      <alignment horizontal="center" vertical="center"/>
    </xf>
    <xf numFmtId="0" fontId="77" fillId="0" borderId="58" xfId="0" applyFont="1" applyBorder="1" applyAlignment="1">
      <alignment horizontal="justify" vertical="center"/>
    </xf>
    <xf numFmtId="43" fontId="66" fillId="0" borderId="59" xfId="12" applyFont="1" applyBorder="1" applyAlignment="1" applyProtection="1">
      <alignment horizontal="center" vertical="center" wrapText="1"/>
      <protection locked="0"/>
    </xf>
    <xf numFmtId="0" fontId="66" fillId="2" borderId="59" xfId="0" applyFont="1" applyFill="1" applyBorder="1" applyAlignment="1" applyProtection="1">
      <alignment horizontal="center" vertical="center" wrapText="1"/>
    </xf>
    <xf numFmtId="0" fontId="66" fillId="2" borderId="59" xfId="0" applyFont="1" applyFill="1" applyBorder="1" applyAlignment="1" applyProtection="1">
      <alignment horizontal="center" vertical="center"/>
    </xf>
    <xf numFmtId="0" fontId="57" fillId="0" borderId="59" xfId="0" applyFont="1" applyBorder="1" applyAlignment="1">
      <alignment horizontal="justify" vertical="center" wrapText="1"/>
    </xf>
    <xf numFmtId="0" fontId="57" fillId="0" borderId="59" xfId="0" applyFont="1" applyBorder="1" applyAlignment="1">
      <alignment horizontal="justify" vertical="center"/>
    </xf>
    <xf numFmtId="0" fontId="57" fillId="2" borderId="59" xfId="0" applyFont="1" applyFill="1" applyBorder="1" applyAlignment="1">
      <alignment horizontal="center" vertical="center" wrapText="1"/>
    </xf>
    <xf numFmtId="0" fontId="57" fillId="2" borderId="59" xfId="0" applyFont="1" applyFill="1" applyBorder="1" applyAlignment="1">
      <alignment horizontal="center" vertical="center"/>
    </xf>
    <xf numFmtId="0" fontId="66" fillId="2" borderId="59" xfId="0" applyFont="1" applyFill="1" applyBorder="1" applyAlignment="1">
      <alignment horizontal="center" vertical="center" wrapText="1"/>
    </xf>
    <xf numFmtId="0" fontId="66" fillId="2" borderId="59" xfId="0" applyFont="1" applyFill="1" applyBorder="1" applyAlignment="1">
      <alignment horizontal="center" vertical="center"/>
    </xf>
    <xf numFmtId="43" fontId="66" fillId="0" borderId="59" xfId="12" applyFont="1" applyBorder="1" applyAlignment="1" applyProtection="1">
      <alignment horizontal="center" vertical="center"/>
      <protection locked="0"/>
    </xf>
    <xf numFmtId="0" fontId="66" fillId="0" borderId="59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/>
    </xf>
    <xf numFmtId="0" fontId="58" fillId="0" borderId="13" xfId="0" applyFont="1" applyBorder="1" applyAlignment="1">
      <alignment horizontal="left" vertical="center"/>
    </xf>
    <xf numFmtId="0" fontId="57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43" fontId="57" fillId="0" borderId="9" xfId="12" applyFont="1" applyBorder="1" applyAlignment="1">
      <alignment horizontal="center" vertical="center" wrapText="1"/>
    </xf>
    <xf numFmtId="43" fontId="57" fillId="0" borderId="9" xfId="12" applyFont="1" applyBorder="1" applyAlignment="1">
      <alignment horizontal="center" vertical="center"/>
    </xf>
    <xf numFmtId="0" fontId="78" fillId="0" borderId="0" xfId="0" applyFont="1" applyAlignment="1">
      <alignment horizontal="left" vertical="center"/>
    </xf>
    <xf numFmtId="0" fontId="58" fillId="0" borderId="13" xfId="0" applyFont="1" applyBorder="1" applyAlignment="1">
      <alignment horizontal="left" vertical="center" wrapText="1"/>
    </xf>
    <xf numFmtId="0" fontId="58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5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80" fillId="0" borderId="0" xfId="0" applyFont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left" vertical="center"/>
      <protection locked="0"/>
    </xf>
    <xf numFmtId="4" fontId="81" fillId="0" borderId="0" xfId="0" applyNumberFormat="1" applyFont="1" applyBorder="1" applyAlignment="1" applyProtection="1">
      <alignment horizontal="right" vertical="center" wrapText="1"/>
      <protection locked="0"/>
    </xf>
    <xf numFmtId="4" fontId="81" fillId="0" borderId="0" xfId="0" applyNumberFormat="1" applyFont="1" applyBorder="1" applyAlignment="1" applyProtection="1">
      <alignment vertical="center"/>
      <protection locked="0"/>
    </xf>
    <xf numFmtId="0" fontId="84" fillId="0" borderId="0" xfId="0" applyFont="1" applyAlignment="1" applyProtection="1">
      <alignment vertical="center"/>
      <protection locked="0"/>
    </xf>
    <xf numFmtId="0" fontId="81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86" fillId="10" borderId="24" xfId="0" applyFont="1" applyFill="1" applyBorder="1" applyAlignment="1">
      <alignment horizontal="center" vertical="center" textRotation="90" wrapText="1"/>
    </xf>
    <xf numFmtId="0" fontId="86" fillId="10" borderId="23" xfId="0" applyFont="1" applyFill="1" applyBorder="1" applyAlignment="1">
      <alignment horizontal="center" vertical="center" textRotation="90" wrapText="1"/>
    </xf>
    <xf numFmtId="0" fontId="86" fillId="10" borderId="63" xfId="0" applyFont="1" applyFill="1" applyBorder="1" applyAlignment="1">
      <alignment horizontal="center" vertical="center" textRotation="90" wrapText="1"/>
    </xf>
    <xf numFmtId="0" fontId="86" fillId="10" borderId="64" xfId="0" applyFont="1" applyFill="1" applyBorder="1" applyAlignment="1">
      <alignment horizontal="center" vertical="center" textRotation="90" wrapText="1"/>
    </xf>
    <xf numFmtId="0" fontId="58" fillId="11" borderId="65" xfId="0" applyFont="1" applyFill="1" applyBorder="1" applyAlignment="1">
      <alignment horizontal="center" vertical="center" textRotation="90" wrapText="1"/>
    </xf>
    <xf numFmtId="0" fontId="58" fillId="11" borderId="23" xfId="0" applyFont="1" applyFill="1" applyBorder="1" applyAlignment="1">
      <alignment horizontal="center" vertical="center" textRotation="90" wrapText="1"/>
    </xf>
    <xf numFmtId="0" fontId="58" fillId="11" borderId="64" xfId="0" applyFont="1" applyFill="1" applyBorder="1" applyAlignment="1">
      <alignment horizontal="center" vertical="center" textRotation="90" wrapText="1"/>
    </xf>
    <xf numFmtId="0" fontId="58" fillId="12" borderId="24" xfId="0" applyFont="1" applyFill="1" applyBorder="1" applyAlignment="1">
      <alignment horizontal="center" vertical="center" textRotation="90" wrapText="1"/>
    </xf>
    <xf numFmtId="0" fontId="58" fillId="12" borderId="64" xfId="0" applyFont="1" applyFill="1" applyBorder="1" applyAlignment="1">
      <alignment horizontal="center" vertical="center" textRotation="90" wrapText="1"/>
    </xf>
    <xf numFmtId="0" fontId="58" fillId="8" borderId="24" xfId="0" applyFont="1" applyFill="1" applyBorder="1" applyAlignment="1">
      <alignment horizontal="center" vertical="center" textRotation="90"/>
    </xf>
    <xf numFmtId="0" fontId="58" fillId="8" borderId="23" xfId="0" applyFont="1" applyFill="1" applyBorder="1" applyAlignment="1">
      <alignment horizontal="center" vertical="center" textRotation="90"/>
    </xf>
    <xf numFmtId="0" fontId="58" fillId="13" borderId="23" xfId="0" applyFont="1" applyFill="1" applyBorder="1" applyAlignment="1">
      <alignment horizontal="center" vertical="center" textRotation="90"/>
    </xf>
    <xf numFmtId="0" fontId="58" fillId="13" borderId="64" xfId="0" applyFont="1" applyFill="1" applyBorder="1" applyAlignment="1">
      <alignment horizontal="center" vertical="center" textRotation="90"/>
    </xf>
    <xf numFmtId="0" fontId="58" fillId="13" borderId="64" xfId="0" applyFont="1" applyFill="1" applyBorder="1" applyAlignment="1">
      <alignment horizontal="center" vertical="center" textRotation="90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8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89" fillId="0" borderId="0" xfId="13" applyFont="1" applyFill="1" applyBorder="1" applyAlignment="1">
      <alignment horizontal="left"/>
    </xf>
    <xf numFmtId="49" fontId="90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91" fillId="0" borderId="0" xfId="13" applyNumberFormat="1" applyFont="1" applyFill="1" applyBorder="1" applyAlignment="1">
      <alignment vertical="top"/>
    </xf>
    <xf numFmtId="49" fontId="91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92" fillId="2" borderId="19" xfId="13" applyNumberFormat="1" applyFont="1" applyFill="1" applyBorder="1" applyAlignment="1">
      <alignment horizontal="centerContinuous" wrapText="1"/>
    </xf>
    <xf numFmtId="1" fontId="90" fillId="2" borderId="19" xfId="13" applyNumberFormat="1" applyFont="1" applyFill="1" applyBorder="1" applyAlignment="1">
      <alignment horizontal="centerContinuous" wrapText="1"/>
    </xf>
    <xf numFmtId="1" fontId="90" fillId="2" borderId="19" xfId="13" applyNumberFormat="1" applyFont="1" applyFill="1" applyBorder="1" applyAlignment="1">
      <alignment horizontal="centerContinuous"/>
    </xf>
    <xf numFmtId="49" fontId="90" fillId="2" borderId="19" xfId="13" applyNumberFormat="1" applyFont="1" applyFill="1" applyBorder="1" applyAlignment="1">
      <alignment horizontal="centerContinuous"/>
    </xf>
    <xf numFmtId="0" fontId="90" fillId="2" borderId="19" xfId="13" applyFont="1" applyFill="1" applyBorder="1" applyAlignment="1">
      <alignment horizontal="center" wrapText="1"/>
    </xf>
    <xf numFmtId="1" fontId="91" fillId="2" borderId="19" xfId="13" applyNumberFormat="1" applyFont="1" applyFill="1" applyBorder="1" applyAlignment="1" applyProtection="1">
      <alignment horizontal="center"/>
      <protection locked="0"/>
    </xf>
    <xf numFmtId="1" fontId="91" fillId="2" borderId="19" xfId="13" applyNumberFormat="1" applyFont="1" applyFill="1" applyBorder="1" applyAlignment="1" applyProtection="1">
      <alignment horizontal="center" wrapText="1"/>
      <protection locked="0"/>
    </xf>
    <xf numFmtId="0" fontId="91" fillId="2" borderId="19" xfId="13" applyFont="1" applyFill="1" applyBorder="1" applyAlignment="1">
      <alignment horizontal="center" wrapText="1"/>
    </xf>
    <xf numFmtId="0" fontId="91" fillId="0" borderId="66" xfId="13" applyFont="1" applyFill="1" applyBorder="1" applyAlignment="1">
      <alignment horizontal="center" vertical="top" wrapText="1"/>
    </xf>
    <xf numFmtId="49" fontId="91" fillId="0" borderId="60" xfId="13" applyNumberFormat="1" applyFont="1" applyFill="1" applyBorder="1" applyAlignment="1">
      <alignment horizontal="center" vertical="top" wrapText="1"/>
    </xf>
    <xf numFmtId="49" fontId="91" fillId="0" borderId="32" xfId="13" applyNumberFormat="1" applyFont="1" applyFill="1" applyBorder="1" applyAlignment="1">
      <alignment horizontal="center" vertical="top" wrapText="1"/>
    </xf>
    <xf numFmtId="1" fontId="91" fillId="0" borderId="32" xfId="13" applyNumberFormat="1" applyFont="1" applyFill="1" applyBorder="1" applyAlignment="1" applyProtection="1">
      <alignment horizontal="center" vertical="top"/>
      <protection locked="0"/>
    </xf>
    <xf numFmtId="1" fontId="91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91" fillId="0" borderId="36" xfId="13" applyFont="1" applyFill="1" applyBorder="1" applyAlignment="1">
      <alignment horizontal="center" vertical="top" wrapText="1"/>
    </xf>
    <xf numFmtId="0" fontId="91" fillId="0" borderId="19" xfId="13" applyFont="1" applyFill="1" applyBorder="1" applyAlignment="1">
      <alignment horizontal="center" vertical="top" wrapText="1"/>
    </xf>
    <xf numFmtId="0" fontId="92" fillId="0" borderId="19" xfId="1" applyFont="1" applyFill="1" applyBorder="1" applyAlignment="1">
      <alignment vertical="top"/>
    </xf>
    <xf numFmtId="2" fontId="93" fillId="0" borderId="19" xfId="6" quotePrefix="1" applyNumberFormat="1" applyFont="1" applyFill="1" applyBorder="1" applyAlignment="1">
      <alignment horizontal="left" vertical="top" wrapText="1"/>
    </xf>
    <xf numFmtId="0" fontId="94" fillId="0" borderId="0" xfId="1" applyFont="1" applyFill="1" applyBorder="1" applyAlignment="1">
      <alignment vertical="top"/>
    </xf>
    <xf numFmtId="0" fontId="92" fillId="0" borderId="19" xfId="0" applyFont="1" applyFill="1" applyBorder="1" applyAlignment="1">
      <alignment vertical="top"/>
    </xf>
    <xf numFmtId="2" fontId="91" fillId="0" borderId="19" xfId="1" applyNumberFormat="1" applyFont="1" applyFill="1" applyBorder="1" applyAlignment="1">
      <alignment horizontal="left" vertical="top"/>
    </xf>
    <xf numFmtId="2" fontId="91" fillId="0" borderId="19" xfId="6" applyNumberFormat="1" applyFont="1" applyFill="1" applyBorder="1" applyAlignment="1">
      <alignment horizontal="left" vertical="top"/>
    </xf>
    <xf numFmtId="49" fontId="91" fillId="0" borderId="0" xfId="1" applyNumberFormat="1" applyFont="1" applyFill="1" applyBorder="1" applyAlignment="1">
      <alignment horizontal="center" vertical="top"/>
    </xf>
    <xf numFmtId="0" fontId="91" fillId="0" borderId="0" xfId="1" applyFont="1" applyFill="1" applyBorder="1" applyAlignment="1">
      <alignment vertical="top"/>
    </xf>
    <xf numFmtId="0" fontId="91" fillId="0" borderId="0" xfId="1" applyFont="1" applyFill="1" applyBorder="1" applyAlignment="1">
      <alignment horizontal="center" vertical="top"/>
    </xf>
    <xf numFmtId="49" fontId="97" fillId="0" borderId="0" xfId="1" applyNumberFormat="1" applyFont="1" applyFill="1" applyBorder="1" applyAlignment="1">
      <alignment horizontal="left" vertical="top"/>
    </xf>
    <xf numFmtId="0" fontId="94" fillId="0" borderId="0" xfId="1" applyFont="1" applyFill="1" applyBorder="1" applyAlignment="1">
      <alignment horizontal="center" vertical="top"/>
    </xf>
    <xf numFmtId="49" fontId="94" fillId="0" borderId="0" xfId="1" applyNumberFormat="1" applyFont="1" applyFill="1" applyBorder="1" applyAlignment="1">
      <alignment horizontal="center" vertical="top"/>
    </xf>
    <xf numFmtId="0" fontId="98" fillId="0" borderId="0" xfId="0" applyFont="1"/>
    <xf numFmtId="0" fontId="0" fillId="0" borderId="0" xfId="0" applyBorder="1" applyAlignment="1"/>
    <xf numFmtId="0" fontId="99" fillId="4" borderId="19" xfId="0" applyFont="1" applyFill="1" applyBorder="1" applyAlignment="1">
      <alignment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3" fontId="99" fillId="4" borderId="19" xfId="0" applyNumberFormat="1" applyFont="1" applyFill="1" applyBorder="1" applyAlignment="1">
      <alignment horizontal="center" vertical="center" wrapText="1" readingOrder="1"/>
    </xf>
    <xf numFmtId="0" fontId="99" fillId="4" borderId="19" xfId="0" applyFont="1" applyFill="1" applyBorder="1" applyAlignment="1">
      <alignment horizontal="center" vertical="center" readingOrder="1"/>
    </xf>
    <xf numFmtId="0" fontId="99" fillId="4" borderId="19" xfId="0" applyFont="1" applyFill="1" applyBorder="1" applyAlignment="1">
      <alignment horizontal="center" vertical="center" wrapText="1" readingOrder="1"/>
    </xf>
    <xf numFmtId="0" fontId="99" fillId="4" borderId="19" xfId="0" applyFont="1" applyFill="1" applyBorder="1" applyAlignment="1">
      <alignment horizontal="center" vertical="center" wrapText="1"/>
    </xf>
    <xf numFmtId="0" fontId="99" fillId="4" borderId="19" xfId="0" applyFont="1" applyFill="1" applyBorder="1" applyAlignment="1">
      <alignment horizontal="justify" vertical="center" wrapText="1"/>
    </xf>
    <xf numFmtId="0" fontId="99" fillId="4" borderId="19" xfId="0" applyFont="1" applyFill="1" applyBorder="1" applyAlignment="1">
      <alignment horizontal="left" vertical="center" wrapText="1" readingOrder="1"/>
    </xf>
    <xf numFmtId="0" fontId="100" fillId="4" borderId="19" xfId="0" applyFont="1" applyFill="1" applyBorder="1" applyAlignment="1">
      <alignment horizontal="center" vertical="center"/>
    </xf>
    <xf numFmtId="0" fontId="99" fillId="4" borderId="19" xfId="0" applyFont="1" applyFill="1" applyBorder="1" applyAlignment="1">
      <alignment wrapText="1"/>
    </xf>
    <xf numFmtId="0" fontId="100" fillId="4" borderId="19" xfId="0" applyFont="1" applyFill="1" applyBorder="1" applyAlignment="1">
      <alignment wrapText="1"/>
    </xf>
    <xf numFmtId="0" fontId="89" fillId="4" borderId="19" xfId="0" applyFont="1" applyFill="1" applyBorder="1" applyAlignment="1">
      <alignment horizontal="center" vertical="top" wrapText="1" readingOrder="1"/>
    </xf>
    <xf numFmtId="0" fontId="101" fillId="4" borderId="19" xfId="0" applyFont="1" applyFill="1" applyBorder="1" applyAlignment="1">
      <alignment horizontal="center" vertical="center" wrapText="1" readingOrder="1"/>
    </xf>
    <xf numFmtId="0" fontId="102" fillId="4" borderId="19" xfId="0" applyFont="1" applyFill="1" applyBorder="1" applyAlignment="1">
      <alignment horizontal="center" vertical="center" wrapText="1" readingOrder="1"/>
    </xf>
    <xf numFmtId="0" fontId="103" fillId="0" borderId="0" xfId="0" applyFont="1"/>
    <xf numFmtId="0" fontId="25" fillId="0" borderId="5" xfId="0" applyFont="1" applyBorder="1" applyAlignment="1">
      <alignment horizontal="left" vertical="center" wrapText="1"/>
    </xf>
    <xf numFmtId="0" fontId="75" fillId="9" borderId="9" xfId="0" applyFont="1" applyFill="1" applyBorder="1" applyAlignment="1">
      <alignment horizontal="justify" vertical="center" wrapText="1"/>
    </xf>
    <xf numFmtId="49" fontId="92" fillId="14" borderId="68" xfId="0" applyNumberFormat="1" applyFont="1" applyFill="1" applyBorder="1" applyAlignment="1">
      <alignment horizontal="center" wrapText="1"/>
    </xf>
    <xf numFmtId="4" fontId="92" fillId="14" borderId="19" xfId="0" applyNumberFormat="1" applyFont="1" applyFill="1" applyBorder="1" applyAlignment="1">
      <alignment horizontal="left"/>
    </xf>
    <xf numFmtId="43" fontId="3" fillId="0" borderId="19" xfId="0" applyNumberFormat="1" applyFont="1" applyBorder="1" applyAlignment="1">
      <alignment horizontal="justify" vertical="center" wrapText="1"/>
    </xf>
    <xf numFmtId="9" fontId="3" fillId="0" borderId="19" xfId="6" applyFont="1" applyBorder="1" applyAlignment="1">
      <alignment horizontal="center" vertical="center" wrapText="1"/>
    </xf>
    <xf numFmtId="0" fontId="92" fillId="16" borderId="68" xfId="0" applyNumberFormat="1" applyFont="1" applyFill="1" applyBorder="1" applyAlignment="1">
      <alignment horizontal="center" vertical="center" wrapText="1"/>
    </xf>
    <xf numFmtId="4" fontId="92" fillId="16" borderId="19" xfId="0" applyNumberFormat="1" applyFont="1" applyFill="1" applyBorder="1" applyAlignment="1">
      <alignment horizontal="left"/>
    </xf>
    <xf numFmtId="43" fontId="3" fillId="0" borderId="19" xfId="12" applyFont="1" applyBorder="1" applyAlignment="1">
      <alignment horizontal="right" vertical="center" wrapText="1"/>
    </xf>
    <xf numFmtId="0" fontId="92" fillId="0" borderId="68" xfId="0" applyNumberFormat="1" applyFont="1" applyFill="1" applyBorder="1" applyAlignment="1">
      <alignment horizontal="center" vertical="center" wrapText="1"/>
    </xf>
    <xf numFmtId="4" fontId="92" fillId="0" borderId="19" xfId="0" applyNumberFormat="1" applyFont="1" applyFill="1" applyBorder="1" applyAlignment="1">
      <alignment horizontal="left"/>
    </xf>
    <xf numFmtId="0" fontId="91" fillId="0" borderId="68" xfId="0" applyNumberFormat="1" applyFont="1" applyFill="1" applyBorder="1" applyAlignment="1">
      <alignment horizontal="center" vertical="center" wrapText="1"/>
    </xf>
    <xf numFmtId="4" fontId="91" fillId="0" borderId="19" xfId="0" applyNumberFormat="1" applyFont="1" applyFill="1" applyBorder="1" applyAlignment="1">
      <alignment horizontal="left"/>
    </xf>
    <xf numFmtId="43" fontId="1" fillId="0" borderId="19" xfId="12" applyFont="1" applyBorder="1" applyAlignment="1">
      <alignment horizontal="right" vertical="center" wrapText="1"/>
    </xf>
    <xf numFmtId="43" fontId="1" fillId="0" borderId="19" xfId="12" applyFont="1" applyBorder="1" applyAlignment="1">
      <alignment horizontal="justify" vertical="center" wrapText="1"/>
    </xf>
    <xf numFmtId="43" fontId="1" fillId="0" borderId="19" xfId="0" applyNumberFormat="1" applyFont="1" applyBorder="1" applyAlignment="1">
      <alignment horizontal="justify" vertical="center" wrapText="1"/>
    </xf>
    <xf numFmtId="9" fontId="1" fillId="0" borderId="19" xfId="6" applyFont="1" applyBorder="1" applyAlignment="1">
      <alignment horizontal="center" vertical="center" wrapText="1"/>
    </xf>
    <xf numFmtId="4" fontId="92" fillId="0" borderId="19" xfId="0" applyNumberFormat="1" applyFont="1" applyFill="1" applyBorder="1" applyAlignment="1">
      <alignment horizontal="left" wrapText="1"/>
    </xf>
    <xf numFmtId="0" fontId="91" fillId="0" borderId="69" xfId="0" applyNumberFormat="1" applyFont="1" applyFill="1" applyBorder="1" applyAlignment="1">
      <alignment horizontal="center" vertical="center" wrapText="1"/>
    </xf>
    <xf numFmtId="4" fontId="91" fillId="0" borderId="66" xfId="0" applyNumberFormat="1" applyFont="1" applyFill="1" applyBorder="1" applyAlignment="1">
      <alignment horizontal="left"/>
    </xf>
    <xf numFmtId="0" fontId="92" fillId="0" borderId="69" xfId="0" applyNumberFormat="1" applyFont="1" applyFill="1" applyBorder="1" applyAlignment="1">
      <alignment horizontal="center" vertical="center" wrapText="1"/>
    </xf>
    <xf numFmtId="4" fontId="92" fillId="0" borderId="66" xfId="0" applyNumberFormat="1" applyFont="1" applyFill="1" applyBorder="1" applyAlignment="1">
      <alignment horizontal="left"/>
    </xf>
    <xf numFmtId="0" fontId="92" fillId="14" borderId="68" xfId="0" applyNumberFormat="1" applyFont="1" applyFill="1" applyBorder="1" applyAlignment="1">
      <alignment horizontal="center" vertical="center" wrapText="1"/>
    </xf>
    <xf numFmtId="0" fontId="92" fillId="17" borderId="68" xfId="0" applyNumberFormat="1" applyFont="1" applyFill="1" applyBorder="1" applyAlignment="1">
      <alignment horizontal="center" vertical="center" wrapText="1"/>
    </xf>
    <xf numFmtId="4" fontId="92" fillId="17" borderId="19" xfId="0" applyNumberFormat="1" applyFont="1" applyFill="1" applyBorder="1" applyAlignment="1">
      <alignment horizontal="left"/>
    </xf>
    <xf numFmtId="9" fontId="3" fillId="0" borderId="19" xfId="12" applyNumberFormat="1" applyFont="1" applyBorder="1" applyAlignment="1">
      <alignment horizontal="center" vertical="center" wrapText="1"/>
    </xf>
    <xf numFmtId="43" fontId="1" fillId="0" borderId="19" xfId="12" applyFont="1" applyBorder="1" applyAlignment="1">
      <alignment horizontal="center" vertical="center" wrapText="1"/>
    </xf>
    <xf numFmtId="4" fontId="92" fillId="17" borderId="19" xfId="0" applyNumberFormat="1" applyFont="1" applyFill="1" applyBorder="1" applyAlignment="1">
      <alignment horizontal="left" wrapText="1"/>
    </xf>
    <xf numFmtId="4" fontId="91" fillId="0" borderId="19" xfId="0" applyNumberFormat="1" applyFont="1" applyFill="1" applyBorder="1" applyAlignment="1">
      <alignment horizontal="left" wrapText="1"/>
    </xf>
    <xf numFmtId="4" fontId="91" fillId="0" borderId="66" xfId="0" applyNumberFormat="1" applyFont="1" applyFill="1" applyBorder="1" applyAlignment="1">
      <alignment horizontal="left" wrapText="1"/>
    </xf>
    <xf numFmtId="0" fontId="92" fillId="14" borderId="69" xfId="0" applyFont="1" applyFill="1" applyBorder="1" applyAlignment="1">
      <alignment horizontal="center" vertical="center"/>
    </xf>
    <xf numFmtId="0" fontId="92" fillId="0" borderId="68" xfId="0" applyFont="1" applyFill="1" applyBorder="1" applyAlignment="1">
      <alignment horizontal="center" vertical="center"/>
    </xf>
    <xf numFmtId="0" fontId="92" fillId="0" borderId="19" xfId="0" applyFont="1" applyFill="1" applyBorder="1" applyAlignment="1">
      <alignment horizontal="left"/>
    </xf>
    <xf numFmtId="0" fontId="91" fillId="0" borderId="68" xfId="0" applyFont="1" applyFill="1" applyBorder="1" applyAlignment="1">
      <alignment horizontal="center" vertical="center"/>
    </xf>
    <xf numFmtId="0" fontId="91" fillId="0" borderId="19" xfId="0" applyFont="1" applyFill="1" applyBorder="1" applyAlignment="1">
      <alignment horizontal="left"/>
    </xf>
    <xf numFmtId="43" fontId="104" fillId="0" borderId="19" xfId="12" applyFont="1" applyBorder="1" applyAlignment="1">
      <alignment horizontal="right" vertical="center" wrapText="1"/>
    </xf>
    <xf numFmtId="9" fontId="104" fillId="0" borderId="19" xfId="6" applyFont="1" applyBorder="1" applyAlignment="1">
      <alignment horizontal="center" vertical="center" wrapText="1"/>
    </xf>
    <xf numFmtId="0" fontId="25" fillId="0" borderId="5" xfId="0" applyFont="1" applyBorder="1" applyAlignment="1">
      <alignment horizontal="justify" vertical="center" wrapText="1"/>
    </xf>
    <xf numFmtId="0" fontId="22" fillId="0" borderId="5" xfId="0" applyFont="1" applyFill="1" applyBorder="1" applyAlignment="1" applyProtection="1">
      <alignment horizontal="justify" vertical="center" wrapText="1"/>
      <protection locked="0"/>
    </xf>
    <xf numFmtId="0" fontId="12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12" fillId="0" borderId="50" xfId="0" applyFont="1" applyBorder="1" applyAlignment="1">
      <alignment horizontal="center" vertical="center" wrapText="1"/>
    </xf>
    <xf numFmtId="43" fontId="12" fillId="0" borderId="4" xfId="0" applyNumberFormat="1" applyFont="1" applyBorder="1" applyAlignment="1">
      <alignment horizontal="right" vertical="center" wrapText="1"/>
    </xf>
    <xf numFmtId="43" fontId="23" fillId="0" borderId="13" xfId="0" applyNumberFormat="1" applyFont="1" applyBorder="1" applyAlignment="1">
      <alignment horizontal="right" vertical="center" wrapText="1"/>
    </xf>
    <xf numFmtId="43" fontId="25" fillId="0" borderId="4" xfId="0" applyNumberFormat="1" applyFont="1" applyBorder="1" applyAlignment="1">
      <alignment horizontal="right" vertical="center" wrapText="1"/>
    </xf>
    <xf numFmtId="4" fontId="92" fillId="16" borderId="19" xfId="0" applyNumberFormat="1" applyFont="1" applyFill="1" applyBorder="1" applyAlignment="1">
      <alignment horizontal="left" wrapText="1"/>
    </xf>
    <xf numFmtId="4" fontId="92" fillId="14" borderId="19" xfId="0" applyNumberFormat="1" applyFont="1" applyFill="1" applyBorder="1" applyAlignment="1">
      <alignment horizontal="left" wrapText="1"/>
    </xf>
    <xf numFmtId="0" fontId="92" fillId="14" borderId="66" xfId="0" applyFont="1" applyFill="1" applyBorder="1" applyAlignment="1">
      <alignment horizontal="left" wrapText="1"/>
    </xf>
    <xf numFmtId="0" fontId="92" fillId="0" borderId="19" xfId="0" applyFont="1" applyFill="1" applyBorder="1" applyAlignment="1">
      <alignment horizontal="left" wrapText="1"/>
    </xf>
    <xf numFmtId="0" fontId="3" fillId="0" borderId="16" xfId="0" applyFont="1" applyBorder="1" applyAlignment="1">
      <alignment horizontal="justify" vertical="center" wrapText="1"/>
    </xf>
    <xf numFmtId="43" fontId="5" fillId="0" borderId="17" xfId="0" applyNumberFormat="1" applyFont="1" applyFill="1" applyBorder="1"/>
    <xf numFmtId="0" fontId="105" fillId="0" borderId="19" xfId="0" applyFont="1" applyBorder="1"/>
    <xf numFmtId="0" fontId="99" fillId="0" borderId="19" xfId="0" applyFont="1" applyBorder="1" applyAlignment="1">
      <alignment horizontal="center"/>
    </xf>
    <xf numFmtId="0" fontId="105" fillId="0" borderId="70" xfId="0" applyFont="1" applyBorder="1" applyAlignment="1">
      <alignment horizontal="center"/>
    </xf>
    <xf numFmtId="0" fontId="105" fillId="0" borderId="19" xfId="0" applyFont="1" applyFill="1" applyBorder="1"/>
    <xf numFmtId="0" fontId="105" fillId="0" borderId="6" xfId="0" applyFont="1" applyBorder="1" applyAlignment="1">
      <alignment horizontal="center"/>
    </xf>
    <xf numFmtId="0" fontId="108" fillId="0" borderId="19" xfId="0" applyFont="1" applyBorder="1" applyAlignment="1">
      <alignment horizontal="center" vertical="center"/>
    </xf>
    <xf numFmtId="0" fontId="106" fillId="0" borderId="19" xfId="0" applyFont="1" applyBorder="1" applyAlignment="1" applyProtection="1">
      <alignment horizontal="center" vertical="center"/>
      <protection locked="0"/>
    </xf>
    <xf numFmtId="0" fontId="107" fillId="18" borderId="19" xfId="0" applyFont="1" applyFill="1" applyBorder="1" applyAlignment="1">
      <alignment horizontal="center" wrapText="1"/>
    </xf>
    <xf numFmtId="43" fontId="106" fillId="0" borderId="19" xfId="12" applyFont="1" applyBorder="1" applyAlignment="1" applyProtection="1">
      <alignment horizontal="center" vertical="center"/>
      <protection locked="0"/>
    </xf>
    <xf numFmtId="0" fontId="108" fillId="0" borderId="19" xfId="0" applyFont="1" applyBorder="1" applyAlignment="1" applyProtection="1">
      <alignment horizontal="center" vertical="center"/>
      <protection locked="0"/>
    </xf>
    <xf numFmtId="0" fontId="108" fillId="0" borderId="19" xfId="0" applyFont="1" applyBorder="1" applyAlignment="1">
      <alignment horizontal="center"/>
    </xf>
    <xf numFmtId="43" fontId="106" fillId="0" borderId="19" xfId="12" applyFont="1" applyBorder="1" applyAlignment="1" applyProtection="1">
      <alignment horizontal="center"/>
      <protection locked="0"/>
    </xf>
    <xf numFmtId="0" fontId="108" fillId="0" borderId="19" xfId="0" applyFont="1" applyBorder="1" applyAlignment="1" applyProtection="1">
      <alignment horizontal="center"/>
      <protection locked="0"/>
    </xf>
    <xf numFmtId="0" fontId="106" fillId="0" borderId="19" xfId="0" applyFont="1" applyBorder="1" applyAlignment="1" applyProtection="1">
      <alignment horizontal="left"/>
      <protection locked="0"/>
    </xf>
    <xf numFmtId="43" fontId="33" fillId="2" borderId="32" xfId="12" applyFont="1" applyFill="1" applyBorder="1" applyAlignment="1">
      <alignment vertical="center"/>
    </xf>
    <xf numFmtId="49" fontId="109" fillId="0" borderId="1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 vertical="center"/>
    </xf>
    <xf numFmtId="0" fontId="33" fillId="0" borderId="19" xfId="0" applyFont="1" applyBorder="1" applyAlignment="1" applyProtection="1">
      <alignment horizontal="center" vertical="center"/>
      <protection locked="0"/>
    </xf>
    <xf numFmtId="0" fontId="110" fillId="0" borderId="19" xfId="0" applyFont="1" applyBorder="1" applyAlignment="1">
      <alignment horizontal="center" vertical="center"/>
    </xf>
    <xf numFmtId="0" fontId="111" fillId="0" borderId="0" xfId="0" applyFont="1"/>
    <xf numFmtId="43" fontId="111" fillId="0" borderId="0" xfId="0" applyNumberFormat="1" applyFont="1"/>
    <xf numFmtId="43" fontId="0" fillId="0" borderId="0" xfId="0" applyNumberFormat="1"/>
    <xf numFmtId="0" fontId="112" fillId="18" borderId="0" xfId="0" applyFont="1" applyFill="1" applyAlignment="1">
      <alignment horizontal="left" vertical="top" wrapText="1"/>
    </xf>
    <xf numFmtId="43" fontId="113" fillId="18" borderId="19" xfId="0" applyNumberFormat="1" applyFont="1" applyFill="1" applyBorder="1" applyAlignment="1">
      <alignment horizontal="right" vertical="top" wrapText="1"/>
    </xf>
    <xf numFmtId="0" fontId="0" fillId="0" borderId="0" xfId="0" applyBorder="1"/>
    <xf numFmtId="0" fontId="108" fillId="0" borderId="57" xfId="0" applyFont="1" applyBorder="1" applyAlignment="1">
      <alignment horizontal="center" vertical="center"/>
    </xf>
    <xf numFmtId="0" fontId="114" fillId="0" borderId="57" xfId="0" applyFont="1" applyFill="1" applyBorder="1" applyAlignment="1">
      <alignment horizontal="center" vertical="center"/>
    </xf>
    <xf numFmtId="0" fontId="108" fillId="0" borderId="57" xfId="0" applyFont="1" applyBorder="1" applyAlignment="1">
      <alignment horizontal="left" vertical="center"/>
    </xf>
    <xf numFmtId="0" fontId="106" fillId="0" borderId="57" xfId="0" applyFont="1" applyFill="1" applyBorder="1" applyAlignment="1">
      <alignment horizontal="center" vertical="center"/>
    </xf>
    <xf numFmtId="0" fontId="106" fillId="0" borderId="57" xfId="0" applyFont="1" applyBorder="1" applyAlignment="1">
      <alignment horizontal="left" vertical="center"/>
    </xf>
    <xf numFmtId="3" fontId="106" fillId="0" borderId="57" xfId="0" applyNumberFormat="1" applyFont="1" applyBorder="1" applyAlignment="1">
      <alignment horizontal="right" vertical="center"/>
    </xf>
    <xf numFmtId="3" fontId="114" fillId="15" borderId="72" xfId="12" applyNumberFormat="1" applyFont="1" applyFill="1" applyBorder="1" applyAlignment="1">
      <alignment horizontal="right" vertical="center"/>
    </xf>
    <xf numFmtId="0" fontId="114" fillId="0" borderId="73" xfId="0" applyFont="1" applyFill="1" applyBorder="1" applyAlignment="1">
      <alignment horizontal="center" vertical="center"/>
    </xf>
    <xf numFmtId="0" fontId="108" fillId="0" borderId="73" xfId="0" applyFont="1" applyBorder="1" applyAlignment="1">
      <alignment vertical="center"/>
    </xf>
    <xf numFmtId="0" fontId="108" fillId="0" borderId="73" xfId="0" applyFont="1" applyBorder="1" applyAlignment="1">
      <alignment horizontal="right" vertical="center"/>
    </xf>
    <xf numFmtId="0" fontId="108" fillId="0" borderId="57" xfId="0" applyFont="1" applyFill="1" applyBorder="1" applyAlignment="1">
      <alignment horizontal="center" vertical="center"/>
    </xf>
    <xf numFmtId="0" fontId="108" fillId="0" borderId="57" xfId="0" applyFont="1" applyBorder="1" applyAlignment="1">
      <alignment vertical="center"/>
    </xf>
    <xf numFmtId="0" fontId="108" fillId="0" borderId="57" xfId="0" applyFont="1" applyBorder="1" applyAlignment="1">
      <alignment horizontal="right" vertical="center"/>
    </xf>
    <xf numFmtId="0" fontId="106" fillId="0" borderId="57" xfId="0" applyFont="1" applyFill="1" applyBorder="1" applyAlignment="1">
      <alignment horizontal="left" vertical="center"/>
    </xf>
    <xf numFmtId="0" fontId="106" fillId="0" borderId="57" xfId="0" applyFont="1" applyBorder="1" applyAlignment="1">
      <alignment vertical="center"/>
    </xf>
    <xf numFmtId="165" fontId="106" fillId="0" borderId="57" xfId="12" applyNumberFormat="1" applyFont="1" applyBorder="1" applyAlignment="1">
      <alignment horizontal="right" vertical="center"/>
    </xf>
    <xf numFmtId="165" fontId="106" fillId="0" borderId="57" xfId="12" applyNumberFormat="1" applyFont="1" applyFill="1" applyBorder="1" applyAlignment="1">
      <alignment horizontal="right" vertical="center"/>
    </xf>
    <xf numFmtId="0" fontId="106" fillId="0" borderId="57" xfId="0" applyFont="1" applyBorder="1" applyAlignment="1">
      <alignment vertical="center" wrapText="1"/>
    </xf>
    <xf numFmtId="165" fontId="114" fillId="15" borderId="72" xfId="12" applyNumberFormat="1" applyFont="1" applyFill="1" applyBorder="1" applyAlignment="1">
      <alignment horizontal="right" vertical="center"/>
    </xf>
    <xf numFmtId="0" fontId="87" fillId="14" borderId="28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left" vertical="center"/>
    </xf>
    <xf numFmtId="43" fontId="25" fillId="0" borderId="9" xfId="0" applyNumberFormat="1" applyFont="1" applyBorder="1" applyAlignment="1" applyProtection="1">
      <alignment vertical="center"/>
    </xf>
    <xf numFmtId="0" fontId="111" fillId="0" borderId="19" xfId="0" applyFont="1" applyBorder="1" applyAlignment="1">
      <alignment horizontal="center"/>
    </xf>
    <xf numFmtId="0" fontId="111" fillId="0" borderId="19" xfId="0" applyFont="1" applyBorder="1" applyAlignment="1">
      <alignment horizontal="center" vertical="top"/>
    </xf>
    <xf numFmtId="49" fontId="111" fillId="0" borderId="19" xfId="0" applyNumberFormat="1" applyFont="1" applyBorder="1" applyAlignment="1">
      <alignment horizontal="center"/>
    </xf>
    <xf numFmtId="43" fontId="111" fillId="0" borderId="19" xfId="12" applyFont="1" applyFill="1" applyBorder="1" applyAlignment="1">
      <alignment horizontal="center"/>
    </xf>
    <xf numFmtId="0" fontId="112" fillId="0" borderId="0" xfId="0" applyFont="1" applyAlignment="1">
      <alignment horizontal="left" vertical="top" wrapText="1"/>
    </xf>
    <xf numFmtId="0" fontId="117" fillId="0" borderId="3" xfId="0" applyFont="1" applyBorder="1" applyAlignment="1">
      <alignment horizontal="justify" vertical="center"/>
    </xf>
    <xf numFmtId="0" fontId="117" fillId="0" borderId="19" xfId="0" applyFont="1" applyBorder="1" applyAlignment="1">
      <alignment horizontal="justify" vertical="center"/>
    </xf>
    <xf numFmtId="0" fontId="111" fillId="0" borderId="19" xfId="0" applyFont="1" applyBorder="1" applyAlignment="1">
      <alignment horizontal="justify" vertical="center"/>
    </xf>
    <xf numFmtId="0" fontId="118" fillId="0" borderId="19" xfId="0" applyFont="1" applyBorder="1" applyAlignment="1">
      <alignment horizontal="justify" vertical="center"/>
    </xf>
    <xf numFmtId="0" fontId="116" fillId="0" borderId="19" xfId="14" applyBorder="1" applyAlignment="1">
      <alignment horizontal="justify" vertical="center"/>
    </xf>
    <xf numFmtId="0" fontId="119" fillId="0" borderId="19" xfId="0" applyFont="1" applyBorder="1" applyAlignment="1">
      <alignment horizontal="center" vertical="center"/>
    </xf>
    <xf numFmtId="0" fontId="111" fillId="0" borderId="19" xfId="0" applyFont="1" applyBorder="1" applyAlignment="1">
      <alignment horizontal="justify" vertical="center"/>
    </xf>
    <xf numFmtId="0" fontId="111" fillId="0" borderId="19" xfId="0" applyFont="1" applyBorder="1" applyAlignment="1">
      <alignment horizontal="left" vertical="center"/>
    </xf>
    <xf numFmtId="0" fontId="111" fillId="0" borderId="19" xfId="0" applyFont="1" applyBorder="1" applyAlignment="1">
      <alignment horizontal="center" vertical="center"/>
    </xf>
    <xf numFmtId="0" fontId="119" fillId="0" borderId="19" xfId="0" applyFont="1" applyBorder="1" applyAlignment="1">
      <alignment horizontal="center" vertical="center" wrapText="1"/>
    </xf>
    <xf numFmtId="0" fontId="111" fillId="0" borderId="19" xfId="0" applyFont="1" applyBorder="1" applyAlignment="1">
      <alignment horizontal="justify" vertical="center"/>
    </xf>
    <xf numFmtId="3" fontId="111" fillId="0" borderId="19" xfId="0" applyNumberFormat="1" applyFont="1" applyBorder="1" applyAlignment="1">
      <alignment horizontal="right" vertical="center"/>
    </xf>
    <xf numFmtId="0" fontId="111" fillId="0" borderId="6" xfId="0" applyFont="1" applyBorder="1" applyAlignment="1">
      <alignment horizontal="center" vertical="top" wrapText="1"/>
    </xf>
    <xf numFmtId="43" fontId="111" fillId="0" borderId="19" xfId="0" applyNumberFormat="1" applyFont="1" applyBorder="1" applyAlignment="1">
      <alignment horizontal="justify" vertical="center"/>
    </xf>
    <xf numFmtId="0" fontId="75" fillId="6" borderId="50" xfId="0" applyFont="1" applyFill="1" applyBorder="1" applyAlignment="1">
      <alignment horizontal="justify" vertical="center" wrapText="1"/>
    </xf>
    <xf numFmtId="0" fontId="75" fillId="6" borderId="13" xfId="0" applyFont="1" applyFill="1" applyBorder="1" applyAlignment="1">
      <alignment horizontal="justify" vertical="center" wrapText="1"/>
    </xf>
    <xf numFmtId="0" fontId="74" fillId="0" borderId="10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2" xfId="0" applyFont="1" applyBorder="1" applyAlignment="1">
      <alignment horizontal="justify" vertical="center" wrapText="1"/>
    </xf>
    <xf numFmtId="0" fontId="75" fillId="0" borderId="50" xfId="0" applyFont="1" applyBorder="1" applyAlignment="1">
      <alignment horizontal="justify" vertical="center" wrapText="1"/>
    </xf>
    <xf numFmtId="0" fontId="75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8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8" fillId="7" borderId="1" xfId="0" applyFont="1" applyFill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0" fontId="38" fillId="7" borderId="3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38" fillId="7" borderId="0" xfId="0" applyFont="1" applyFill="1" applyBorder="1" applyAlignment="1">
      <alignment horizontal="center" vertical="center"/>
    </xf>
    <xf numFmtId="0" fontId="38" fillId="7" borderId="6" xfId="0" applyFont="1" applyFill="1" applyBorder="1" applyAlignment="1">
      <alignment horizontal="center" vertical="center"/>
    </xf>
    <xf numFmtId="0" fontId="38" fillId="7" borderId="7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38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59" fillId="0" borderId="5" xfId="0" applyFont="1" applyBorder="1" applyAlignment="1">
      <alignment horizontal="justify" vertical="center" wrapText="1"/>
    </xf>
    <xf numFmtId="0" fontId="59" fillId="0" borderId="6" xfId="0" applyFont="1" applyBorder="1" applyAlignment="1">
      <alignment horizontal="justify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58" fillId="4" borderId="8" xfId="0" applyFont="1" applyFill="1" applyBorder="1" applyAlignment="1">
      <alignment horizontal="center" vertical="center" wrapText="1"/>
    </xf>
    <xf numFmtId="0" fontId="59" fillId="4" borderId="1" xfId="0" applyFont="1" applyFill="1" applyBorder="1" applyAlignment="1">
      <alignment horizontal="center" vertical="center" wrapText="1"/>
    </xf>
    <xf numFmtId="0" fontId="59" fillId="4" borderId="3" xfId="0" applyFont="1" applyFill="1" applyBorder="1" applyAlignment="1">
      <alignment horizontal="center" vertical="center" wrapText="1"/>
    </xf>
    <xf numFmtId="0" fontId="59" fillId="4" borderId="7" xfId="0" applyFont="1" applyFill="1" applyBorder="1" applyAlignment="1">
      <alignment horizontal="center" vertical="center" wrapText="1"/>
    </xf>
    <xf numFmtId="0" fontId="59" fillId="4" borderId="9" xfId="0" applyFont="1" applyFill="1" applyBorder="1" applyAlignment="1">
      <alignment horizontal="center" vertical="center" wrapText="1"/>
    </xf>
    <xf numFmtId="0" fontId="59" fillId="4" borderId="50" xfId="0" applyFont="1" applyFill="1" applyBorder="1" applyAlignment="1">
      <alignment horizontal="center" vertical="center" wrapText="1"/>
    </xf>
    <xf numFmtId="0" fontId="59" fillId="4" borderId="13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justify" vertical="center" wrapText="1"/>
    </xf>
    <xf numFmtId="0" fontId="59" fillId="0" borderId="3" xfId="0" applyFont="1" applyBorder="1" applyAlignment="1">
      <alignment horizontal="justify" vertical="center" wrapText="1"/>
    </xf>
    <xf numFmtId="0" fontId="62" fillId="0" borderId="0" xfId="0" applyFont="1" applyAlignment="1">
      <alignment horizontal="center" vertical="justify"/>
    </xf>
    <xf numFmtId="0" fontId="63" fillId="6" borderId="50" xfId="0" applyFont="1" applyFill="1" applyBorder="1" applyAlignment="1">
      <alignment horizontal="center" vertical="center"/>
    </xf>
    <xf numFmtId="0" fontId="63" fillId="6" borderId="4" xfId="0" applyFont="1" applyFill="1" applyBorder="1" applyAlignment="1">
      <alignment horizontal="center" vertical="center"/>
    </xf>
    <xf numFmtId="0" fontId="63" fillId="6" borderId="13" xfId="0" applyFont="1" applyFill="1" applyBorder="1" applyAlignment="1">
      <alignment horizontal="center" vertical="center"/>
    </xf>
    <xf numFmtId="0" fontId="63" fillId="6" borderId="50" xfId="0" applyFont="1" applyFill="1" applyBorder="1" applyAlignment="1">
      <alignment horizontal="center" vertical="center" wrapText="1"/>
    </xf>
    <xf numFmtId="0" fontId="63" fillId="6" borderId="4" xfId="0" applyFont="1" applyFill="1" applyBorder="1" applyAlignment="1">
      <alignment horizontal="center" vertical="center" wrapText="1"/>
    </xf>
    <xf numFmtId="0" fontId="63" fillId="6" borderId="13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1" fillId="0" borderId="7" xfId="0" applyFont="1" applyBorder="1" applyAlignment="1">
      <alignment horizontal="justify" vertical="center" wrapText="1"/>
    </xf>
    <xf numFmtId="0" fontId="61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81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8" fillId="4" borderId="0" xfId="0" applyFont="1" applyFill="1" applyBorder="1" applyAlignment="1" applyProtection="1">
      <alignment horizontal="center" vertical="center" wrapText="1"/>
      <protection locked="0"/>
    </xf>
    <xf numFmtId="0" fontId="59" fillId="4" borderId="1" xfId="0" applyFont="1" applyFill="1" applyBorder="1" applyAlignment="1">
      <alignment horizontal="center" vertical="center"/>
    </xf>
    <xf numFmtId="0" fontId="59" fillId="4" borderId="2" xfId="0" applyFont="1" applyFill="1" applyBorder="1" applyAlignment="1">
      <alignment horizontal="center" vertical="center"/>
    </xf>
    <xf numFmtId="0" fontId="59" fillId="4" borderId="3" xfId="0" applyFont="1" applyFill="1" applyBorder="1" applyAlignment="1">
      <alignment horizontal="center" vertical="center"/>
    </xf>
    <xf numFmtId="0" fontId="59" fillId="4" borderId="10" xfId="0" applyFont="1" applyFill="1" applyBorder="1" applyAlignment="1">
      <alignment horizontal="center" vertical="center"/>
    </xf>
    <xf numFmtId="0" fontId="59" fillId="4" borderId="11" xfId="0" applyFont="1" applyFill="1" applyBorder="1" applyAlignment="1">
      <alignment horizontal="center" vertical="center"/>
    </xf>
    <xf numFmtId="0" fontId="59" fillId="4" borderId="12" xfId="0" applyFont="1" applyFill="1" applyBorder="1" applyAlignment="1">
      <alignment horizontal="center" vertical="center"/>
    </xf>
    <xf numFmtId="0" fontId="59" fillId="4" borderId="50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59" fillId="4" borderId="13" xfId="0" applyFont="1" applyFill="1" applyBorder="1" applyAlignment="1">
      <alignment horizontal="center" vertical="center"/>
    </xf>
    <xf numFmtId="0" fontId="59" fillId="4" borderId="5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center" vertical="center"/>
    </xf>
    <xf numFmtId="0" fontId="59" fillId="4" borderId="6" xfId="0" applyFont="1" applyFill="1" applyBorder="1" applyAlignment="1">
      <alignment horizontal="center" vertical="center"/>
    </xf>
    <xf numFmtId="0" fontId="59" fillId="4" borderId="7" xfId="0" applyFont="1" applyFill="1" applyBorder="1" applyAlignment="1">
      <alignment horizontal="center" vertical="center"/>
    </xf>
    <xf numFmtId="0" fontId="59" fillId="4" borderId="8" xfId="0" applyFont="1" applyFill="1" applyBorder="1" applyAlignment="1">
      <alignment horizontal="center" vertical="center"/>
    </xf>
    <xf numFmtId="0" fontId="59" fillId="4" borderId="9" xfId="0" applyFont="1" applyFill="1" applyBorder="1" applyAlignment="1">
      <alignment horizontal="center" vertical="center"/>
    </xf>
    <xf numFmtId="0" fontId="59" fillId="4" borderId="50" xfId="0" applyFont="1" applyFill="1" applyBorder="1" applyAlignment="1">
      <alignment horizontal="center" vertical="justify"/>
    </xf>
    <xf numFmtId="0" fontId="59" fillId="4" borderId="13" xfId="0" applyFont="1" applyFill="1" applyBorder="1" applyAlignment="1">
      <alignment horizontal="center" vertical="justify"/>
    </xf>
    <xf numFmtId="0" fontId="60" fillId="0" borderId="1" xfId="0" applyFont="1" applyBorder="1" applyAlignment="1">
      <alignment horizontal="justify" vertical="center"/>
    </xf>
    <xf numFmtId="0" fontId="60" fillId="0" borderId="2" xfId="0" applyFont="1" applyBorder="1" applyAlignment="1">
      <alignment horizontal="justify" vertical="center"/>
    </xf>
    <xf numFmtId="0" fontId="60" fillId="0" borderId="3" xfId="0" applyFont="1" applyBorder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60" fillId="0" borderId="51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59" fillId="0" borderId="5" xfId="0" applyFont="1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59" fillId="0" borderId="6" xfId="0" applyFont="1" applyBorder="1" applyAlignment="1">
      <alignment horizontal="left" vertical="center"/>
    </xf>
    <xf numFmtId="43" fontId="59" fillId="0" borderId="53" xfId="0" applyNumberFormat="1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0" fontId="60" fillId="0" borderId="51" xfId="0" applyFont="1" applyBorder="1" applyAlignment="1">
      <alignment vertical="center"/>
    </xf>
    <xf numFmtId="43" fontId="60" fillId="0" borderId="53" xfId="0" applyNumberFormat="1" applyFont="1" applyBorder="1" applyAlignment="1" applyProtection="1">
      <alignment horizontal="right" vertical="center"/>
    </xf>
    <xf numFmtId="0" fontId="59" fillId="0" borderId="51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8" fillId="0" borderId="5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8" fillId="0" borderId="51" xfId="0" applyFont="1" applyBorder="1" applyAlignment="1">
      <alignment horizontal="left" vertical="center"/>
    </xf>
    <xf numFmtId="0" fontId="66" fillId="0" borderId="8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justify"/>
    </xf>
    <xf numFmtId="0" fontId="60" fillId="0" borderId="51" xfId="0" applyFont="1" applyBorder="1" applyAlignment="1">
      <alignment horizontal="left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69" fillId="0" borderId="5" xfId="0" applyFont="1" applyBorder="1" applyAlignment="1">
      <alignment horizontal="left" vertical="center"/>
    </xf>
    <xf numFmtId="0" fontId="69" fillId="0" borderId="6" xfId="0" applyFont="1" applyBorder="1" applyAlignment="1">
      <alignment horizontal="left" vertical="center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69" fillId="0" borderId="1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7" xfId="0" applyFont="1" applyFill="1" applyBorder="1" applyAlignment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50" xfId="0" applyFont="1" applyFill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51" xfId="0" applyFont="1" applyFill="1" applyBorder="1" applyAlignment="1">
      <alignment horizontal="center" vertical="center"/>
    </xf>
    <xf numFmtId="0" fontId="45" fillId="0" borderId="0" xfId="0" applyFont="1" applyFill="1" applyAlignment="1" applyProtection="1">
      <alignment horizontal="left" vertical="justify" indent="3"/>
      <protection locked="0"/>
    </xf>
    <xf numFmtId="0" fontId="47" fillId="0" borderId="0" xfId="0" applyFont="1" applyFill="1" applyAlignment="1" applyProtection="1">
      <alignment horizontal="left"/>
      <protection locked="0"/>
    </xf>
    <xf numFmtId="0" fontId="45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5" fillId="0" borderId="2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9" fillId="6" borderId="50" xfId="0" applyFont="1" applyFill="1" applyBorder="1" applyAlignment="1">
      <alignment horizontal="center" vertical="center"/>
    </xf>
    <xf numFmtId="0" fontId="59" fillId="6" borderId="13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 wrapText="1"/>
    </xf>
    <xf numFmtId="0" fontId="59" fillId="6" borderId="11" xfId="0" applyFont="1" applyFill="1" applyBorder="1" applyAlignment="1">
      <alignment horizontal="center" vertical="center" wrapText="1"/>
    </xf>
    <xf numFmtId="0" fontId="59" fillId="6" borderId="12" xfId="0" applyFont="1" applyFill="1" applyBorder="1" applyAlignment="1">
      <alignment horizontal="center" vertical="center" wrapText="1"/>
    </xf>
    <xf numFmtId="0" fontId="59" fillId="6" borderId="50" xfId="0" applyFont="1" applyFill="1" applyBorder="1" applyAlignment="1">
      <alignment horizontal="center" vertical="center" wrapText="1"/>
    </xf>
    <xf numFmtId="0" fontId="59" fillId="6" borderId="13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95" fillId="15" borderId="19" xfId="0" applyFont="1" applyFill="1" applyBorder="1" applyAlignment="1">
      <alignment horizontal="left" vertical="center" wrapText="1"/>
    </xf>
    <xf numFmtId="0" fontId="96" fillId="0" borderId="19" xfId="0" applyFont="1" applyBorder="1" applyAlignment="1">
      <alignment horizontal="center" vertical="top"/>
    </xf>
    <xf numFmtId="49" fontId="91" fillId="0" borderId="19" xfId="1" applyNumberFormat="1" applyFont="1" applyFill="1" applyBorder="1" applyAlignment="1" applyProtection="1">
      <alignment horizontal="left" vertical="top"/>
    </xf>
    <xf numFmtId="0" fontId="91" fillId="0" borderId="19" xfId="0" applyFont="1" applyFill="1" applyBorder="1" applyAlignment="1">
      <alignment horizontal="left" vertical="top" wrapText="1"/>
    </xf>
    <xf numFmtId="0" fontId="91" fillId="0" borderId="19" xfId="0" applyFont="1" applyFill="1" applyBorder="1" applyAlignment="1">
      <alignment horizontal="left" vertical="top"/>
    </xf>
    <xf numFmtId="2" fontId="93" fillId="0" borderId="19" xfId="6" quotePrefix="1" applyNumberFormat="1" applyFont="1" applyFill="1" applyBorder="1" applyAlignment="1">
      <alignment horizontal="left" vertical="top" wrapText="1"/>
    </xf>
    <xf numFmtId="2" fontId="93" fillId="0" borderId="19" xfId="6" applyNumberFormat="1" applyFont="1" applyFill="1" applyBorder="1" applyAlignment="1">
      <alignment horizontal="left" vertical="top" wrapText="1"/>
    </xf>
    <xf numFmtId="49" fontId="90" fillId="2" borderId="19" xfId="13" applyNumberFormat="1" applyFont="1" applyFill="1" applyBorder="1" applyAlignment="1">
      <alignment horizontal="center" vertical="center" textRotation="90" wrapText="1"/>
    </xf>
    <xf numFmtId="0" fontId="90" fillId="2" borderId="19" xfId="13" applyFont="1" applyFill="1" applyBorder="1" applyAlignment="1">
      <alignment horizontal="center" vertical="center" wrapText="1"/>
    </xf>
    <xf numFmtId="49" fontId="90" fillId="2" borderId="19" xfId="13" applyNumberFormat="1" applyFont="1" applyFill="1" applyBorder="1" applyAlignment="1">
      <alignment horizontal="center" vertical="center" wrapText="1"/>
    </xf>
    <xf numFmtId="0" fontId="89" fillId="4" borderId="67" xfId="0" applyFont="1" applyFill="1" applyBorder="1" applyAlignment="1">
      <alignment horizontal="center" vertical="center" wrapText="1" readingOrder="1"/>
    </xf>
    <xf numFmtId="0" fontId="89" fillId="4" borderId="17" xfId="0" applyFont="1" applyFill="1" applyBorder="1" applyAlignment="1">
      <alignment horizontal="center" vertical="center" wrapText="1" readingOrder="1"/>
    </xf>
    <xf numFmtId="0" fontId="89" fillId="4" borderId="66" xfId="0" applyFont="1" applyFill="1" applyBorder="1" applyAlignment="1">
      <alignment horizontal="center" vertical="center" wrapText="1" readingOrder="1"/>
    </xf>
    <xf numFmtId="0" fontId="99" fillId="4" borderId="19" xfId="0" applyFont="1" applyFill="1" applyBorder="1" applyAlignment="1">
      <alignment horizontal="left" vertical="center" wrapText="1" readingOrder="1"/>
    </xf>
    <xf numFmtId="0" fontId="101" fillId="4" borderId="19" xfId="0" applyFont="1" applyFill="1" applyBorder="1" applyAlignment="1">
      <alignment horizontal="right" vertical="center" wrapText="1"/>
    </xf>
    <xf numFmtId="0" fontId="101" fillId="4" borderId="19" xfId="0" applyFont="1" applyFill="1" applyBorder="1" applyAlignment="1">
      <alignment vertical="center"/>
    </xf>
    <xf numFmtId="0" fontId="101" fillId="4" borderId="19" xfId="0" applyFont="1" applyFill="1" applyBorder="1" applyAlignment="1">
      <alignment vertical="center" wrapText="1"/>
    </xf>
    <xf numFmtId="0" fontId="102" fillId="4" borderId="19" xfId="0" applyFont="1" applyFill="1" applyBorder="1" applyAlignment="1">
      <alignment horizontal="center" vertical="top" wrapText="1"/>
    </xf>
    <xf numFmtId="0" fontId="101" fillId="4" borderId="19" xfId="0" applyFont="1" applyFill="1" applyBorder="1" applyAlignment="1">
      <alignment horizontal="center" vertical="center" wrapText="1" readingOrder="1"/>
    </xf>
    <xf numFmtId="0" fontId="99" fillId="4" borderId="19" xfId="0" applyFont="1" applyFill="1" applyBorder="1" applyAlignment="1">
      <alignment horizontal="center" vertical="center" wrapText="1" readingOrder="1"/>
    </xf>
    <xf numFmtId="3" fontId="99" fillId="4" borderId="19" xfId="0" applyNumberFormat="1" applyFont="1" applyFill="1" applyBorder="1" applyAlignment="1">
      <alignment horizontal="center" vertical="center" wrapText="1" readingOrder="1"/>
    </xf>
    <xf numFmtId="0" fontId="99" fillId="4" borderId="19" xfId="0" applyNumberFormat="1" applyFont="1" applyFill="1" applyBorder="1" applyAlignment="1">
      <alignment horizontal="center" vertical="center" wrapText="1" readingOrder="1"/>
    </xf>
    <xf numFmtId="0" fontId="99" fillId="4" borderId="19" xfId="0" applyFont="1" applyFill="1" applyBorder="1" applyAlignment="1">
      <alignment horizontal="center" vertical="center" wrapText="1"/>
    </xf>
    <xf numFmtId="0" fontId="89" fillId="4" borderId="19" xfId="0" applyFont="1" applyFill="1" applyBorder="1" applyAlignment="1">
      <alignment horizontal="center" vertical="top" wrapText="1" readingOrder="1"/>
    </xf>
    <xf numFmtId="0" fontId="89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72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59" fillId="0" borderId="5" xfId="0" applyFont="1" applyBorder="1" applyAlignment="1">
      <alignment vertical="center"/>
    </xf>
    <xf numFmtId="0" fontId="59" fillId="0" borderId="7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0" fontId="60" fillId="0" borderId="5" xfId="0" applyFont="1" applyBorder="1" applyAlignment="1">
      <alignment vertical="center"/>
    </xf>
    <xf numFmtId="0" fontId="60" fillId="0" borderId="1" xfId="0" applyFont="1" applyBorder="1" applyAlignment="1">
      <alignment vertical="center"/>
    </xf>
    <xf numFmtId="0" fontId="60" fillId="0" borderId="3" xfId="0" applyFont="1" applyBorder="1" applyAlignment="1">
      <alignment vertical="center"/>
    </xf>
    <xf numFmtId="0" fontId="60" fillId="0" borderId="6" xfId="0" applyFont="1" applyBorder="1" applyAlignment="1">
      <alignment horizontal="left" vertical="center" indent="1"/>
    </xf>
    <xf numFmtId="0" fontId="59" fillId="6" borderId="1" xfId="0" applyFont="1" applyFill="1" applyBorder="1" applyAlignment="1">
      <alignment vertical="center"/>
    </xf>
    <xf numFmtId="0" fontId="59" fillId="6" borderId="3" xfId="0" applyFont="1" applyFill="1" applyBorder="1" applyAlignment="1">
      <alignment vertical="center"/>
    </xf>
    <xf numFmtId="0" fontId="59" fillId="6" borderId="7" xfId="0" applyFont="1" applyFill="1" applyBorder="1" applyAlignment="1">
      <alignment vertical="center"/>
    </xf>
    <xf numFmtId="0" fontId="59" fillId="6" borderId="9" xfId="0" applyFont="1" applyFill="1" applyBorder="1" applyAlignment="1">
      <alignment vertical="center"/>
    </xf>
    <xf numFmtId="0" fontId="59" fillId="6" borderId="50" xfId="0" applyFont="1" applyFill="1" applyBorder="1" applyAlignment="1">
      <alignment horizontal="center" vertical="justify"/>
    </xf>
    <xf numFmtId="0" fontId="59" fillId="6" borderId="13" xfId="0" applyFont="1" applyFill="1" applyBorder="1" applyAlignment="1">
      <alignment horizontal="center" vertical="justify"/>
    </xf>
    <xf numFmtId="0" fontId="59" fillId="0" borderId="6" xfId="0" applyFont="1" applyBorder="1" applyAlignment="1">
      <alignment vertical="center"/>
    </xf>
    <xf numFmtId="0" fontId="59" fillId="0" borderId="9" xfId="0" applyFont="1" applyBorder="1" applyAlignment="1">
      <alignment vertical="center"/>
    </xf>
    <xf numFmtId="41" fontId="59" fillId="0" borderId="4" xfId="0" applyNumberFormat="1" applyFont="1" applyBorder="1" applyAlignment="1">
      <alignment horizontal="right" vertical="center"/>
    </xf>
    <xf numFmtId="41" fontId="59" fillId="0" borderId="13" xfId="0" applyNumberFormat="1" applyFont="1" applyBorder="1" applyAlignment="1">
      <alignment horizontal="right" vertical="center"/>
    </xf>
    <xf numFmtId="0" fontId="59" fillId="0" borderId="5" xfId="0" applyFont="1" applyBorder="1" applyAlignment="1">
      <alignment vertical="center" wrapText="1"/>
    </xf>
    <xf numFmtId="0" fontId="58" fillId="4" borderId="0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vertical="center" wrapText="1"/>
    </xf>
    <xf numFmtId="0" fontId="60" fillId="0" borderId="11" xfId="0" applyFont="1" applyBorder="1" applyAlignment="1">
      <alignment vertical="center"/>
    </xf>
    <xf numFmtId="0" fontId="59" fillId="6" borderId="10" xfId="0" applyFont="1" applyFill="1" applyBorder="1" applyAlignment="1">
      <alignment vertical="center"/>
    </xf>
    <xf numFmtId="0" fontId="59" fillId="6" borderId="12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14" fillId="15" borderId="10" xfId="0" applyFont="1" applyFill="1" applyBorder="1" applyAlignment="1">
      <alignment horizontal="center" vertical="center"/>
    </xf>
    <xf numFmtId="0" fontId="114" fillId="15" borderId="11" xfId="0" applyFont="1" applyFill="1" applyBorder="1" applyAlignment="1">
      <alignment horizontal="center" vertical="center"/>
    </xf>
    <xf numFmtId="0" fontId="114" fillId="15" borderId="12" xfId="0" applyFont="1" applyFill="1" applyBorder="1" applyAlignment="1">
      <alignment horizontal="center" vertical="center"/>
    </xf>
    <xf numFmtId="0" fontId="114" fillId="15" borderId="10" xfId="0" applyFont="1" applyFill="1" applyBorder="1" applyAlignment="1">
      <alignment horizontal="right" vertical="center"/>
    </xf>
    <xf numFmtId="0" fontId="114" fillId="15" borderId="71" xfId="0" applyFont="1" applyFill="1" applyBorder="1" applyAlignment="1">
      <alignment horizontal="right" vertical="center"/>
    </xf>
    <xf numFmtId="0" fontId="111" fillId="0" borderId="19" xfId="0" applyFont="1" applyBorder="1" applyAlignment="1">
      <alignment horizontal="justify" vertical="center"/>
    </xf>
    <xf numFmtId="0" fontId="117" fillId="0" borderId="50" xfId="0" applyFont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20" fillId="0" borderId="7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60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87" fillId="14" borderId="28" xfId="0" applyFont="1" applyFill="1" applyBorder="1" applyAlignment="1">
      <alignment horizontal="center" vertical="center"/>
    </xf>
    <xf numFmtId="0" fontId="87" fillId="14" borderId="29" xfId="0" applyFont="1" applyFill="1" applyBorder="1" applyAlignment="1">
      <alignment horizontal="center" vertical="center"/>
    </xf>
    <xf numFmtId="0" fontId="87" fillId="14" borderId="35" xfId="0" applyFont="1" applyFill="1" applyBorder="1" applyAlignment="1">
      <alignment horizontal="center" vertical="center"/>
    </xf>
    <xf numFmtId="0" fontId="87" fillId="14" borderId="28" xfId="0" applyFont="1" applyFill="1" applyBorder="1" applyAlignment="1">
      <alignment horizontal="center" vertical="center" wrapText="1"/>
    </xf>
    <xf numFmtId="0" fontId="87" fillId="14" borderId="35" xfId="0" applyFont="1" applyFill="1" applyBorder="1" applyAlignment="1">
      <alignment horizontal="center" vertical="center" wrapText="1"/>
    </xf>
  </cellXfs>
  <cellStyles count="15">
    <cellStyle name="20% - Accent6" xfId="10"/>
    <cellStyle name="Euro" xfId="2"/>
    <cellStyle name="Euro 2" xfId="3"/>
    <cellStyle name="Euro 3" xfId="4"/>
    <cellStyle name="Hipervínculo" xfId="14" builtinId="8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Porcentaje" xfId="6" builtinId="5"/>
    <cellStyle name="Porcentual 2" xf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66750" y="126968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1571625</xdr:colOff>
      <xdr:row>54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2517775</xdr:colOff>
      <xdr:row>2</xdr:row>
      <xdr:rowOff>9527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042275" y="432860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0" y="66675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4619625" y="6667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7</xdr:col>
      <xdr:colOff>209550</xdr:colOff>
      <xdr:row>2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6353175" y="5143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4</xdr:col>
      <xdr:colOff>0</xdr:colOff>
      <xdr:row>9</xdr:row>
      <xdr:rowOff>0</xdr:rowOff>
    </xdr:from>
    <xdr:to>
      <xdr:col>8</xdr:col>
      <xdr:colOff>256318</xdr:colOff>
      <xdr:row>12</xdr:row>
      <xdr:rowOff>86925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57625" y="3162300"/>
          <a:ext cx="3304318" cy="6584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46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317499</xdr:colOff>
      <xdr:row>46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4720167" y="793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4238625" y="762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89275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45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0</xdr:colOff>
      <xdr:row>45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5</xdr:col>
      <xdr:colOff>142875</xdr:colOff>
      <xdr:row>2</xdr:row>
      <xdr:rowOff>171450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5114925" y="581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304800</xdr:colOff>
      <xdr:row>82</xdr:row>
      <xdr:rowOff>19050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485775" y="15506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371475</xdr:colOff>
      <xdr:row>82</xdr:row>
      <xdr:rowOff>9525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5734050" y="154971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6</xdr:col>
      <xdr:colOff>200024</xdr:colOff>
      <xdr:row>2</xdr:row>
      <xdr:rowOff>160338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619874" y="56038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666750</xdr:colOff>
      <xdr:row>2</xdr:row>
      <xdr:rowOff>180975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3676650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295275</xdr:colOff>
      <xdr:row>86</xdr:row>
      <xdr:rowOff>161926</xdr:rowOff>
    </xdr:from>
    <xdr:ext cx="3429000" cy="666749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 txBox="1"/>
      </xdr:nvSpPr>
      <xdr:spPr>
        <a:xfrm>
          <a:off x="295275" y="16849726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771525</xdr:colOff>
      <xdr:row>86</xdr:row>
      <xdr:rowOff>171451</xdr:rowOff>
    </xdr:from>
    <xdr:ext cx="3181350" cy="628650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 txBox="1"/>
      </xdr:nvSpPr>
      <xdr:spPr>
        <a:xfrm>
          <a:off x="5172075" y="16859251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897683</xdr:colOff>
      <xdr:row>3</xdr:row>
      <xdr:rowOff>201580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 txBox="1"/>
      </xdr:nvSpPr>
      <xdr:spPr>
        <a:xfrm>
          <a:off x="6165591" y="81390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409575" y="306609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762000</xdr:colOff>
      <xdr:row>160</xdr:row>
      <xdr:rowOff>10583</xdr:rowOff>
    </xdr:from>
    <xdr:ext cx="330517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5281083" y="30628166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  <a:p>
          <a:pPr algn="ctr"/>
          <a:endParaRPr lang="es-MX" sz="1200"/>
        </a:p>
      </xdr:txBody>
    </xdr:sp>
    <xdr:clientData/>
  </xdr:oneCellAnchor>
  <xdr:oneCellAnchor>
    <xdr:from>
      <xdr:col>5</xdr:col>
      <xdr:colOff>41274</xdr:colOff>
      <xdr:row>3</xdr:row>
      <xdr:rowOff>134408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 txBox="1"/>
      </xdr:nvSpPr>
      <xdr:spPr>
        <a:xfrm>
          <a:off x="6327774" y="71649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19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295275</xdr:colOff>
      <xdr:row>19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4</xdr:col>
      <xdr:colOff>9525</xdr:colOff>
      <xdr:row>4</xdr:row>
      <xdr:rowOff>9525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 txBox="1"/>
      </xdr:nvSpPr>
      <xdr:spPr>
        <a:xfrm>
          <a:off x="5038725" y="8286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25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19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933450</xdr:colOff>
      <xdr:row>19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866913</xdr:colOff>
      <xdr:row>3</xdr:row>
      <xdr:rowOff>192800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 txBox="1"/>
      </xdr:nvSpPr>
      <xdr:spPr>
        <a:xfrm>
          <a:off x="5343663" y="8278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72</xdr:row>
      <xdr:rowOff>133349</xdr:rowOff>
    </xdr:from>
    <xdr:ext cx="3200400" cy="657226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0" y="16430624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1090083</xdr:colOff>
      <xdr:row>72</xdr:row>
      <xdr:rowOff>132291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64250" y="17869958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2161116</xdr:colOff>
      <xdr:row>2</xdr:row>
      <xdr:rowOff>73024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135283" y="45402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: 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 txBox="1"/>
      </xdr:nvSpPr>
      <xdr:spPr>
        <a:xfrm>
          <a:off x="0" y="65341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0</xdr:colOff>
      <xdr:row>27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3257550" y="65341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429684</xdr:colOff>
      <xdr:row>4</xdr:row>
      <xdr:rowOff>20108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 txBox="1"/>
      </xdr:nvSpPr>
      <xdr:spPr>
        <a:xfrm>
          <a:off x="5827184" y="69744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18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895350</xdr:colOff>
      <xdr:row>3</xdr:row>
      <xdr:rowOff>180975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SpPr txBox="1"/>
      </xdr:nvSpPr>
      <xdr:spPr>
        <a:xfrm>
          <a:off x="53816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533400</xdr:colOff>
      <xdr:row>23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866775</xdr:colOff>
      <xdr:row>3</xdr:row>
      <xdr:rowOff>190500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1600-00001A000000}"/>
            </a:ext>
          </a:extLst>
        </xdr:cNvPr>
        <xdr:cNvSpPr txBox="1"/>
      </xdr:nvSpPr>
      <xdr:spPr>
        <a:xfrm>
          <a:off x="5353050" y="8191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00000000-0008-0000-1700-00000E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00000000-0008-0000-1700-00000F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id="{00000000-0008-0000-1700-000011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id="{00000000-0008-0000-1700-000012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2733674" cy="63817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id="{00000000-0008-0000-1700-000013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628651</xdr:colOff>
      <xdr:row>45</xdr:row>
      <xdr:rowOff>0</xdr:rowOff>
    </xdr:from>
    <xdr:ext cx="3009900" cy="662517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id="{00000000-0008-0000-1700-000014000000}"/>
            </a:ext>
          </a:extLst>
        </xdr:cNvPr>
        <xdr:cNvSpPr txBox="1"/>
      </xdr:nvSpPr>
      <xdr:spPr>
        <a:xfrm>
          <a:off x="3829051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356658</xdr:colOff>
      <xdr:row>3</xdr:row>
      <xdr:rowOff>194733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 txBox="1"/>
      </xdr:nvSpPr>
      <xdr:spPr>
        <a:xfrm>
          <a:off x="4240741" y="82973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22225</xdr:colOff>
      <xdr:row>0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8700558" y="0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74083</xdr:colOff>
      <xdr:row>83</xdr:row>
      <xdr:rowOff>74083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SpPr txBox="1"/>
      </xdr:nvSpPr>
      <xdr:spPr>
        <a:xfrm>
          <a:off x="370416" y="16107833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582084</xdr:colOff>
      <xdr:row>83</xdr:row>
      <xdr:rowOff>63500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 txBox="1"/>
      </xdr:nvSpPr>
      <xdr:spPr>
        <a:xfrm>
          <a:off x="5545667" y="160972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76201</xdr:colOff>
      <xdr:row>3</xdr:row>
      <xdr:rowOff>94191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6902451" y="63394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176</xdr:row>
      <xdr:rowOff>0</xdr:rowOff>
    </xdr:from>
    <xdr:ext cx="32004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695325" y="100203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4</xdr:col>
      <xdr:colOff>381001</xdr:colOff>
      <xdr:row>175</xdr:row>
      <xdr:rowOff>200024</xdr:rowOff>
    </xdr:from>
    <xdr:ext cx="2933699" cy="6762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900-000009000000}"/>
            </a:ext>
          </a:extLst>
        </xdr:cNvPr>
        <xdr:cNvSpPr txBox="1"/>
      </xdr:nvSpPr>
      <xdr:spPr>
        <a:xfrm>
          <a:off x="5562601" y="38900099"/>
          <a:ext cx="293369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828675</xdr:colOff>
      <xdr:row>3</xdr:row>
      <xdr:rowOff>180975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7000875" y="7905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361950</xdr:colOff>
      <xdr:row>60</xdr:row>
      <xdr:rowOff>0</xdr:rowOff>
    </xdr:from>
    <xdr:to>
      <xdr:col>1</xdr:col>
      <xdr:colOff>2643364</xdr:colOff>
      <xdr:row>60</xdr:row>
      <xdr:rowOff>6804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>
          <a:spLocks noChangeArrowheads="1"/>
        </xdr:cNvSpPr>
      </xdr:nvSpPr>
      <xdr:spPr bwMode="auto">
        <a:xfrm>
          <a:off x="1057275" y="13468350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 editAs="oneCell">
    <xdr:from>
      <xdr:col>1</xdr:col>
      <xdr:colOff>361950</xdr:colOff>
      <xdr:row>60</xdr:row>
      <xdr:rowOff>0</xdr:rowOff>
    </xdr:from>
    <xdr:to>
      <xdr:col>1</xdr:col>
      <xdr:colOff>2643364</xdr:colOff>
      <xdr:row>60</xdr:row>
      <xdr:rowOff>6805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>
          <a:spLocks noChangeArrowheads="1"/>
        </xdr:cNvSpPr>
      </xdr:nvSpPr>
      <xdr:spPr bwMode="auto">
        <a:xfrm>
          <a:off x="1057275" y="13468350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oneCellAnchor>
    <xdr:from>
      <xdr:col>1</xdr:col>
      <xdr:colOff>361950</xdr:colOff>
      <xdr:row>66</xdr:row>
      <xdr:rowOff>0</xdr:rowOff>
    </xdr:from>
    <xdr:ext cx="2281414" cy="6804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SpPr txBox="1">
          <a:spLocks noChangeArrowheads="1"/>
        </xdr:cNvSpPr>
      </xdr:nvSpPr>
      <xdr:spPr bwMode="auto">
        <a:xfrm>
          <a:off x="1057275" y="14782800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66</xdr:row>
      <xdr:rowOff>0</xdr:rowOff>
    </xdr:from>
    <xdr:ext cx="2281414" cy="680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SpPr txBox="1">
          <a:spLocks noChangeArrowheads="1"/>
        </xdr:cNvSpPr>
      </xdr:nvSpPr>
      <xdr:spPr bwMode="auto">
        <a:xfrm>
          <a:off x="1057275" y="14782800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63</xdr:row>
      <xdr:rowOff>0</xdr:rowOff>
    </xdr:from>
    <xdr:ext cx="2281414" cy="6804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1900-00000F000000}"/>
            </a:ext>
          </a:extLst>
        </xdr:cNvPr>
        <xdr:cNvSpPr txBox="1">
          <a:spLocks noChangeArrowheads="1"/>
        </xdr:cNvSpPr>
      </xdr:nvSpPr>
      <xdr:spPr bwMode="auto">
        <a:xfrm>
          <a:off x="1057275" y="14125575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63</xdr:row>
      <xdr:rowOff>0</xdr:rowOff>
    </xdr:from>
    <xdr:ext cx="2281414" cy="680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SpPr txBox="1">
          <a:spLocks noChangeArrowheads="1"/>
        </xdr:cNvSpPr>
      </xdr:nvSpPr>
      <xdr:spPr bwMode="auto">
        <a:xfrm>
          <a:off x="1057275" y="14125575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twoCellAnchor editAs="oneCell">
    <xdr:from>
      <xdr:col>1</xdr:col>
      <xdr:colOff>361950</xdr:colOff>
      <xdr:row>60</xdr:row>
      <xdr:rowOff>0</xdr:rowOff>
    </xdr:from>
    <xdr:to>
      <xdr:col>1</xdr:col>
      <xdr:colOff>2643364</xdr:colOff>
      <xdr:row>60</xdr:row>
      <xdr:rowOff>6804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1900-000011000000}"/>
            </a:ext>
          </a:extLst>
        </xdr:cNvPr>
        <xdr:cNvSpPr txBox="1">
          <a:spLocks noChangeArrowheads="1"/>
        </xdr:cNvSpPr>
      </xdr:nvSpPr>
      <xdr:spPr bwMode="auto">
        <a:xfrm>
          <a:off x="1057275" y="13468350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 editAs="oneCell">
    <xdr:from>
      <xdr:col>1</xdr:col>
      <xdr:colOff>361950</xdr:colOff>
      <xdr:row>60</xdr:row>
      <xdr:rowOff>0</xdr:rowOff>
    </xdr:from>
    <xdr:to>
      <xdr:col>1</xdr:col>
      <xdr:colOff>2643364</xdr:colOff>
      <xdr:row>60</xdr:row>
      <xdr:rowOff>6805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1900-000012000000}"/>
            </a:ext>
          </a:extLst>
        </xdr:cNvPr>
        <xdr:cNvSpPr txBox="1">
          <a:spLocks noChangeArrowheads="1"/>
        </xdr:cNvSpPr>
      </xdr:nvSpPr>
      <xdr:spPr bwMode="auto">
        <a:xfrm>
          <a:off x="1057275" y="13468350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oneCellAnchor>
    <xdr:from>
      <xdr:col>1</xdr:col>
      <xdr:colOff>361950</xdr:colOff>
      <xdr:row>66</xdr:row>
      <xdr:rowOff>0</xdr:rowOff>
    </xdr:from>
    <xdr:ext cx="2281414" cy="6804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1900-000013000000}"/>
            </a:ext>
          </a:extLst>
        </xdr:cNvPr>
        <xdr:cNvSpPr txBox="1">
          <a:spLocks noChangeArrowheads="1"/>
        </xdr:cNvSpPr>
      </xdr:nvSpPr>
      <xdr:spPr bwMode="auto">
        <a:xfrm>
          <a:off x="1057275" y="14782800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66</xdr:row>
      <xdr:rowOff>0</xdr:rowOff>
    </xdr:from>
    <xdr:ext cx="2281414" cy="680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1900-000014000000}"/>
            </a:ext>
          </a:extLst>
        </xdr:cNvPr>
        <xdr:cNvSpPr txBox="1">
          <a:spLocks noChangeArrowheads="1"/>
        </xdr:cNvSpPr>
      </xdr:nvSpPr>
      <xdr:spPr bwMode="auto">
        <a:xfrm>
          <a:off x="1057275" y="14782800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63</xdr:row>
      <xdr:rowOff>0</xdr:rowOff>
    </xdr:from>
    <xdr:ext cx="2281414" cy="6804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SpPr txBox="1">
          <a:spLocks noChangeArrowheads="1"/>
        </xdr:cNvSpPr>
      </xdr:nvSpPr>
      <xdr:spPr bwMode="auto">
        <a:xfrm>
          <a:off x="1057275" y="14125575"/>
          <a:ext cx="2281414" cy="68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  <xdr:oneCellAnchor>
    <xdr:from>
      <xdr:col>1</xdr:col>
      <xdr:colOff>361950</xdr:colOff>
      <xdr:row>63</xdr:row>
      <xdr:rowOff>0</xdr:rowOff>
    </xdr:from>
    <xdr:ext cx="2281414" cy="680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SpPr txBox="1">
          <a:spLocks noChangeArrowheads="1"/>
        </xdr:cNvSpPr>
      </xdr:nvSpPr>
      <xdr:spPr bwMode="auto">
        <a:xfrm>
          <a:off x="1057275" y="14125575"/>
          <a:ext cx="2281414" cy="68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3</xdr:col>
      <xdr:colOff>377825</xdr:colOff>
      <xdr:row>3</xdr:row>
      <xdr:rowOff>159809</xdr:rowOff>
    </xdr:from>
    <xdr:ext cx="2714625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4304242" y="763059"/>
          <a:ext cx="27146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679452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719667</xdr:colOff>
      <xdr:row>2</xdr:row>
      <xdr:rowOff>191464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5027084" y="60421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542760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400051</xdr:colOff>
      <xdr:row>33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561975</xdr:colOff>
      <xdr:row>2</xdr:row>
      <xdr:rowOff>200025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3629025" y="6191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554084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34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723900</xdr:colOff>
      <xdr:row>34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687917</xdr:colOff>
      <xdr:row>3</xdr:row>
      <xdr:rowOff>21167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3746500" y="65616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5820835</xdr:colOff>
      <xdr:row>66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6413500</xdr:colOff>
      <xdr:row>2</xdr:row>
      <xdr:rowOff>179916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6529917" y="634999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222250</xdr:colOff>
      <xdr:row>39</xdr:row>
      <xdr:rowOff>222250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22250" y="87524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264583</xdr:colOff>
      <xdr:row>39</xdr:row>
      <xdr:rowOff>222250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4201583" y="875241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232833</xdr:colOff>
      <xdr:row>2</xdr:row>
      <xdr:rowOff>180975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4984750" y="60430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21167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0000000-0008-0000-1F00-000003000000}"/>
            </a:ext>
          </a:extLst>
        </xdr:cNvPr>
        <xdr:cNvSpPr txBox="1"/>
      </xdr:nvSpPr>
      <xdr:spPr>
        <a:xfrm>
          <a:off x="5821288" y="21167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317500</xdr:colOff>
      <xdr:row>3</xdr:row>
      <xdr:rowOff>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4148667" y="6350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000-00000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000-00000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2000-00000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2000-00000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2000-00000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2000-00000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2000-00000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2000-00001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2000-00001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2000-00001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2000-00001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>
          <a:extLst>
            <a:ext uri="{FF2B5EF4-FFF2-40B4-BE49-F238E27FC236}">
              <a16:creationId xmlns:a16="http://schemas.microsoft.com/office/drawing/2014/main" id="{00000000-0008-0000-2000-00001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id="{00000000-0008-0000-2000-00001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2000-00001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id="{00000000-0008-0000-2000-00001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2000-00001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2000-00001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2000-00001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2000-00001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2000-00001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2000-00001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2000-00001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2000-00001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2000-00002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2000-00002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2000-00002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2000-00002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2000-00002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>
          <a:extLst>
            <a:ext uri="{FF2B5EF4-FFF2-40B4-BE49-F238E27FC236}">
              <a16:creationId xmlns:a16="http://schemas.microsoft.com/office/drawing/2014/main" id="{00000000-0008-0000-2000-00002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>
          <a:extLst>
            <a:ext uri="{FF2B5EF4-FFF2-40B4-BE49-F238E27FC236}">
              <a16:creationId xmlns:a16="http://schemas.microsoft.com/office/drawing/2014/main" id="{00000000-0008-0000-2000-00002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>
          <a:extLst>
            <a:ext uri="{FF2B5EF4-FFF2-40B4-BE49-F238E27FC236}">
              <a16:creationId xmlns:a16="http://schemas.microsoft.com/office/drawing/2014/main" id="{00000000-0008-0000-2000-00002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>
          <a:extLst>
            <a:ext uri="{FF2B5EF4-FFF2-40B4-BE49-F238E27FC236}">
              <a16:creationId xmlns:a16="http://schemas.microsoft.com/office/drawing/2014/main" id="{00000000-0008-0000-2000-00002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>
          <a:extLst>
            <a:ext uri="{FF2B5EF4-FFF2-40B4-BE49-F238E27FC236}">
              <a16:creationId xmlns:a16="http://schemas.microsoft.com/office/drawing/2014/main" id="{00000000-0008-0000-2000-00002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>
          <a:extLst>
            <a:ext uri="{FF2B5EF4-FFF2-40B4-BE49-F238E27FC236}">
              <a16:creationId xmlns:a16="http://schemas.microsoft.com/office/drawing/2014/main" id="{00000000-0008-0000-2000-00002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>
          <a:extLst>
            <a:ext uri="{FF2B5EF4-FFF2-40B4-BE49-F238E27FC236}">
              <a16:creationId xmlns:a16="http://schemas.microsoft.com/office/drawing/2014/main" id="{00000000-0008-0000-2000-00002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>
          <a:extLst>
            <a:ext uri="{FF2B5EF4-FFF2-40B4-BE49-F238E27FC236}">
              <a16:creationId xmlns:a16="http://schemas.microsoft.com/office/drawing/2014/main" id="{00000000-0008-0000-2000-00002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>
          <a:extLst>
            <a:ext uri="{FF2B5EF4-FFF2-40B4-BE49-F238E27FC236}">
              <a16:creationId xmlns:a16="http://schemas.microsoft.com/office/drawing/2014/main" id="{00000000-0008-0000-2000-00002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>
          <a:extLst>
            <a:ext uri="{FF2B5EF4-FFF2-40B4-BE49-F238E27FC236}">
              <a16:creationId xmlns:a16="http://schemas.microsoft.com/office/drawing/2014/main" id="{00000000-0008-0000-2000-00002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>
          <a:extLst>
            <a:ext uri="{FF2B5EF4-FFF2-40B4-BE49-F238E27FC236}">
              <a16:creationId xmlns:a16="http://schemas.microsoft.com/office/drawing/2014/main" id="{00000000-0008-0000-2000-00002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>
          <a:extLst>
            <a:ext uri="{FF2B5EF4-FFF2-40B4-BE49-F238E27FC236}">
              <a16:creationId xmlns:a16="http://schemas.microsoft.com/office/drawing/2014/main" id="{00000000-0008-0000-2000-00003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>
          <a:extLst>
            <a:ext uri="{FF2B5EF4-FFF2-40B4-BE49-F238E27FC236}">
              <a16:creationId xmlns:a16="http://schemas.microsoft.com/office/drawing/2014/main" id="{00000000-0008-0000-2000-00003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>
          <a:extLst>
            <a:ext uri="{FF2B5EF4-FFF2-40B4-BE49-F238E27FC236}">
              <a16:creationId xmlns:a16="http://schemas.microsoft.com/office/drawing/2014/main" id="{00000000-0008-0000-2000-00003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>
          <a:extLst>
            <a:ext uri="{FF2B5EF4-FFF2-40B4-BE49-F238E27FC236}">
              <a16:creationId xmlns:a16="http://schemas.microsoft.com/office/drawing/2014/main" id="{00000000-0008-0000-2000-00003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>
          <a:extLst>
            <a:ext uri="{FF2B5EF4-FFF2-40B4-BE49-F238E27FC236}">
              <a16:creationId xmlns:a16="http://schemas.microsoft.com/office/drawing/2014/main" id="{00000000-0008-0000-2000-00003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>
          <a:extLst>
            <a:ext uri="{FF2B5EF4-FFF2-40B4-BE49-F238E27FC236}">
              <a16:creationId xmlns:a16="http://schemas.microsoft.com/office/drawing/2014/main" id="{00000000-0008-0000-2000-00003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id="{00000000-0008-0000-2000-00003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id="{00000000-0008-0000-2000-00003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>
          <a:extLst>
            <a:ext uri="{FF2B5EF4-FFF2-40B4-BE49-F238E27FC236}">
              <a16:creationId xmlns:a16="http://schemas.microsoft.com/office/drawing/2014/main" id="{00000000-0008-0000-2000-00003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>
          <a:extLst>
            <a:ext uri="{FF2B5EF4-FFF2-40B4-BE49-F238E27FC236}">
              <a16:creationId xmlns:a16="http://schemas.microsoft.com/office/drawing/2014/main" id="{00000000-0008-0000-2000-00003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>
          <a:extLst>
            <a:ext uri="{FF2B5EF4-FFF2-40B4-BE49-F238E27FC236}">
              <a16:creationId xmlns:a16="http://schemas.microsoft.com/office/drawing/2014/main" id="{00000000-0008-0000-2000-00003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>
          <a:extLst>
            <a:ext uri="{FF2B5EF4-FFF2-40B4-BE49-F238E27FC236}">
              <a16:creationId xmlns:a16="http://schemas.microsoft.com/office/drawing/2014/main" id="{00000000-0008-0000-2000-00003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>
          <a:extLst>
            <a:ext uri="{FF2B5EF4-FFF2-40B4-BE49-F238E27FC236}">
              <a16:creationId xmlns:a16="http://schemas.microsoft.com/office/drawing/2014/main" id="{00000000-0008-0000-2000-00003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>
          <a:extLst>
            <a:ext uri="{FF2B5EF4-FFF2-40B4-BE49-F238E27FC236}">
              <a16:creationId xmlns:a16="http://schemas.microsoft.com/office/drawing/2014/main" id="{00000000-0008-0000-2000-00003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>
          <a:extLst>
            <a:ext uri="{FF2B5EF4-FFF2-40B4-BE49-F238E27FC236}">
              <a16:creationId xmlns:a16="http://schemas.microsoft.com/office/drawing/2014/main" id="{00000000-0008-0000-2000-00003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>
          <a:extLst>
            <a:ext uri="{FF2B5EF4-FFF2-40B4-BE49-F238E27FC236}">
              <a16:creationId xmlns:a16="http://schemas.microsoft.com/office/drawing/2014/main" id="{00000000-0008-0000-2000-00003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>
          <a:extLst>
            <a:ext uri="{FF2B5EF4-FFF2-40B4-BE49-F238E27FC236}">
              <a16:creationId xmlns:a16="http://schemas.microsoft.com/office/drawing/2014/main" id="{00000000-0008-0000-2000-00004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>
          <a:extLst>
            <a:ext uri="{FF2B5EF4-FFF2-40B4-BE49-F238E27FC236}">
              <a16:creationId xmlns:a16="http://schemas.microsoft.com/office/drawing/2014/main" id="{00000000-0008-0000-2000-00004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>
          <a:extLst>
            <a:ext uri="{FF2B5EF4-FFF2-40B4-BE49-F238E27FC236}">
              <a16:creationId xmlns:a16="http://schemas.microsoft.com/office/drawing/2014/main" id="{00000000-0008-0000-2000-00004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>
          <a:extLst>
            <a:ext uri="{FF2B5EF4-FFF2-40B4-BE49-F238E27FC236}">
              <a16:creationId xmlns:a16="http://schemas.microsoft.com/office/drawing/2014/main" id="{00000000-0008-0000-2000-00004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>
          <a:extLst>
            <a:ext uri="{FF2B5EF4-FFF2-40B4-BE49-F238E27FC236}">
              <a16:creationId xmlns:a16="http://schemas.microsoft.com/office/drawing/2014/main" id="{00000000-0008-0000-2000-00004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>
          <a:extLst>
            <a:ext uri="{FF2B5EF4-FFF2-40B4-BE49-F238E27FC236}">
              <a16:creationId xmlns:a16="http://schemas.microsoft.com/office/drawing/2014/main" id="{00000000-0008-0000-2000-00004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>
          <a:extLst>
            <a:ext uri="{FF2B5EF4-FFF2-40B4-BE49-F238E27FC236}">
              <a16:creationId xmlns:a16="http://schemas.microsoft.com/office/drawing/2014/main" id="{00000000-0008-0000-2000-00004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>
          <a:extLst>
            <a:ext uri="{FF2B5EF4-FFF2-40B4-BE49-F238E27FC236}">
              <a16:creationId xmlns:a16="http://schemas.microsoft.com/office/drawing/2014/main" id="{00000000-0008-0000-2000-00004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>
          <a:extLst>
            <a:ext uri="{FF2B5EF4-FFF2-40B4-BE49-F238E27FC236}">
              <a16:creationId xmlns:a16="http://schemas.microsoft.com/office/drawing/2014/main" id="{00000000-0008-0000-2000-00004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>
          <a:extLst>
            <a:ext uri="{FF2B5EF4-FFF2-40B4-BE49-F238E27FC236}">
              <a16:creationId xmlns:a16="http://schemas.microsoft.com/office/drawing/2014/main" id="{00000000-0008-0000-2000-00004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>
          <a:extLst>
            <a:ext uri="{FF2B5EF4-FFF2-40B4-BE49-F238E27FC236}">
              <a16:creationId xmlns:a16="http://schemas.microsoft.com/office/drawing/2014/main" id="{00000000-0008-0000-2000-00004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>
          <a:extLst>
            <a:ext uri="{FF2B5EF4-FFF2-40B4-BE49-F238E27FC236}">
              <a16:creationId xmlns:a16="http://schemas.microsoft.com/office/drawing/2014/main" id="{00000000-0008-0000-2000-00004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>
          <a:extLst>
            <a:ext uri="{FF2B5EF4-FFF2-40B4-BE49-F238E27FC236}">
              <a16:creationId xmlns:a16="http://schemas.microsoft.com/office/drawing/2014/main" id="{00000000-0008-0000-2000-00004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>
          <a:extLst>
            <a:ext uri="{FF2B5EF4-FFF2-40B4-BE49-F238E27FC236}">
              <a16:creationId xmlns:a16="http://schemas.microsoft.com/office/drawing/2014/main" id="{00000000-0008-0000-2000-00004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>
          <a:extLst>
            <a:ext uri="{FF2B5EF4-FFF2-40B4-BE49-F238E27FC236}">
              <a16:creationId xmlns:a16="http://schemas.microsoft.com/office/drawing/2014/main" id="{00000000-0008-0000-2000-00004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>
          <a:extLst>
            <a:ext uri="{FF2B5EF4-FFF2-40B4-BE49-F238E27FC236}">
              <a16:creationId xmlns:a16="http://schemas.microsoft.com/office/drawing/2014/main" id="{00000000-0008-0000-2000-00004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>
          <a:extLst>
            <a:ext uri="{FF2B5EF4-FFF2-40B4-BE49-F238E27FC236}">
              <a16:creationId xmlns:a16="http://schemas.microsoft.com/office/drawing/2014/main" id="{00000000-0008-0000-2000-00005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>
          <a:extLst>
            <a:ext uri="{FF2B5EF4-FFF2-40B4-BE49-F238E27FC236}">
              <a16:creationId xmlns:a16="http://schemas.microsoft.com/office/drawing/2014/main" id="{00000000-0008-0000-2000-00005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>
          <a:extLst>
            <a:ext uri="{FF2B5EF4-FFF2-40B4-BE49-F238E27FC236}">
              <a16:creationId xmlns:a16="http://schemas.microsoft.com/office/drawing/2014/main" id="{00000000-0008-0000-2000-00005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>
          <a:extLst>
            <a:ext uri="{FF2B5EF4-FFF2-40B4-BE49-F238E27FC236}">
              <a16:creationId xmlns:a16="http://schemas.microsoft.com/office/drawing/2014/main" id="{00000000-0008-0000-2000-00005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>
          <a:extLst>
            <a:ext uri="{FF2B5EF4-FFF2-40B4-BE49-F238E27FC236}">
              <a16:creationId xmlns:a16="http://schemas.microsoft.com/office/drawing/2014/main" id="{00000000-0008-0000-2000-00005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>
          <a:extLst>
            <a:ext uri="{FF2B5EF4-FFF2-40B4-BE49-F238E27FC236}">
              <a16:creationId xmlns:a16="http://schemas.microsoft.com/office/drawing/2014/main" id="{00000000-0008-0000-2000-00005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>
          <a:extLst>
            <a:ext uri="{FF2B5EF4-FFF2-40B4-BE49-F238E27FC236}">
              <a16:creationId xmlns:a16="http://schemas.microsoft.com/office/drawing/2014/main" id="{00000000-0008-0000-2000-00005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>
          <a:extLst>
            <a:ext uri="{FF2B5EF4-FFF2-40B4-BE49-F238E27FC236}">
              <a16:creationId xmlns:a16="http://schemas.microsoft.com/office/drawing/2014/main" id="{00000000-0008-0000-2000-00005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>
          <a:extLst>
            <a:ext uri="{FF2B5EF4-FFF2-40B4-BE49-F238E27FC236}">
              <a16:creationId xmlns:a16="http://schemas.microsoft.com/office/drawing/2014/main" id="{00000000-0008-0000-2000-00005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>
          <a:extLst>
            <a:ext uri="{FF2B5EF4-FFF2-40B4-BE49-F238E27FC236}">
              <a16:creationId xmlns:a16="http://schemas.microsoft.com/office/drawing/2014/main" id="{00000000-0008-0000-2000-00005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>
          <a:extLst>
            <a:ext uri="{FF2B5EF4-FFF2-40B4-BE49-F238E27FC236}">
              <a16:creationId xmlns:a16="http://schemas.microsoft.com/office/drawing/2014/main" id="{00000000-0008-0000-2000-00005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>
          <a:extLst>
            <a:ext uri="{FF2B5EF4-FFF2-40B4-BE49-F238E27FC236}">
              <a16:creationId xmlns:a16="http://schemas.microsoft.com/office/drawing/2014/main" id="{00000000-0008-0000-2000-00005B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>
          <a:extLst>
            <a:ext uri="{FF2B5EF4-FFF2-40B4-BE49-F238E27FC236}">
              <a16:creationId xmlns:a16="http://schemas.microsoft.com/office/drawing/2014/main" id="{00000000-0008-0000-2000-00005C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>
          <a:extLst>
            <a:ext uri="{FF2B5EF4-FFF2-40B4-BE49-F238E27FC236}">
              <a16:creationId xmlns:a16="http://schemas.microsoft.com/office/drawing/2014/main" id="{00000000-0008-0000-2000-00005D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>
          <a:extLst>
            <a:ext uri="{FF2B5EF4-FFF2-40B4-BE49-F238E27FC236}">
              <a16:creationId xmlns:a16="http://schemas.microsoft.com/office/drawing/2014/main" id="{00000000-0008-0000-2000-00005E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>
          <a:extLst>
            <a:ext uri="{FF2B5EF4-FFF2-40B4-BE49-F238E27FC236}">
              <a16:creationId xmlns:a16="http://schemas.microsoft.com/office/drawing/2014/main" id="{00000000-0008-0000-2000-00005F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>
          <a:extLst>
            <a:ext uri="{FF2B5EF4-FFF2-40B4-BE49-F238E27FC236}">
              <a16:creationId xmlns:a16="http://schemas.microsoft.com/office/drawing/2014/main" id="{00000000-0008-0000-2000-000060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>
          <a:extLst>
            <a:ext uri="{FF2B5EF4-FFF2-40B4-BE49-F238E27FC236}">
              <a16:creationId xmlns:a16="http://schemas.microsoft.com/office/drawing/2014/main" id="{00000000-0008-0000-2000-000061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>
          <a:extLst>
            <a:ext uri="{FF2B5EF4-FFF2-40B4-BE49-F238E27FC236}">
              <a16:creationId xmlns:a16="http://schemas.microsoft.com/office/drawing/2014/main" id="{00000000-0008-0000-2000-000062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>
          <a:extLst>
            <a:ext uri="{FF2B5EF4-FFF2-40B4-BE49-F238E27FC236}">
              <a16:creationId xmlns:a16="http://schemas.microsoft.com/office/drawing/2014/main" id="{00000000-0008-0000-2000-000063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>
          <a:extLst>
            <a:ext uri="{FF2B5EF4-FFF2-40B4-BE49-F238E27FC236}">
              <a16:creationId xmlns:a16="http://schemas.microsoft.com/office/drawing/2014/main" id="{00000000-0008-0000-2000-000064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>
          <a:extLst>
            <a:ext uri="{FF2B5EF4-FFF2-40B4-BE49-F238E27FC236}">
              <a16:creationId xmlns:a16="http://schemas.microsoft.com/office/drawing/2014/main" id="{00000000-0008-0000-2000-000065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>
          <a:extLst>
            <a:ext uri="{FF2B5EF4-FFF2-40B4-BE49-F238E27FC236}">
              <a16:creationId xmlns:a16="http://schemas.microsoft.com/office/drawing/2014/main" id="{00000000-0008-0000-2000-0000660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>
          <a:extLst>
            <a:ext uri="{FF2B5EF4-FFF2-40B4-BE49-F238E27FC236}">
              <a16:creationId xmlns:a16="http://schemas.microsoft.com/office/drawing/2014/main" id="{00000000-0008-0000-2000-00006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>
          <a:extLst>
            <a:ext uri="{FF2B5EF4-FFF2-40B4-BE49-F238E27FC236}">
              <a16:creationId xmlns:a16="http://schemas.microsoft.com/office/drawing/2014/main" id="{00000000-0008-0000-2000-00006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>
          <a:extLst>
            <a:ext uri="{FF2B5EF4-FFF2-40B4-BE49-F238E27FC236}">
              <a16:creationId xmlns:a16="http://schemas.microsoft.com/office/drawing/2014/main" id="{00000000-0008-0000-2000-00006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>
          <a:extLst>
            <a:ext uri="{FF2B5EF4-FFF2-40B4-BE49-F238E27FC236}">
              <a16:creationId xmlns:a16="http://schemas.microsoft.com/office/drawing/2014/main" id="{00000000-0008-0000-2000-00006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>
          <a:extLst>
            <a:ext uri="{FF2B5EF4-FFF2-40B4-BE49-F238E27FC236}">
              <a16:creationId xmlns:a16="http://schemas.microsoft.com/office/drawing/2014/main" id="{00000000-0008-0000-2000-00006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>
          <a:extLst>
            <a:ext uri="{FF2B5EF4-FFF2-40B4-BE49-F238E27FC236}">
              <a16:creationId xmlns:a16="http://schemas.microsoft.com/office/drawing/2014/main" id="{00000000-0008-0000-2000-00006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>
          <a:extLst>
            <a:ext uri="{FF2B5EF4-FFF2-40B4-BE49-F238E27FC236}">
              <a16:creationId xmlns:a16="http://schemas.microsoft.com/office/drawing/2014/main" id="{00000000-0008-0000-2000-00006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>
          <a:extLst>
            <a:ext uri="{FF2B5EF4-FFF2-40B4-BE49-F238E27FC236}">
              <a16:creationId xmlns:a16="http://schemas.microsoft.com/office/drawing/2014/main" id="{00000000-0008-0000-2000-00006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>
          <a:extLst>
            <a:ext uri="{FF2B5EF4-FFF2-40B4-BE49-F238E27FC236}">
              <a16:creationId xmlns:a16="http://schemas.microsoft.com/office/drawing/2014/main" id="{00000000-0008-0000-2000-00006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>
          <a:extLst>
            <a:ext uri="{FF2B5EF4-FFF2-40B4-BE49-F238E27FC236}">
              <a16:creationId xmlns:a16="http://schemas.microsoft.com/office/drawing/2014/main" id="{00000000-0008-0000-2000-00007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>
          <a:extLst>
            <a:ext uri="{FF2B5EF4-FFF2-40B4-BE49-F238E27FC236}">
              <a16:creationId xmlns:a16="http://schemas.microsoft.com/office/drawing/2014/main" id="{00000000-0008-0000-2000-00007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>
          <a:extLst>
            <a:ext uri="{FF2B5EF4-FFF2-40B4-BE49-F238E27FC236}">
              <a16:creationId xmlns:a16="http://schemas.microsoft.com/office/drawing/2014/main" id="{00000000-0008-0000-2000-00007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>
          <a:extLst>
            <a:ext uri="{FF2B5EF4-FFF2-40B4-BE49-F238E27FC236}">
              <a16:creationId xmlns:a16="http://schemas.microsoft.com/office/drawing/2014/main" id="{00000000-0008-0000-2000-00007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>
          <a:extLst>
            <a:ext uri="{FF2B5EF4-FFF2-40B4-BE49-F238E27FC236}">
              <a16:creationId xmlns:a16="http://schemas.microsoft.com/office/drawing/2014/main" id="{00000000-0008-0000-2000-00007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>
          <a:extLst>
            <a:ext uri="{FF2B5EF4-FFF2-40B4-BE49-F238E27FC236}">
              <a16:creationId xmlns:a16="http://schemas.microsoft.com/office/drawing/2014/main" id="{00000000-0008-0000-2000-00007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>
          <a:extLst>
            <a:ext uri="{FF2B5EF4-FFF2-40B4-BE49-F238E27FC236}">
              <a16:creationId xmlns:a16="http://schemas.microsoft.com/office/drawing/2014/main" id="{00000000-0008-0000-2000-00007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>
          <a:extLst>
            <a:ext uri="{FF2B5EF4-FFF2-40B4-BE49-F238E27FC236}">
              <a16:creationId xmlns:a16="http://schemas.microsoft.com/office/drawing/2014/main" id="{00000000-0008-0000-2000-00007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>
          <a:extLst>
            <a:ext uri="{FF2B5EF4-FFF2-40B4-BE49-F238E27FC236}">
              <a16:creationId xmlns:a16="http://schemas.microsoft.com/office/drawing/2014/main" id="{00000000-0008-0000-2000-00007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>
          <a:extLst>
            <a:ext uri="{FF2B5EF4-FFF2-40B4-BE49-F238E27FC236}">
              <a16:creationId xmlns:a16="http://schemas.microsoft.com/office/drawing/2014/main" id="{00000000-0008-0000-2000-00007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>
          <a:extLst>
            <a:ext uri="{FF2B5EF4-FFF2-40B4-BE49-F238E27FC236}">
              <a16:creationId xmlns:a16="http://schemas.microsoft.com/office/drawing/2014/main" id="{00000000-0008-0000-2000-00007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>
          <a:extLst>
            <a:ext uri="{FF2B5EF4-FFF2-40B4-BE49-F238E27FC236}">
              <a16:creationId xmlns:a16="http://schemas.microsoft.com/office/drawing/2014/main" id="{00000000-0008-0000-2000-00007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>
          <a:extLst>
            <a:ext uri="{FF2B5EF4-FFF2-40B4-BE49-F238E27FC236}">
              <a16:creationId xmlns:a16="http://schemas.microsoft.com/office/drawing/2014/main" id="{00000000-0008-0000-2000-00007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>
          <a:extLst>
            <a:ext uri="{FF2B5EF4-FFF2-40B4-BE49-F238E27FC236}">
              <a16:creationId xmlns:a16="http://schemas.microsoft.com/office/drawing/2014/main" id="{00000000-0008-0000-2000-00007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>
          <a:extLst>
            <a:ext uri="{FF2B5EF4-FFF2-40B4-BE49-F238E27FC236}">
              <a16:creationId xmlns:a16="http://schemas.microsoft.com/office/drawing/2014/main" id="{00000000-0008-0000-2000-00007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>
          <a:extLst>
            <a:ext uri="{FF2B5EF4-FFF2-40B4-BE49-F238E27FC236}">
              <a16:creationId xmlns:a16="http://schemas.microsoft.com/office/drawing/2014/main" id="{00000000-0008-0000-2000-00007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>
          <a:extLst>
            <a:ext uri="{FF2B5EF4-FFF2-40B4-BE49-F238E27FC236}">
              <a16:creationId xmlns:a16="http://schemas.microsoft.com/office/drawing/2014/main" id="{00000000-0008-0000-2000-00008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>
          <a:extLst>
            <a:ext uri="{FF2B5EF4-FFF2-40B4-BE49-F238E27FC236}">
              <a16:creationId xmlns:a16="http://schemas.microsoft.com/office/drawing/2014/main" id="{00000000-0008-0000-2000-00008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>
          <a:extLst>
            <a:ext uri="{FF2B5EF4-FFF2-40B4-BE49-F238E27FC236}">
              <a16:creationId xmlns:a16="http://schemas.microsoft.com/office/drawing/2014/main" id="{00000000-0008-0000-2000-00008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>
          <a:extLst>
            <a:ext uri="{FF2B5EF4-FFF2-40B4-BE49-F238E27FC236}">
              <a16:creationId xmlns:a16="http://schemas.microsoft.com/office/drawing/2014/main" id="{00000000-0008-0000-2000-00008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>
          <a:extLst>
            <a:ext uri="{FF2B5EF4-FFF2-40B4-BE49-F238E27FC236}">
              <a16:creationId xmlns:a16="http://schemas.microsoft.com/office/drawing/2014/main" id="{00000000-0008-0000-2000-00008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>
          <a:extLst>
            <a:ext uri="{FF2B5EF4-FFF2-40B4-BE49-F238E27FC236}">
              <a16:creationId xmlns:a16="http://schemas.microsoft.com/office/drawing/2014/main" id="{00000000-0008-0000-2000-00008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>
          <a:extLst>
            <a:ext uri="{FF2B5EF4-FFF2-40B4-BE49-F238E27FC236}">
              <a16:creationId xmlns:a16="http://schemas.microsoft.com/office/drawing/2014/main" id="{00000000-0008-0000-2000-00008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>
          <a:extLst>
            <a:ext uri="{FF2B5EF4-FFF2-40B4-BE49-F238E27FC236}">
              <a16:creationId xmlns:a16="http://schemas.microsoft.com/office/drawing/2014/main" id="{00000000-0008-0000-2000-00008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>
          <a:extLst>
            <a:ext uri="{FF2B5EF4-FFF2-40B4-BE49-F238E27FC236}">
              <a16:creationId xmlns:a16="http://schemas.microsoft.com/office/drawing/2014/main" id="{00000000-0008-0000-2000-00008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>
          <a:extLst>
            <a:ext uri="{FF2B5EF4-FFF2-40B4-BE49-F238E27FC236}">
              <a16:creationId xmlns:a16="http://schemas.microsoft.com/office/drawing/2014/main" id="{00000000-0008-0000-2000-00008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>
          <a:extLst>
            <a:ext uri="{FF2B5EF4-FFF2-40B4-BE49-F238E27FC236}">
              <a16:creationId xmlns:a16="http://schemas.microsoft.com/office/drawing/2014/main" id="{00000000-0008-0000-2000-00008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>
          <a:extLst>
            <a:ext uri="{FF2B5EF4-FFF2-40B4-BE49-F238E27FC236}">
              <a16:creationId xmlns:a16="http://schemas.microsoft.com/office/drawing/2014/main" id="{00000000-0008-0000-2000-00008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>
          <a:extLst>
            <a:ext uri="{FF2B5EF4-FFF2-40B4-BE49-F238E27FC236}">
              <a16:creationId xmlns:a16="http://schemas.microsoft.com/office/drawing/2014/main" id="{00000000-0008-0000-2000-00008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>
          <a:extLst>
            <a:ext uri="{FF2B5EF4-FFF2-40B4-BE49-F238E27FC236}">
              <a16:creationId xmlns:a16="http://schemas.microsoft.com/office/drawing/2014/main" id="{00000000-0008-0000-2000-00008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>
          <a:extLst>
            <a:ext uri="{FF2B5EF4-FFF2-40B4-BE49-F238E27FC236}">
              <a16:creationId xmlns:a16="http://schemas.microsoft.com/office/drawing/2014/main" id="{00000000-0008-0000-2000-00008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>
          <a:extLst>
            <a:ext uri="{FF2B5EF4-FFF2-40B4-BE49-F238E27FC236}">
              <a16:creationId xmlns:a16="http://schemas.microsoft.com/office/drawing/2014/main" id="{00000000-0008-0000-2000-00008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>
          <a:extLst>
            <a:ext uri="{FF2B5EF4-FFF2-40B4-BE49-F238E27FC236}">
              <a16:creationId xmlns:a16="http://schemas.microsoft.com/office/drawing/2014/main" id="{00000000-0008-0000-2000-00009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>
          <a:extLst>
            <a:ext uri="{FF2B5EF4-FFF2-40B4-BE49-F238E27FC236}">
              <a16:creationId xmlns:a16="http://schemas.microsoft.com/office/drawing/2014/main" id="{00000000-0008-0000-2000-00009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>
          <a:extLst>
            <a:ext uri="{FF2B5EF4-FFF2-40B4-BE49-F238E27FC236}">
              <a16:creationId xmlns:a16="http://schemas.microsoft.com/office/drawing/2014/main" id="{00000000-0008-0000-2000-00009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>
          <a:extLst>
            <a:ext uri="{FF2B5EF4-FFF2-40B4-BE49-F238E27FC236}">
              <a16:creationId xmlns:a16="http://schemas.microsoft.com/office/drawing/2014/main" id="{00000000-0008-0000-2000-00009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>
          <a:extLst>
            <a:ext uri="{FF2B5EF4-FFF2-40B4-BE49-F238E27FC236}">
              <a16:creationId xmlns:a16="http://schemas.microsoft.com/office/drawing/2014/main" id="{00000000-0008-0000-2000-00009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>
          <a:extLst>
            <a:ext uri="{FF2B5EF4-FFF2-40B4-BE49-F238E27FC236}">
              <a16:creationId xmlns:a16="http://schemas.microsoft.com/office/drawing/2014/main" id="{00000000-0008-0000-2000-00009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>
          <a:extLst>
            <a:ext uri="{FF2B5EF4-FFF2-40B4-BE49-F238E27FC236}">
              <a16:creationId xmlns:a16="http://schemas.microsoft.com/office/drawing/2014/main" id="{00000000-0008-0000-2000-00009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>
          <a:extLst>
            <a:ext uri="{FF2B5EF4-FFF2-40B4-BE49-F238E27FC236}">
              <a16:creationId xmlns:a16="http://schemas.microsoft.com/office/drawing/2014/main" id="{00000000-0008-0000-2000-00009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>
          <a:extLst>
            <a:ext uri="{FF2B5EF4-FFF2-40B4-BE49-F238E27FC236}">
              <a16:creationId xmlns:a16="http://schemas.microsoft.com/office/drawing/2014/main" id="{00000000-0008-0000-2000-00009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>
          <a:extLst>
            <a:ext uri="{FF2B5EF4-FFF2-40B4-BE49-F238E27FC236}">
              <a16:creationId xmlns:a16="http://schemas.microsoft.com/office/drawing/2014/main" id="{00000000-0008-0000-2000-00009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>
          <a:extLst>
            <a:ext uri="{FF2B5EF4-FFF2-40B4-BE49-F238E27FC236}">
              <a16:creationId xmlns:a16="http://schemas.microsoft.com/office/drawing/2014/main" id="{00000000-0008-0000-2000-00009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>
          <a:extLst>
            <a:ext uri="{FF2B5EF4-FFF2-40B4-BE49-F238E27FC236}">
              <a16:creationId xmlns:a16="http://schemas.microsoft.com/office/drawing/2014/main" id="{00000000-0008-0000-2000-00009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>
          <a:extLst>
            <a:ext uri="{FF2B5EF4-FFF2-40B4-BE49-F238E27FC236}">
              <a16:creationId xmlns:a16="http://schemas.microsoft.com/office/drawing/2014/main" id="{00000000-0008-0000-2000-00009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>
          <a:extLst>
            <a:ext uri="{FF2B5EF4-FFF2-40B4-BE49-F238E27FC236}">
              <a16:creationId xmlns:a16="http://schemas.microsoft.com/office/drawing/2014/main" id="{00000000-0008-0000-2000-00009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>
          <a:extLst>
            <a:ext uri="{FF2B5EF4-FFF2-40B4-BE49-F238E27FC236}">
              <a16:creationId xmlns:a16="http://schemas.microsoft.com/office/drawing/2014/main" id="{00000000-0008-0000-2000-00009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>
          <a:extLst>
            <a:ext uri="{FF2B5EF4-FFF2-40B4-BE49-F238E27FC236}">
              <a16:creationId xmlns:a16="http://schemas.microsoft.com/office/drawing/2014/main" id="{00000000-0008-0000-2000-00009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>
          <a:extLst>
            <a:ext uri="{FF2B5EF4-FFF2-40B4-BE49-F238E27FC236}">
              <a16:creationId xmlns:a16="http://schemas.microsoft.com/office/drawing/2014/main" id="{00000000-0008-0000-2000-0000A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>
          <a:extLst>
            <a:ext uri="{FF2B5EF4-FFF2-40B4-BE49-F238E27FC236}">
              <a16:creationId xmlns:a16="http://schemas.microsoft.com/office/drawing/2014/main" id="{00000000-0008-0000-2000-0000A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>
          <a:extLst>
            <a:ext uri="{FF2B5EF4-FFF2-40B4-BE49-F238E27FC236}">
              <a16:creationId xmlns:a16="http://schemas.microsoft.com/office/drawing/2014/main" id="{00000000-0008-0000-2000-0000A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>
          <a:extLst>
            <a:ext uri="{FF2B5EF4-FFF2-40B4-BE49-F238E27FC236}">
              <a16:creationId xmlns:a16="http://schemas.microsoft.com/office/drawing/2014/main" id="{00000000-0008-0000-2000-0000A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>
          <a:extLst>
            <a:ext uri="{FF2B5EF4-FFF2-40B4-BE49-F238E27FC236}">
              <a16:creationId xmlns:a16="http://schemas.microsoft.com/office/drawing/2014/main" id="{00000000-0008-0000-2000-0000A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>
          <a:extLst>
            <a:ext uri="{FF2B5EF4-FFF2-40B4-BE49-F238E27FC236}">
              <a16:creationId xmlns:a16="http://schemas.microsoft.com/office/drawing/2014/main" id="{00000000-0008-0000-2000-0000A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>
          <a:extLst>
            <a:ext uri="{FF2B5EF4-FFF2-40B4-BE49-F238E27FC236}">
              <a16:creationId xmlns:a16="http://schemas.microsoft.com/office/drawing/2014/main" id="{00000000-0008-0000-2000-0000A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>
          <a:extLst>
            <a:ext uri="{FF2B5EF4-FFF2-40B4-BE49-F238E27FC236}">
              <a16:creationId xmlns:a16="http://schemas.microsoft.com/office/drawing/2014/main" id="{00000000-0008-0000-2000-0000A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>
          <a:extLst>
            <a:ext uri="{FF2B5EF4-FFF2-40B4-BE49-F238E27FC236}">
              <a16:creationId xmlns:a16="http://schemas.microsoft.com/office/drawing/2014/main" id="{00000000-0008-0000-2000-0000A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>
          <a:extLst>
            <a:ext uri="{FF2B5EF4-FFF2-40B4-BE49-F238E27FC236}">
              <a16:creationId xmlns:a16="http://schemas.microsoft.com/office/drawing/2014/main" id="{00000000-0008-0000-2000-0000A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>
          <a:extLst>
            <a:ext uri="{FF2B5EF4-FFF2-40B4-BE49-F238E27FC236}">
              <a16:creationId xmlns:a16="http://schemas.microsoft.com/office/drawing/2014/main" id="{00000000-0008-0000-2000-0000A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>
          <a:extLst>
            <a:ext uri="{FF2B5EF4-FFF2-40B4-BE49-F238E27FC236}">
              <a16:creationId xmlns:a16="http://schemas.microsoft.com/office/drawing/2014/main" id="{00000000-0008-0000-2000-0000A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>
          <a:extLst>
            <a:ext uri="{FF2B5EF4-FFF2-40B4-BE49-F238E27FC236}">
              <a16:creationId xmlns:a16="http://schemas.microsoft.com/office/drawing/2014/main" id="{00000000-0008-0000-2000-0000A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>
          <a:extLst>
            <a:ext uri="{FF2B5EF4-FFF2-40B4-BE49-F238E27FC236}">
              <a16:creationId xmlns:a16="http://schemas.microsoft.com/office/drawing/2014/main" id="{00000000-0008-0000-2000-0000A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>
          <a:extLst>
            <a:ext uri="{FF2B5EF4-FFF2-40B4-BE49-F238E27FC236}">
              <a16:creationId xmlns:a16="http://schemas.microsoft.com/office/drawing/2014/main" id="{00000000-0008-0000-2000-0000A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>
          <a:extLst>
            <a:ext uri="{FF2B5EF4-FFF2-40B4-BE49-F238E27FC236}">
              <a16:creationId xmlns:a16="http://schemas.microsoft.com/office/drawing/2014/main" id="{00000000-0008-0000-2000-0000A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>
          <a:extLst>
            <a:ext uri="{FF2B5EF4-FFF2-40B4-BE49-F238E27FC236}">
              <a16:creationId xmlns:a16="http://schemas.microsoft.com/office/drawing/2014/main" id="{00000000-0008-0000-2000-0000B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>
          <a:extLst>
            <a:ext uri="{FF2B5EF4-FFF2-40B4-BE49-F238E27FC236}">
              <a16:creationId xmlns:a16="http://schemas.microsoft.com/office/drawing/2014/main" id="{00000000-0008-0000-2000-0000B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>
          <a:extLst>
            <a:ext uri="{FF2B5EF4-FFF2-40B4-BE49-F238E27FC236}">
              <a16:creationId xmlns:a16="http://schemas.microsoft.com/office/drawing/2014/main" id="{00000000-0008-0000-2000-0000B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>
          <a:extLst>
            <a:ext uri="{FF2B5EF4-FFF2-40B4-BE49-F238E27FC236}">
              <a16:creationId xmlns:a16="http://schemas.microsoft.com/office/drawing/2014/main" id="{00000000-0008-0000-2000-0000B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>
          <a:extLst>
            <a:ext uri="{FF2B5EF4-FFF2-40B4-BE49-F238E27FC236}">
              <a16:creationId xmlns:a16="http://schemas.microsoft.com/office/drawing/2014/main" id="{00000000-0008-0000-2000-0000B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>
          <a:extLst>
            <a:ext uri="{FF2B5EF4-FFF2-40B4-BE49-F238E27FC236}">
              <a16:creationId xmlns:a16="http://schemas.microsoft.com/office/drawing/2014/main" id="{00000000-0008-0000-2000-0000B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>
          <a:extLst>
            <a:ext uri="{FF2B5EF4-FFF2-40B4-BE49-F238E27FC236}">
              <a16:creationId xmlns:a16="http://schemas.microsoft.com/office/drawing/2014/main" id="{00000000-0008-0000-2000-0000B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>
          <a:extLst>
            <a:ext uri="{FF2B5EF4-FFF2-40B4-BE49-F238E27FC236}">
              <a16:creationId xmlns:a16="http://schemas.microsoft.com/office/drawing/2014/main" id="{00000000-0008-0000-2000-0000B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>
          <a:extLst>
            <a:ext uri="{FF2B5EF4-FFF2-40B4-BE49-F238E27FC236}">
              <a16:creationId xmlns:a16="http://schemas.microsoft.com/office/drawing/2014/main" id="{00000000-0008-0000-2000-0000B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>
          <a:extLst>
            <a:ext uri="{FF2B5EF4-FFF2-40B4-BE49-F238E27FC236}">
              <a16:creationId xmlns:a16="http://schemas.microsoft.com/office/drawing/2014/main" id="{00000000-0008-0000-2000-0000B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>
          <a:extLst>
            <a:ext uri="{FF2B5EF4-FFF2-40B4-BE49-F238E27FC236}">
              <a16:creationId xmlns:a16="http://schemas.microsoft.com/office/drawing/2014/main" id="{00000000-0008-0000-2000-0000B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>
          <a:extLst>
            <a:ext uri="{FF2B5EF4-FFF2-40B4-BE49-F238E27FC236}">
              <a16:creationId xmlns:a16="http://schemas.microsoft.com/office/drawing/2014/main" id="{00000000-0008-0000-2000-0000B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>
          <a:extLst>
            <a:ext uri="{FF2B5EF4-FFF2-40B4-BE49-F238E27FC236}">
              <a16:creationId xmlns:a16="http://schemas.microsoft.com/office/drawing/2014/main" id="{00000000-0008-0000-2000-0000B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>
          <a:extLst>
            <a:ext uri="{FF2B5EF4-FFF2-40B4-BE49-F238E27FC236}">
              <a16:creationId xmlns:a16="http://schemas.microsoft.com/office/drawing/2014/main" id="{00000000-0008-0000-2000-0000B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>
          <a:extLst>
            <a:ext uri="{FF2B5EF4-FFF2-40B4-BE49-F238E27FC236}">
              <a16:creationId xmlns:a16="http://schemas.microsoft.com/office/drawing/2014/main" id="{00000000-0008-0000-2000-0000B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>
          <a:extLst>
            <a:ext uri="{FF2B5EF4-FFF2-40B4-BE49-F238E27FC236}">
              <a16:creationId xmlns:a16="http://schemas.microsoft.com/office/drawing/2014/main" id="{00000000-0008-0000-2000-0000B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>
          <a:extLst>
            <a:ext uri="{FF2B5EF4-FFF2-40B4-BE49-F238E27FC236}">
              <a16:creationId xmlns:a16="http://schemas.microsoft.com/office/drawing/2014/main" id="{00000000-0008-0000-2000-0000C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>
          <a:extLst>
            <a:ext uri="{FF2B5EF4-FFF2-40B4-BE49-F238E27FC236}">
              <a16:creationId xmlns:a16="http://schemas.microsoft.com/office/drawing/2014/main" id="{00000000-0008-0000-2000-0000C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>
          <a:extLst>
            <a:ext uri="{FF2B5EF4-FFF2-40B4-BE49-F238E27FC236}">
              <a16:creationId xmlns:a16="http://schemas.microsoft.com/office/drawing/2014/main" id="{00000000-0008-0000-2000-0000C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>
          <a:extLst>
            <a:ext uri="{FF2B5EF4-FFF2-40B4-BE49-F238E27FC236}">
              <a16:creationId xmlns:a16="http://schemas.microsoft.com/office/drawing/2014/main" id="{00000000-0008-0000-2000-0000C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>
          <a:extLst>
            <a:ext uri="{FF2B5EF4-FFF2-40B4-BE49-F238E27FC236}">
              <a16:creationId xmlns:a16="http://schemas.microsoft.com/office/drawing/2014/main" id="{00000000-0008-0000-2000-0000C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>
          <a:extLst>
            <a:ext uri="{FF2B5EF4-FFF2-40B4-BE49-F238E27FC236}">
              <a16:creationId xmlns:a16="http://schemas.microsoft.com/office/drawing/2014/main" id="{00000000-0008-0000-2000-0000C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>
          <a:extLst>
            <a:ext uri="{FF2B5EF4-FFF2-40B4-BE49-F238E27FC236}">
              <a16:creationId xmlns:a16="http://schemas.microsoft.com/office/drawing/2014/main" id="{00000000-0008-0000-2000-0000C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>
          <a:extLst>
            <a:ext uri="{FF2B5EF4-FFF2-40B4-BE49-F238E27FC236}">
              <a16:creationId xmlns:a16="http://schemas.microsoft.com/office/drawing/2014/main" id="{00000000-0008-0000-2000-0000C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>
          <a:extLst>
            <a:ext uri="{FF2B5EF4-FFF2-40B4-BE49-F238E27FC236}">
              <a16:creationId xmlns:a16="http://schemas.microsoft.com/office/drawing/2014/main" id="{00000000-0008-0000-2000-0000C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>
          <a:extLst>
            <a:ext uri="{FF2B5EF4-FFF2-40B4-BE49-F238E27FC236}">
              <a16:creationId xmlns:a16="http://schemas.microsoft.com/office/drawing/2014/main" id="{00000000-0008-0000-2000-0000C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>
          <a:extLst>
            <a:ext uri="{FF2B5EF4-FFF2-40B4-BE49-F238E27FC236}">
              <a16:creationId xmlns:a16="http://schemas.microsoft.com/office/drawing/2014/main" id="{00000000-0008-0000-2000-0000C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>
          <a:extLst>
            <a:ext uri="{FF2B5EF4-FFF2-40B4-BE49-F238E27FC236}">
              <a16:creationId xmlns:a16="http://schemas.microsoft.com/office/drawing/2014/main" id="{00000000-0008-0000-2000-0000C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>
          <a:extLst>
            <a:ext uri="{FF2B5EF4-FFF2-40B4-BE49-F238E27FC236}">
              <a16:creationId xmlns:a16="http://schemas.microsoft.com/office/drawing/2014/main" id="{00000000-0008-0000-2000-0000C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>
          <a:extLst>
            <a:ext uri="{FF2B5EF4-FFF2-40B4-BE49-F238E27FC236}">
              <a16:creationId xmlns:a16="http://schemas.microsoft.com/office/drawing/2014/main" id="{00000000-0008-0000-2000-0000C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>
          <a:extLst>
            <a:ext uri="{FF2B5EF4-FFF2-40B4-BE49-F238E27FC236}">
              <a16:creationId xmlns:a16="http://schemas.microsoft.com/office/drawing/2014/main" id="{00000000-0008-0000-2000-0000C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>
          <a:extLst>
            <a:ext uri="{FF2B5EF4-FFF2-40B4-BE49-F238E27FC236}">
              <a16:creationId xmlns:a16="http://schemas.microsoft.com/office/drawing/2014/main" id="{00000000-0008-0000-2000-0000C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>
          <a:extLst>
            <a:ext uri="{FF2B5EF4-FFF2-40B4-BE49-F238E27FC236}">
              <a16:creationId xmlns:a16="http://schemas.microsoft.com/office/drawing/2014/main" id="{00000000-0008-0000-2000-0000D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>
          <a:extLst>
            <a:ext uri="{FF2B5EF4-FFF2-40B4-BE49-F238E27FC236}">
              <a16:creationId xmlns:a16="http://schemas.microsoft.com/office/drawing/2014/main" id="{00000000-0008-0000-2000-0000D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>
          <a:extLst>
            <a:ext uri="{FF2B5EF4-FFF2-40B4-BE49-F238E27FC236}">
              <a16:creationId xmlns:a16="http://schemas.microsoft.com/office/drawing/2014/main" id="{00000000-0008-0000-2000-0000D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>
          <a:extLst>
            <a:ext uri="{FF2B5EF4-FFF2-40B4-BE49-F238E27FC236}">
              <a16:creationId xmlns:a16="http://schemas.microsoft.com/office/drawing/2014/main" id="{00000000-0008-0000-2000-0000D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>
          <a:extLst>
            <a:ext uri="{FF2B5EF4-FFF2-40B4-BE49-F238E27FC236}">
              <a16:creationId xmlns:a16="http://schemas.microsoft.com/office/drawing/2014/main" id="{00000000-0008-0000-2000-0000D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>
          <a:extLst>
            <a:ext uri="{FF2B5EF4-FFF2-40B4-BE49-F238E27FC236}">
              <a16:creationId xmlns:a16="http://schemas.microsoft.com/office/drawing/2014/main" id="{00000000-0008-0000-2000-0000D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>
          <a:extLst>
            <a:ext uri="{FF2B5EF4-FFF2-40B4-BE49-F238E27FC236}">
              <a16:creationId xmlns:a16="http://schemas.microsoft.com/office/drawing/2014/main" id="{00000000-0008-0000-2000-0000D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>
          <a:extLst>
            <a:ext uri="{FF2B5EF4-FFF2-40B4-BE49-F238E27FC236}">
              <a16:creationId xmlns:a16="http://schemas.microsoft.com/office/drawing/2014/main" id="{00000000-0008-0000-2000-0000D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>
          <a:extLst>
            <a:ext uri="{FF2B5EF4-FFF2-40B4-BE49-F238E27FC236}">
              <a16:creationId xmlns:a16="http://schemas.microsoft.com/office/drawing/2014/main" id="{00000000-0008-0000-2000-0000D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>
          <a:extLst>
            <a:ext uri="{FF2B5EF4-FFF2-40B4-BE49-F238E27FC236}">
              <a16:creationId xmlns:a16="http://schemas.microsoft.com/office/drawing/2014/main" id="{00000000-0008-0000-2000-0000D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>
          <a:extLst>
            <a:ext uri="{FF2B5EF4-FFF2-40B4-BE49-F238E27FC236}">
              <a16:creationId xmlns:a16="http://schemas.microsoft.com/office/drawing/2014/main" id="{00000000-0008-0000-2000-0000D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>
          <a:extLst>
            <a:ext uri="{FF2B5EF4-FFF2-40B4-BE49-F238E27FC236}">
              <a16:creationId xmlns:a16="http://schemas.microsoft.com/office/drawing/2014/main" id="{00000000-0008-0000-2000-0000D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>
          <a:extLst>
            <a:ext uri="{FF2B5EF4-FFF2-40B4-BE49-F238E27FC236}">
              <a16:creationId xmlns:a16="http://schemas.microsoft.com/office/drawing/2014/main" id="{00000000-0008-0000-2000-0000D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>
          <a:extLst>
            <a:ext uri="{FF2B5EF4-FFF2-40B4-BE49-F238E27FC236}">
              <a16:creationId xmlns:a16="http://schemas.microsoft.com/office/drawing/2014/main" id="{00000000-0008-0000-2000-0000D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>
          <a:extLst>
            <a:ext uri="{FF2B5EF4-FFF2-40B4-BE49-F238E27FC236}">
              <a16:creationId xmlns:a16="http://schemas.microsoft.com/office/drawing/2014/main" id="{00000000-0008-0000-2000-0000D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>
          <a:extLst>
            <a:ext uri="{FF2B5EF4-FFF2-40B4-BE49-F238E27FC236}">
              <a16:creationId xmlns:a16="http://schemas.microsoft.com/office/drawing/2014/main" id="{00000000-0008-0000-2000-0000D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>
          <a:extLst>
            <a:ext uri="{FF2B5EF4-FFF2-40B4-BE49-F238E27FC236}">
              <a16:creationId xmlns:a16="http://schemas.microsoft.com/office/drawing/2014/main" id="{00000000-0008-0000-2000-0000E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>
          <a:extLst>
            <a:ext uri="{FF2B5EF4-FFF2-40B4-BE49-F238E27FC236}">
              <a16:creationId xmlns:a16="http://schemas.microsoft.com/office/drawing/2014/main" id="{00000000-0008-0000-2000-0000E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>
          <a:extLst>
            <a:ext uri="{FF2B5EF4-FFF2-40B4-BE49-F238E27FC236}">
              <a16:creationId xmlns:a16="http://schemas.microsoft.com/office/drawing/2014/main" id="{00000000-0008-0000-2000-0000E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>
          <a:extLst>
            <a:ext uri="{FF2B5EF4-FFF2-40B4-BE49-F238E27FC236}">
              <a16:creationId xmlns:a16="http://schemas.microsoft.com/office/drawing/2014/main" id="{00000000-0008-0000-2000-0000E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>
          <a:extLst>
            <a:ext uri="{FF2B5EF4-FFF2-40B4-BE49-F238E27FC236}">
              <a16:creationId xmlns:a16="http://schemas.microsoft.com/office/drawing/2014/main" id="{00000000-0008-0000-2000-0000E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>
          <a:extLst>
            <a:ext uri="{FF2B5EF4-FFF2-40B4-BE49-F238E27FC236}">
              <a16:creationId xmlns:a16="http://schemas.microsoft.com/office/drawing/2014/main" id="{00000000-0008-0000-2000-0000E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>
          <a:extLst>
            <a:ext uri="{FF2B5EF4-FFF2-40B4-BE49-F238E27FC236}">
              <a16:creationId xmlns:a16="http://schemas.microsoft.com/office/drawing/2014/main" id="{00000000-0008-0000-2000-0000E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>
          <a:extLst>
            <a:ext uri="{FF2B5EF4-FFF2-40B4-BE49-F238E27FC236}">
              <a16:creationId xmlns:a16="http://schemas.microsoft.com/office/drawing/2014/main" id="{00000000-0008-0000-2000-0000E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>
          <a:extLst>
            <a:ext uri="{FF2B5EF4-FFF2-40B4-BE49-F238E27FC236}">
              <a16:creationId xmlns:a16="http://schemas.microsoft.com/office/drawing/2014/main" id="{00000000-0008-0000-2000-0000E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>
          <a:extLst>
            <a:ext uri="{FF2B5EF4-FFF2-40B4-BE49-F238E27FC236}">
              <a16:creationId xmlns:a16="http://schemas.microsoft.com/office/drawing/2014/main" id="{00000000-0008-0000-2000-0000E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>
          <a:extLst>
            <a:ext uri="{FF2B5EF4-FFF2-40B4-BE49-F238E27FC236}">
              <a16:creationId xmlns:a16="http://schemas.microsoft.com/office/drawing/2014/main" id="{00000000-0008-0000-2000-0000E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>
          <a:extLst>
            <a:ext uri="{FF2B5EF4-FFF2-40B4-BE49-F238E27FC236}">
              <a16:creationId xmlns:a16="http://schemas.microsoft.com/office/drawing/2014/main" id="{00000000-0008-0000-2000-0000E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>
          <a:extLst>
            <a:ext uri="{FF2B5EF4-FFF2-40B4-BE49-F238E27FC236}">
              <a16:creationId xmlns:a16="http://schemas.microsoft.com/office/drawing/2014/main" id="{00000000-0008-0000-2000-0000E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>
          <a:extLst>
            <a:ext uri="{FF2B5EF4-FFF2-40B4-BE49-F238E27FC236}">
              <a16:creationId xmlns:a16="http://schemas.microsoft.com/office/drawing/2014/main" id="{00000000-0008-0000-2000-0000E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>
          <a:extLst>
            <a:ext uri="{FF2B5EF4-FFF2-40B4-BE49-F238E27FC236}">
              <a16:creationId xmlns:a16="http://schemas.microsoft.com/office/drawing/2014/main" id="{00000000-0008-0000-2000-0000E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>
          <a:extLst>
            <a:ext uri="{FF2B5EF4-FFF2-40B4-BE49-F238E27FC236}">
              <a16:creationId xmlns:a16="http://schemas.microsoft.com/office/drawing/2014/main" id="{00000000-0008-0000-2000-0000E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>
          <a:extLst>
            <a:ext uri="{FF2B5EF4-FFF2-40B4-BE49-F238E27FC236}">
              <a16:creationId xmlns:a16="http://schemas.microsoft.com/office/drawing/2014/main" id="{00000000-0008-0000-2000-0000F0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>
          <a:extLst>
            <a:ext uri="{FF2B5EF4-FFF2-40B4-BE49-F238E27FC236}">
              <a16:creationId xmlns:a16="http://schemas.microsoft.com/office/drawing/2014/main" id="{00000000-0008-0000-2000-0000F1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>
          <a:extLst>
            <a:ext uri="{FF2B5EF4-FFF2-40B4-BE49-F238E27FC236}">
              <a16:creationId xmlns:a16="http://schemas.microsoft.com/office/drawing/2014/main" id="{00000000-0008-0000-2000-0000F2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>
          <a:extLst>
            <a:ext uri="{FF2B5EF4-FFF2-40B4-BE49-F238E27FC236}">
              <a16:creationId xmlns:a16="http://schemas.microsoft.com/office/drawing/2014/main" id="{00000000-0008-0000-2000-0000F3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>
          <a:extLst>
            <a:ext uri="{FF2B5EF4-FFF2-40B4-BE49-F238E27FC236}">
              <a16:creationId xmlns:a16="http://schemas.microsoft.com/office/drawing/2014/main" id="{00000000-0008-0000-2000-0000F4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>
          <a:extLst>
            <a:ext uri="{FF2B5EF4-FFF2-40B4-BE49-F238E27FC236}">
              <a16:creationId xmlns:a16="http://schemas.microsoft.com/office/drawing/2014/main" id="{00000000-0008-0000-2000-0000F5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>
          <a:extLst>
            <a:ext uri="{FF2B5EF4-FFF2-40B4-BE49-F238E27FC236}">
              <a16:creationId xmlns:a16="http://schemas.microsoft.com/office/drawing/2014/main" id="{00000000-0008-0000-2000-0000F6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>
          <a:extLst>
            <a:ext uri="{FF2B5EF4-FFF2-40B4-BE49-F238E27FC236}">
              <a16:creationId xmlns:a16="http://schemas.microsoft.com/office/drawing/2014/main" id="{00000000-0008-0000-2000-0000F7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>
          <a:extLst>
            <a:ext uri="{FF2B5EF4-FFF2-40B4-BE49-F238E27FC236}">
              <a16:creationId xmlns:a16="http://schemas.microsoft.com/office/drawing/2014/main" id="{00000000-0008-0000-2000-0000F8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>
          <a:extLst>
            <a:ext uri="{FF2B5EF4-FFF2-40B4-BE49-F238E27FC236}">
              <a16:creationId xmlns:a16="http://schemas.microsoft.com/office/drawing/2014/main" id="{00000000-0008-0000-2000-0000F9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>
          <a:extLst>
            <a:ext uri="{FF2B5EF4-FFF2-40B4-BE49-F238E27FC236}">
              <a16:creationId xmlns:a16="http://schemas.microsoft.com/office/drawing/2014/main" id="{00000000-0008-0000-2000-0000FA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>
          <a:extLst>
            <a:ext uri="{FF2B5EF4-FFF2-40B4-BE49-F238E27FC236}">
              <a16:creationId xmlns:a16="http://schemas.microsoft.com/office/drawing/2014/main" id="{00000000-0008-0000-2000-0000FB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>
          <a:extLst>
            <a:ext uri="{FF2B5EF4-FFF2-40B4-BE49-F238E27FC236}">
              <a16:creationId xmlns:a16="http://schemas.microsoft.com/office/drawing/2014/main" id="{00000000-0008-0000-2000-0000FC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>
          <a:extLst>
            <a:ext uri="{FF2B5EF4-FFF2-40B4-BE49-F238E27FC236}">
              <a16:creationId xmlns:a16="http://schemas.microsoft.com/office/drawing/2014/main" id="{00000000-0008-0000-2000-0000FD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>
          <a:extLst>
            <a:ext uri="{FF2B5EF4-FFF2-40B4-BE49-F238E27FC236}">
              <a16:creationId xmlns:a16="http://schemas.microsoft.com/office/drawing/2014/main" id="{00000000-0008-0000-2000-0000FE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>
          <a:extLst>
            <a:ext uri="{FF2B5EF4-FFF2-40B4-BE49-F238E27FC236}">
              <a16:creationId xmlns:a16="http://schemas.microsoft.com/office/drawing/2014/main" id="{00000000-0008-0000-2000-0000FF0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>
          <a:extLst>
            <a:ext uri="{FF2B5EF4-FFF2-40B4-BE49-F238E27FC236}">
              <a16:creationId xmlns:a16="http://schemas.microsoft.com/office/drawing/2014/main" id="{00000000-0008-0000-2000-00000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>
          <a:extLst>
            <a:ext uri="{FF2B5EF4-FFF2-40B4-BE49-F238E27FC236}">
              <a16:creationId xmlns:a16="http://schemas.microsoft.com/office/drawing/2014/main" id="{00000000-0008-0000-2000-00000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>
          <a:extLst>
            <a:ext uri="{FF2B5EF4-FFF2-40B4-BE49-F238E27FC236}">
              <a16:creationId xmlns:a16="http://schemas.microsoft.com/office/drawing/2014/main" id="{00000000-0008-0000-2000-00000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>
          <a:extLst>
            <a:ext uri="{FF2B5EF4-FFF2-40B4-BE49-F238E27FC236}">
              <a16:creationId xmlns:a16="http://schemas.microsoft.com/office/drawing/2014/main" id="{00000000-0008-0000-2000-00000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>
          <a:extLst>
            <a:ext uri="{FF2B5EF4-FFF2-40B4-BE49-F238E27FC236}">
              <a16:creationId xmlns:a16="http://schemas.microsoft.com/office/drawing/2014/main" id="{00000000-0008-0000-2000-00000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>
          <a:extLst>
            <a:ext uri="{FF2B5EF4-FFF2-40B4-BE49-F238E27FC236}">
              <a16:creationId xmlns:a16="http://schemas.microsoft.com/office/drawing/2014/main" id="{00000000-0008-0000-2000-00000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>
          <a:extLst>
            <a:ext uri="{FF2B5EF4-FFF2-40B4-BE49-F238E27FC236}">
              <a16:creationId xmlns:a16="http://schemas.microsoft.com/office/drawing/2014/main" id="{00000000-0008-0000-2000-00000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>
          <a:extLst>
            <a:ext uri="{FF2B5EF4-FFF2-40B4-BE49-F238E27FC236}">
              <a16:creationId xmlns:a16="http://schemas.microsoft.com/office/drawing/2014/main" id="{00000000-0008-0000-2000-00000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>
          <a:extLst>
            <a:ext uri="{FF2B5EF4-FFF2-40B4-BE49-F238E27FC236}">
              <a16:creationId xmlns:a16="http://schemas.microsoft.com/office/drawing/2014/main" id="{00000000-0008-0000-2000-00000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>
          <a:extLst>
            <a:ext uri="{FF2B5EF4-FFF2-40B4-BE49-F238E27FC236}">
              <a16:creationId xmlns:a16="http://schemas.microsoft.com/office/drawing/2014/main" id="{00000000-0008-0000-2000-00000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>
          <a:extLst>
            <a:ext uri="{FF2B5EF4-FFF2-40B4-BE49-F238E27FC236}">
              <a16:creationId xmlns:a16="http://schemas.microsoft.com/office/drawing/2014/main" id="{00000000-0008-0000-2000-00000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>
          <a:extLst>
            <a:ext uri="{FF2B5EF4-FFF2-40B4-BE49-F238E27FC236}">
              <a16:creationId xmlns:a16="http://schemas.microsoft.com/office/drawing/2014/main" id="{00000000-0008-0000-2000-00000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>
          <a:extLst>
            <a:ext uri="{FF2B5EF4-FFF2-40B4-BE49-F238E27FC236}">
              <a16:creationId xmlns:a16="http://schemas.microsoft.com/office/drawing/2014/main" id="{00000000-0008-0000-2000-00000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>
          <a:extLst>
            <a:ext uri="{FF2B5EF4-FFF2-40B4-BE49-F238E27FC236}">
              <a16:creationId xmlns:a16="http://schemas.microsoft.com/office/drawing/2014/main" id="{00000000-0008-0000-2000-00000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>
          <a:extLst>
            <a:ext uri="{FF2B5EF4-FFF2-40B4-BE49-F238E27FC236}">
              <a16:creationId xmlns:a16="http://schemas.microsoft.com/office/drawing/2014/main" id="{00000000-0008-0000-2000-00000E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>
          <a:extLst>
            <a:ext uri="{FF2B5EF4-FFF2-40B4-BE49-F238E27FC236}">
              <a16:creationId xmlns:a16="http://schemas.microsoft.com/office/drawing/2014/main" id="{00000000-0008-0000-2000-00000F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>
          <a:extLst>
            <a:ext uri="{FF2B5EF4-FFF2-40B4-BE49-F238E27FC236}">
              <a16:creationId xmlns:a16="http://schemas.microsoft.com/office/drawing/2014/main" id="{00000000-0008-0000-2000-000010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>
          <a:extLst>
            <a:ext uri="{FF2B5EF4-FFF2-40B4-BE49-F238E27FC236}">
              <a16:creationId xmlns:a16="http://schemas.microsoft.com/office/drawing/2014/main" id="{00000000-0008-0000-2000-000011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>
          <a:extLst>
            <a:ext uri="{FF2B5EF4-FFF2-40B4-BE49-F238E27FC236}">
              <a16:creationId xmlns:a16="http://schemas.microsoft.com/office/drawing/2014/main" id="{00000000-0008-0000-2000-000012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>
          <a:extLst>
            <a:ext uri="{FF2B5EF4-FFF2-40B4-BE49-F238E27FC236}">
              <a16:creationId xmlns:a16="http://schemas.microsoft.com/office/drawing/2014/main" id="{00000000-0008-0000-2000-000013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>
          <a:extLst>
            <a:ext uri="{FF2B5EF4-FFF2-40B4-BE49-F238E27FC236}">
              <a16:creationId xmlns:a16="http://schemas.microsoft.com/office/drawing/2014/main" id="{00000000-0008-0000-2000-000014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>
          <a:extLst>
            <a:ext uri="{FF2B5EF4-FFF2-40B4-BE49-F238E27FC236}">
              <a16:creationId xmlns:a16="http://schemas.microsoft.com/office/drawing/2014/main" id="{00000000-0008-0000-2000-000015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>
          <a:extLst>
            <a:ext uri="{FF2B5EF4-FFF2-40B4-BE49-F238E27FC236}">
              <a16:creationId xmlns:a16="http://schemas.microsoft.com/office/drawing/2014/main" id="{00000000-0008-0000-2000-000016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>
          <a:extLst>
            <a:ext uri="{FF2B5EF4-FFF2-40B4-BE49-F238E27FC236}">
              <a16:creationId xmlns:a16="http://schemas.microsoft.com/office/drawing/2014/main" id="{00000000-0008-0000-2000-000017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>
          <a:extLst>
            <a:ext uri="{FF2B5EF4-FFF2-40B4-BE49-F238E27FC236}">
              <a16:creationId xmlns:a16="http://schemas.microsoft.com/office/drawing/2014/main" id="{00000000-0008-0000-2000-000018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>
          <a:extLst>
            <a:ext uri="{FF2B5EF4-FFF2-40B4-BE49-F238E27FC236}">
              <a16:creationId xmlns:a16="http://schemas.microsoft.com/office/drawing/2014/main" id="{00000000-0008-0000-2000-000019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>
          <a:extLst>
            <a:ext uri="{FF2B5EF4-FFF2-40B4-BE49-F238E27FC236}">
              <a16:creationId xmlns:a16="http://schemas.microsoft.com/office/drawing/2014/main" id="{00000000-0008-0000-2000-00001A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>
          <a:extLst>
            <a:ext uri="{FF2B5EF4-FFF2-40B4-BE49-F238E27FC236}">
              <a16:creationId xmlns:a16="http://schemas.microsoft.com/office/drawing/2014/main" id="{00000000-0008-0000-2000-00001B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>
          <a:extLst>
            <a:ext uri="{FF2B5EF4-FFF2-40B4-BE49-F238E27FC236}">
              <a16:creationId xmlns:a16="http://schemas.microsoft.com/office/drawing/2014/main" id="{00000000-0008-0000-2000-00001C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>
          <a:extLst>
            <a:ext uri="{FF2B5EF4-FFF2-40B4-BE49-F238E27FC236}">
              <a16:creationId xmlns:a16="http://schemas.microsoft.com/office/drawing/2014/main" id="{00000000-0008-0000-2000-00001D0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>
          <a:extLst>
            <a:ext uri="{FF2B5EF4-FFF2-40B4-BE49-F238E27FC236}">
              <a16:creationId xmlns:a16="http://schemas.microsoft.com/office/drawing/2014/main" id="{00000000-0008-0000-2000-00001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>
          <a:extLst>
            <a:ext uri="{FF2B5EF4-FFF2-40B4-BE49-F238E27FC236}">
              <a16:creationId xmlns:a16="http://schemas.microsoft.com/office/drawing/2014/main" id="{00000000-0008-0000-2000-00001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>
          <a:extLst>
            <a:ext uri="{FF2B5EF4-FFF2-40B4-BE49-F238E27FC236}">
              <a16:creationId xmlns:a16="http://schemas.microsoft.com/office/drawing/2014/main" id="{00000000-0008-0000-2000-00002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>
          <a:extLst>
            <a:ext uri="{FF2B5EF4-FFF2-40B4-BE49-F238E27FC236}">
              <a16:creationId xmlns:a16="http://schemas.microsoft.com/office/drawing/2014/main" id="{00000000-0008-0000-2000-00002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>
          <a:extLst>
            <a:ext uri="{FF2B5EF4-FFF2-40B4-BE49-F238E27FC236}">
              <a16:creationId xmlns:a16="http://schemas.microsoft.com/office/drawing/2014/main" id="{00000000-0008-0000-2000-00002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>
          <a:extLst>
            <a:ext uri="{FF2B5EF4-FFF2-40B4-BE49-F238E27FC236}">
              <a16:creationId xmlns:a16="http://schemas.microsoft.com/office/drawing/2014/main" id="{00000000-0008-0000-2000-00002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>
          <a:extLst>
            <a:ext uri="{FF2B5EF4-FFF2-40B4-BE49-F238E27FC236}">
              <a16:creationId xmlns:a16="http://schemas.microsoft.com/office/drawing/2014/main" id="{00000000-0008-0000-2000-00002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>
          <a:extLst>
            <a:ext uri="{FF2B5EF4-FFF2-40B4-BE49-F238E27FC236}">
              <a16:creationId xmlns:a16="http://schemas.microsoft.com/office/drawing/2014/main" id="{00000000-0008-0000-2000-00002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>
          <a:extLst>
            <a:ext uri="{FF2B5EF4-FFF2-40B4-BE49-F238E27FC236}">
              <a16:creationId xmlns:a16="http://schemas.microsoft.com/office/drawing/2014/main" id="{00000000-0008-0000-2000-00002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>
          <a:extLst>
            <a:ext uri="{FF2B5EF4-FFF2-40B4-BE49-F238E27FC236}">
              <a16:creationId xmlns:a16="http://schemas.microsoft.com/office/drawing/2014/main" id="{00000000-0008-0000-2000-00002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>
          <a:extLst>
            <a:ext uri="{FF2B5EF4-FFF2-40B4-BE49-F238E27FC236}">
              <a16:creationId xmlns:a16="http://schemas.microsoft.com/office/drawing/2014/main" id="{00000000-0008-0000-2000-00002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>
          <a:extLst>
            <a:ext uri="{FF2B5EF4-FFF2-40B4-BE49-F238E27FC236}">
              <a16:creationId xmlns:a16="http://schemas.microsoft.com/office/drawing/2014/main" id="{00000000-0008-0000-2000-00002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>
          <a:extLst>
            <a:ext uri="{FF2B5EF4-FFF2-40B4-BE49-F238E27FC236}">
              <a16:creationId xmlns:a16="http://schemas.microsoft.com/office/drawing/2014/main" id="{00000000-0008-0000-2000-00002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>
          <a:extLst>
            <a:ext uri="{FF2B5EF4-FFF2-40B4-BE49-F238E27FC236}">
              <a16:creationId xmlns:a16="http://schemas.microsoft.com/office/drawing/2014/main" id="{00000000-0008-0000-2000-00002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>
          <a:extLst>
            <a:ext uri="{FF2B5EF4-FFF2-40B4-BE49-F238E27FC236}">
              <a16:creationId xmlns:a16="http://schemas.microsoft.com/office/drawing/2014/main" id="{00000000-0008-0000-2000-00002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>
          <a:extLst>
            <a:ext uri="{FF2B5EF4-FFF2-40B4-BE49-F238E27FC236}">
              <a16:creationId xmlns:a16="http://schemas.microsoft.com/office/drawing/2014/main" id="{00000000-0008-0000-2000-00002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>
          <a:extLst>
            <a:ext uri="{FF2B5EF4-FFF2-40B4-BE49-F238E27FC236}">
              <a16:creationId xmlns:a16="http://schemas.microsoft.com/office/drawing/2014/main" id="{00000000-0008-0000-2000-00002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>
          <a:extLst>
            <a:ext uri="{FF2B5EF4-FFF2-40B4-BE49-F238E27FC236}">
              <a16:creationId xmlns:a16="http://schemas.microsoft.com/office/drawing/2014/main" id="{00000000-0008-0000-2000-00002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>
          <a:extLst>
            <a:ext uri="{FF2B5EF4-FFF2-40B4-BE49-F238E27FC236}">
              <a16:creationId xmlns:a16="http://schemas.microsoft.com/office/drawing/2014/main" id="{00000000-0008-0000-2000-00003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>
          <a:extLst>
            <a:ext uri="{FF2B5EF4-FFF2-40B4-BE49-F238E27FC236}">
              <a16:creationId xmlns:a16="http://schemas.microsoft.com/office/drawing/2014/main" id="{00000000-0008-0000-2000-00003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>
          <a:extLst>
            <a:ext uri="{FF2B5EF4-FFF2-40B4-BE49-F238E27FC236}">
              <a16:creationId xmlns:a16="http://schemas.microsoft.com/office/drawing/2014/main" id="{00000000-0008-0000-2000-00003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>
          <a:extLst>
            <a:ext uri="{FF2B5EF4-FFF2-40B4-BE49-F238E27FC236}">
              <a16:creationId xmlns:a16="http://schemas.microsoft.com/office/drawing/2014/main" id="{00000000-0008-0000-2000-00003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>
          <a:extLst>
            <a:ext uri="{FF2B5EF4-FFF2-40B4-BE49-F238E27FC236}">
              <a16:creationId xmlns:a16="http://schemas.microsoft.com/office/drawing/2014/main" id="{00000000-0008-0000-2000-00003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>
          <a:extLst>
            <a:ext uri="{FF2B5EF4-FFF2-40B4-BE49-F238E27FC236}">
              <a16:creationId xmlns:a16="http://schemas.microsoft.com/office/drawing/2014/main" id="{00000000-0008-0000-2000-00003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>
          <a:extLst>
            <a:ext uri="{FF2B5EF4-FFF2-40B4-BE49-F238E27FC236}">
              <a16:creationId xmlns:a16="http://schemas.microsoft.com/office/drawing/2014/main" id="{00000000-0008-0000-2000-00003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>
          <a:extLst>
            <a:ext uri="{FF2B5EF4-FFF2-40B4-BE49-F238E27FC236}">
              <a16:creationId xmlns:a16="http://schemas.microsoft.com/office/drawing/2014/main" id="{00000000-0008-0000-2000-00003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>
          <a:extLst>
            <a:ext uri="{FF2B5EF4-FFF2-40B4-BE49-F238E27FC236}">
              <a16:creationId xmlns:a16="http://schemas.microsoft.com/office/drawing/2014/main" id="{00000000-0008-0000-2000-00003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>
          <a:extLst>
            <a:ext uri="{FF2B5EF4-FFF2-40B4-BE49-F238E27FC236}">
              <a16:creationId xmlns:a16="http://schemas.microsoft.com/office/drawing/2014/main" id="{00000000-0008-0000-2000-00003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>
          <a:extLst>
            <a:ext uri="{FF2B5EF4-FFF2-40B4-BE49-F238E27FC236}">
              <a16:creationId xmlns:a16="http://schemas.microsoft.com/office/drawing/2014/main" id="{00000000-0008-0000-2000-00003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>
          <a:extLst>
            <a:ext uri="{FF2B5EF4-FFF2-40B4-BE49-F238E27FC236}">
              <a16:creationId xmlns:a16="http://schemas.microsoft.com/office/drawing/2014/main" id="{00000000-0008-0000-2000-00003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>
          <a:extLst>
            <a:ext uri="{FF2B5EF4-FFF2-40B4-BE49-F238E27FC236}">
              <a16:creationId xmlns:a16="http://schemas.microsoft.com/office/drawing/2014/main" id="{00000000-0008-0000-2000-00003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>
          <a:extLst>
            <a:ext uri="{FF2B5EF4-FFF2-40B4-BE49-F238E27FC236}">
              <a16:creationId xmlns:a16="http://schemas.microsoft.com/office/drawing/2014/main" id="{00000000-0008-0000-2000-00003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>
          <a:extLst>
            <a:ext uri="{FF2B5EF4-FFF2-40B4-BE49-F238E27FC236}">
              <a16:creationId xmlns:a16="http://schemas.microsoft.com/office/drawing/2014/main" id="{00000000-0008-0000-2000-00003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>
          <a:extLst>
            <a:ext uri="{FF2B5EF4-FFF2-40B4-BE49-F238E27FC236}">
              <a16:creationId xmlns:a16="http://schemas.microsoft.com/office/drawing/2014/main" id="{00000000-0008-0000-2000-00003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>
          <a:extLst>
            <a:ext uri="{FF2B5EF4-FFF2-40B4-BE49-F238E27FC236}">
              <a16:creationId xmlns:a16="http://schemas.microsoft.com/office/drawing/2014/main" id="{00000000-0008-0000-2000-00004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>
          <a:extLst>
            <a:ext uri="{FF2B5EF4-FFF2-40B4-BE49-F238E27FC236}">
              <a16:creationId xmlns:a16="http://schemas.microsoft.com/office/drawing/2014/main" id="{00000000-0008-0000-2000-00004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>
          <a:extLst>
            <a:ext uri="{FF2B5EF4-FFF2-40B4-BE49-F238E27FC236}">
              <a16:creationId xmlns:a16="http://schemas.microsoft.com/office/drawing/2014/main" id="{00000000-0008-0000-2000-00004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>
          <a:extLst>
            <a:ext uri="{FF2B5EF4-FFF2-40B4-BE49-F238E27FC236}">
              <a16:creationId xmlns:a16="http://schemas.microsoft.com/office/drawing/2014/main" id="{00000000-0008-0000-2000-00004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>
          <a:extLst>
            <a:ext uri="{FF2B5EF4-FFF2-40B4-BE49-F238E27FC236}">
              <a16:creationId xmlns:a16="http://schemas.microsoft.com/office/drawing/2014/main" id="{00000000-0008-0000-2000-00004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>
          <a:extLst>
            <a:ext uri="{FF2B5EF4-FFF2-40B4-BE49-F238E27FC236}">
              <a16:creationId xmlns:a16="http://schemas.microsoft.com/office/drawing/2014/main" id="{00000000-0008-0000-2000-00004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>
          <a:extLst>
            <a:ext uri="{FF2B5EF4-FFF2-40B4-BE49-F238E27FC236}">
              <a16:creationId xmlns:a16="http://schemas.microsoft.com/office/drawing/2014/main" id="{00000000-0008-0000-2000-00004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>
          <a:extLst>
            <a:ext uri="{FF2B5EF4-FFF2-40B4-BE49-F238E27FC236}">
              <a16:creationId xmlns:a16="http://schemas.microsoft.com/office/drawing/2014/main" id="{00000000-0008-0000-2000-00004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>
          <a:extLst>
            <a:ext uri="{FF2B5EF4-FFF2-40B4-BE49-F238E27FC236}">
              <a16:creationId xmlns:a16="http://schemas.microsoft.com/office/drawing/2014/main" id="{00000000-0008-0000-2000-00004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>
          <a:extLst>
            <a:ext uri="{FF2B5EF4-FFF2-40B4-BE49-F238E27FC236}">
              <a16:creationId xmlns:a16="http://schemas.microsoft.com/office/drawing/2014/main" id="{00000000-0008-0000-2000-00004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>
          <a:extLst>
            <a:ext uri="{FF2B5EF4-FFF2-40B4-BE49-F238E27FC236}">
              <a16:creationId xmlns:a16="http://schemas.microsoft.com/office/drawing/2014/main" id="{00000000-0008-0000-2000-00004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>
          <a:extLst>
            <a:ext uri="{FF2B5EF4-FFF2-40B4-BE49-F238E27FC236}">
              <a16:creationId xmlns:a16="http://schemas.microsoft.com/office/drawing/2014/main" id="{00000000-0008-0000-2000-00004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>
          <a:extLst>
            <a:ext uri="{FF2B5EF4-FFF2-40B4-BE49-F238E27FC236}">
              <a16:creationId xmlns:a16="http://schemas.microsoft.com/office/drawing/2014/main" id="{00000000-0008-0000-2000-00004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>
          <a:extLst>
            <a:ext uri="{FF2B5EF4-FFF2-40B4-BE49-F238E27FC236}">
              <a16:creationId xmlns:a16="http://schemas.microsoft.com/office/drawing/2014/main" id="{00000000-0008-0000-2000-00004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>
          <a:extLst>
            <a:ext uri="{FF2B5EF4-FFF2-40B4-BE49-F238E27FC236}">
              <a16:creationId xmlns:a16="http://schemas.microsoft.com/office/drawing/2014/main" id="{00000000-0008-0000-2000-00004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>
          <a:extLst>
            <a:ext uri="{FF2B5EF4-FFF2-40B4-BE49-F238E27FC236}">
              <a16:creationId xmlns:a16="http://schemas.microsoft.com/office/drawing/2014/main" id="{00000000-0008-0000-2000-00004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>
          <a:extLst>
            <a:ext uri="{FF2B5EF4-FFF2-40B4-BE49-F238E27FC236}">
              <a16:creationId xmlns:a16="http://schemas.microsoft.com/office/drawing/2014/main" id="{00000000-0008-0000-2000-00005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>
          <a:extLst>
            <a:ext uri="{FF2B5EF4-FFF2-40B4-BE49-F238E27FC236}">
              <a16:creationId xmlns:a16="http://schemas.microsoft.com/office/drawing/2014/main" id="{00000000-0008-0000-2000-00005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>
          <a:extLst>
            <a:ext uri="{FF2B5EF4-FFF2-40B4-BE49-F238E27FC236}">
              <a16:creationId xmlns:a16="http://schemas.microsoft.com/office/drawing/2014/main" id="{00000000-0008-0000-2000-00005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>
          <a:extLst>
            <a:ext uri="{FF2B5EF4-FFF2-40B4-BE49-F238E27FC236}">
              <a16:creationId xmlns:a16="http://schemas.microsoft.com/office/drawing/2014/main" id="{00000000-0008-0000-2000-00005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>
          <a:extLst>
            <a:ext uri="{FF2B5EF4-FFF2-40B4-BE49-F238E27FC236}">
              <a16:creationId xmlns:a16="http://schemas.microsoft.com/office/drawing/2014/main" id="{00000000-0008-0000-2000-00005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>
          <a:extLst>
            <a:ext uri="{FF2B5EF4-FFF2-40B4-BE49-F238E27FC236}">
              <a16:creationId xmlns:a16="http://schemas.microsoft.com/office/drawing/2014/main" id="{00000000-0008-0000-2000-00005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>
          <a:extLst>
            <a:ext uri="{FF2B5EF4-FFF2-40B4-BE49-F238E27FC236}">
              <a16:creationId xmlns:a16="http://schemas.microsoft.com/office/drawing/2014/main" id="{00000000-0008-0000-2000-00005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>
          <a:extLst>
            <a:ext uri="{FF2B5EF4-FFF2-40B4-BE49-F238E27FC236}">
              <a16:creationId xmlns:a16="http://schemas.microsoft.com/office/drawing/2014/main" id="{00000000-0008-0000-2000-00005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>
          <a:extLst>
            <a:ext uri="{FF2B5EF4-FFF2-40B4-BE49-F238E27FC236}">
              <a16:creationId xmlns:a16="http://schemas.microsoft.com/office/drawing/2014/main" id="{00000000-0008-0000-2000-00005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>
          <a:extLst>
            <a:ext uri="{FF2B5EF4-FFF2-40B4-BE49-F238E27FC236}">
              <a16:creationId xmlns:a16="http://schemas.microsoft.com/office/drawing/2014/main" id="{00000000-0008-0000-2000-00005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>
          <a:extLst>
            <a:ext uri="{FF2B5EF4-FFF2-40B4-BE49-F238E27FC236}">
              <a16:creationId xmlns:a16="http://schemas.microsoft.com/office/drawing/2014/main" id="{00000000-0008-0000-2000-00005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>
          <a:extLst>
            <a:ext uri="{FF2B5EF4-FFF2-40B4-BE49-F238E27FC236}">
              <a16:creationId xmlns:a16="http://schemas.microsoft.com/office/drawing/2014/main" id="{00000000-0008-0000-2000-00005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>
          <a:extLst>
            <a:ext uri="{FF2B5EF4-FFF2-40B4-BE49-F238E27FC236}">
              <a16:creationId xmlns:a16="http://schemas.microsoft.com/office/drawing/2014/main" id="{00000000-0008-0000-2000-00005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>
          <a:extLst>
            <a:ext uri="{FF2B5EF4-FFF2-40B4-BE49-F238E27FC236}">
              <a16:creationId xmlns:a16="http://schemas.microsoft.com/office/drawing/2014/main" id="{00000000-0008-0000-2000-00005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>
          <a:extLst>
            <a:ext uri="{FF2B5EF4-FFF2-40B4-BE49-F238E27FC236}">
              <a16:creationId xmlns:a16="http://schemas.microsoft.com/office/drawing/2014/main" id="{00000000-0008-0000-2000-00005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>
          <a:extLst>
            <a:ext uri="{FF2B5EF4-FFF2-40B4-BE49-F238E27FC236}">
              <a16:creationId xmlns:a16="http://schemas.microsoft.com/office/drawing/2014/main" id="{00000000-0008-0000-2000-00005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>
          <a:extLst>
            <a:ext uri="{FF2B5EF4-FFF2-40B4-BE49-F238E27FC236}">
              <a16:creationId xmlns:a16="http://schemas.microsoft.com/office/drawing/2014/main" id="{00000000-0008-0000-2000-00006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>
          <a:extLst>
            <a:ext uri="{FF2B5EF4-FFF2-40B4-BE49-F238E27FC236}">
              <a16:creationId xmlns:a16="http://schemas.microsoft.com/office/drawing/2014/main" id="{00000000-0008-0000-2000-00006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>
          <a:extLst>
            <a:ext uri="{FF2B5EF4-FFF2-40B4-BE49-F238E27FC236}">
              <a16:creationId xmlns:a16="http://schemas.microsoft.com/office/drawing/2014/main" id="{00000000-0008-0000-2000-00006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>
          <a:extLst>
            <a:ext uri="{FF2B5EF4-FFF2-40B4-BE49-F238E27FC236}">
              <a16:creationId xmlns:a16="http://schemas.microsoft.com/office/drawing/2014/main" id="{00000000-0008-0000-2000-00006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>
          <a:extLst>
            <a:ext uri="{FF2B5EF4-FFF2-40B4-BE49-F238E27FC236}">
              <a16:creationId xmlns:a16="http://schemas.microsoft.com/office/drawing/2014/main" id="{00000000-0008-0000-2000-00006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>
          <a:extLst>
            <a:ext uri="{FF2B5EF4-FFF2-40B4-BE49-F238E27FC236}">
              <a16:creationId xmlns:a16="http://schemas.microsoft.com/office/drawing/2014/main" id="{00000000-0008-0000-2000-00006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>
          <a:extLst>
            <a:ext uri="{FF2B5EF4-FFF2-40B4-BE49-F238E27FC236}">
              <a16:creationId xmlns:a16="http://schemas.microsoft.com/office/drawing/2014/main" id="{00000000-0008-0000-2000-00006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>
          <a:extLst>
            <a:ext uri="{FF2B5EF4-FFF2-40B4-BE49-F238E27FC236}">
              <a16:creationId xmlns:a16="http://schemas.microsoft.com/office/drawing/2014/main" id="{00000000-0008-0000-2000-00006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>
          <a:extLst>
            <a:ext uri="{FF2B5EF4-FFF2-40B4-BE49-F238E27FC236}">
              <a16:creationId xmlns:a16="http://schemas.microsoft.com/office/drawing/2014/main" id="{00000000-0008-0000-2000-00006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>
          <a:extLst>
            <a:ext uri="{FF2B5EF4-FFF2-40B4-BE49-F238E27FC236}">
              <a16:creationId xmlns:a16="http://schemas.microsoft.com/office/drawing/2014/main" id="{00000000-0008-0000-2000-00006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>
          <a:extLst>
            <a:ext uri="{FF2B5EF4-FFF2-40B4-BE49-F238E27FC236}">
              <a16:creationId xmlns:a16="http://schemas.microsoft.com/office/drawing/2014/main" id="{00000000-0008-0000-2000-00006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>
          <a:extLst>
            <a:ext uri="{FF2B5EF4-FFF2-40B4-BE49-F238E27FC236}">
              <a16:creationId xmlns:a16="http://schemas.microsoft.com/office/drawing/2014/main" id="{00000000-0008-0000-2000-00006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>
          <a:extLst>
            <a:ext uri="{FF2B5EF4-FFF2-40B4-BE49-F238E27FC236}">
              <a16:creationId xmlns:a16="http://schemas.microsoft.com/office/drawing/2014/main" id="{00000000-0008-0000-2000-00006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>
          <a:extLst>
            <a:ext uri="{FF2B5EF4-FFF2-40B4-BE49-F238E27FC236}">
              <a16:creationId xmlns:a16="http://schemas.microsoft.com/office/drawing/2014/main" id="{00000000-0008-0000-2000-00006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>
          <a:extLst>
            <a:ext uri="{FF2B5EF4-FFF2-40B4-BE49-F238E27FC236}">
              <a16:creationId xmlns:a16="http://schemas.microsoft.com/office/drawing/2014/main" id="{00000000-0008-0000-2000-00006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>
          <a:extLst>
            <a:ext uri="{FF2B5EF4-FFF2-40B4-BE49-F238E27FC236}">
              <a16:creationId xmlns:a16="http://schemas.microsoft.com/office/drawing/2014/main" id="{00000000-0008-0000-2000-00006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>
          <a:extLst>
            <a:ext uri="{FF2B5EF4-FFF2-40B4-BE49-F238E27FC236}">
              <a16:creationId xmlns:a16="http://schemas.microsoft.com/office/drawing/2014/main" id="{00000000-0008-0000-2000-00007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>
          <a:extLst>
            <a:ext uri="{FF2B5EF4-FFF2-40B4-BE49-F238E27FC236}">
              <a16:creationId xmlns:a16="http://schemas.microsoft.com/office/drawing/2014/main" id="{00000000-0008-0000-2000-00007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>
          <a:extLst>
            <a:ext uri="{FF2B5EF4-FFF2-40B4-BE49-F238E27FC236}">
              <a16:creationId xmlns:a16="http://schemas.microsoft.com/office/drawing/2014/main" id="{00000000-0008-0000-2000-00007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>
          <a:extLst>
            <a:ext uri="{FF2B5EF4-FFF2-40B4-BE49-F238E27FC236}">
              <a16:creationId xmlns:a16="http://schemas.microsoft.com/office/drawing/2014/main" id="{00000000-0008-0000-2000-00007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>
          <a:extLst>
            <a:ext uri="{FF2B5EF4-FFF2-40B4-BE49-F238E27FC236}">
              <a16:creationId xmlns:a16="http://schemas.microsoft.com/office/drawing/2014/main" id="{00000000-0008-0000-2000-00007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>
          <a:extLst>
            <a:ext uri="{FF2B5EF4-FFF2-40B4-BE49-F238E27FC236}">
              <a16:creationId xmlns:a16="http://schemas.microsoft.com/office/drawing/2014/main" id="{00000000-0008-0000-2000-00007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>
          <a:extLst>
            <a:ext uri="{FF2B5EF4-FFF2-40B4-BE49-F238E27FC236}">
              <a16:creationId xmlns:a16="http://schemas.microsoft.com/office/drawing/2014/main" id="{00000000-0008-0000-2000-00007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>
          <a:extLst>
            <a:ext uri="{FF2B5EF4-FFF2-40B4-BE49-F238E27FC236}">
              <a16:creationId xmlns:a16="http://schemas.microsoft.com/office/drawing/2014/main" id="{00000000-0008-0000-2000-00007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>
          <a:extLst>
            <a:ext uri="{FF2B5EF4-FFF2-40B4-BE49-F238E27FC236}">
              <a16:creationId xmlns:a16="http://schemas.microsoft.com/office/drawing/2014/main" id="{00000000-0008-0000-2000-00007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>
          <a:extLst>
            <a:ext uri="{FF2B5EF4-FFF2-40B4-BE49-F238E27FC236}">
              <a16:creationId xmlns:a16="http://schemas.microsoft.com/office/drawing/2014/main" id="{00000000-0008-0000-2000-00007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>
          <a:extLst>
            <a:ext uri="{FF2B5EF4-FFF2-40B4-BE49-F238E27FC236}">
              <a16:creationId xmlns:a16="http://schemas.microsoft.com/office/drawing/2014/main" id="{00000000-0008-0000-2000-00007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>
          <a:extLst>
            <a:ext uri="{FF2B5EF4-FFF2-40B4-BE49-F238E27FC236}">
              <a16:creationId xmlns:a16="http://schemas.microsoft.com/office/drawing/2014/main" id="{00000000-0008-0000-2000-00007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>
          <a:extLst>
            <a:ext uri="{FF2B5EF4-FFF2-40B4-BE49-F238E27FC236}">
              <a16:creationId xmlns:a16="http://schemas.microsoft.com/office/drawing/2014/main" id="{00000000-0008-0000-2000-00007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>
          <a:extLst>
            <a:ext uri="{FF2B5EF4-FFF2-40B4-BE49-F238E27FC236}">
              <a16:creationId xmlns:a16="http://schemas.microsoft.com/office/drawing/2014/main" id="{00000000-0008-0000-2000-00007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>
          <a:extLst>
            <a:ext uri="{FF2B5EF4-FFF2-40B4-BE49-F238E27FC236}">
              <a16:creationId xmlns:a16="http://schemas.microsoft.com/office/drawing/2014/main" id="{00000000-0008-0000-2000-00007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>
          <a:extLst>
            <a:ext uri="{FF2B5EF4-FFF2-40B4-BE49-F238E27FC236}">
              <a16:creationId xmlns:a16="http://schemas.microsoft.com/office/drawing/2014/main" id="{00000000-0008-0000-2000-00007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>
          <a:extLst>
            <a:ext uri="{FF2B5EF4-FFF2-40B4-BE49-F238E27FC236}">
              <a16:creationId xmlns:a16="http://schemas.microsoft.com/office/drawing/2014/main" id="{00000000-0008-0000-2000-00008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>
          <a:extLst>
            <a:ext uri="{FF2B5EF4-FFF2-40B4-BE49-F238E27FC236}">
              <a16:creationId xmlns:a16="http://schemas.microsoft.com/office/drawing/2014/main" id="{00000000-0008-0000-2000-00008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>
          <a:extLst>
            <a:ext uri="{FF2B5EF4-FFF2-40B4-BE49-F238E27FC236}">
              <a16:creationId xmlns:a16="http://schemas.microsoft.com/office/drawing/2014/main" id="{00000000-0008-0000-2000-00008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>
          <a:extLst>
            <a:ext uri="{FF2B5EF4-FFF2-40B4-BE49-F238E27FC236}">
              <a16:creationId xmlns:a16="http://schemas.microsoft.com/office/drawing/2014/main" id="{00000000-0008-0000-2000-00008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>
          <a:extLst>
            <a:ext uri="{FF2B5EF4-FFF2-40B4-BE49-F238E27FC236}">
              <a16:creationId xmlns:a16="http://schemas.microsoft.com/office/drawing/2014/main" id="{00000000-0008-0000-2000-00008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>
          <a:extLst>
            <a:ext uri="{FF2B5EF4-FFF2-40B4-BE49-F238E27FC236}">
              <a16:creationId xmlns:a16="http://schemas.microsoft.com/office/drawing/2014/main" id="{00000000-0008-0000-2000-00008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>
          <a:extLst>
            <a:ext uri="{FF2B5EF4-FFF2-40B4-BE49-F238E27FC236}">
              <a16:creationId xmlns:a16="http://schemas.microsoft.com/office/drawing/2014/main" id="{00000000-0008-0000-2000-00008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>
          <a:extLst>
            <a:ext uri="{FF2B5EF4-FFF2-40B4-BE49-F238E27FC236}">
              <a16:creationId xmlns:a16="http://schemas.microsoft.com/office/drawing/2014/main" id="{00000000-0008-0000-2000-00008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>
          <a:extLst>
            <a:ext uri="{FF2B5EF4-FFF2-40B4-BE49-F238E27FC236}">
              <a16:creationId xmlns:a16="http://schemas.microsoft.com/office/drawing/2014/main" id="{00000000-0008-0000-2000-00008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>
          <a:extLst>
            <a:ext uri="{FF2B5EF4-FFF2-40B4-BE49-F238E27FC236}">
              <a16:creationId xmlns:a16="http://schemas.microsoft.com/office/drawing/2014/main" id="{00000000-0008-0000-2000-00008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>
          <a:extLst>
            <a:ext uri="{FF2B5EF4-FFF2-40B4-BE49-F238E27FC236}">
              <a16:creationId xmlns:a16="http://schemas.microsoft.com/office/drawing/2014/main" id="{00000000-0008-0000-2000-00008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>
          <a:extLst>
            <a:ext uri="{FF2B5EF4-FFF2-40B4-BE49-F238E27FC236}">
              <a16:creationId xmlns:a16="http://schemas.microsoft.com/office/drawing/2014/main" id="{00000000-0008-0000-2000-00008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>
          <a:extLst>
            <a:ext uri="{FF2B5EF4-FFF2-40B4-BE49-F238E27FC236}">
              <a16:creationId xmlns:a16="http://schemas.microsoft.com/office/drawing/2014/main" id="{00000000-0008-0000-2000-00008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>
          <a:extLst>
            <a:ext uri="{FF2B5EF4-FFF2-40B4-BE49-F238E27FC236}">
              <a16:creationId xmlns:a16="http://schemas.microsoft.com/office/drawing/2014/main" id="{00000000-0008-0000-2000-00008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>
          <a:extLst>
            <a:ext uri="{FF2B5EF4-FFF2-40B4-BE49-F238E27FC236}">
              <a16:creationId xmlns:a16="http://schemas.microsoft.com/office/drawing/2014/main" id="{00000000-0008-0000-2000-00008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>
          <a:extLst>
            <a:ext uri="{FF2B5EF4-FFF2-40B4-BE49-F238E27FC236}">
              <a16:creationId xmlns:a16="http://schemas.microsoft.com/office/drawing/2014/main" id="{00000000-0008-0000-2000-00008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>
          <a:extLst>
            <a:ext uri="{FF2B5EF4-FFF2-40B4-BE49-F238E27FC236}">
              <a16:creationId xmlns:a16="http://schemas.microsoft.com/office/drawing/2014/main" id="{00000000-0008-0000-2000-000090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>
          <a:extLst>
            <a:ext uri="{FF2B5EF4-FFF2-40B4-BE49-F238E27FC236}">
              <a16:creationId xmlns:a16="http://schemas.microsoft.com/office/drawing/2014/main" id="{00000000-0008-0000-2000-00009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>
          <a:extLst>
            <a:ext uri="{FF2B5EF4-FFF2-40B4-BE49-F238E27FC236}">
              <a16:creationId xmlns:a16="http://schemas.microsoft.com/office/drawing/2014/main" id="{00000000-0008-0000-2000-00009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>
          <a:extLst>
            <a:ext uri="{FF2B5EF4-FFF2-40B4-BE49-F238E27FC236}">
              <a16:creationId xmlns:a16="http://schemas.microsoft.com/office/drawing/2014/main" id="{00000000-0008-0000-2000-00009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>
          <a:extLst>
            <a:ext uri="{FF2B5EF4-FFF2-40B4-BE49-F238E27FC236}">
              <a16:creationId xmlns:a16="http://schemas.microsoft.com/office/drawing/2014/main" id="{00000000-0008-0000-2000-00009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>
          <a:extLst>
            <a:ext uri="{FF2B5EF4-FFF2-40B4-BE49-F238E27FC236}">
              <a16:creationId xmlns:a16="http://schemas.microsoft.com/office/drawing/2014/main" id="{00000000-0008-0000-2000-00009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>
          <a:extLst>
            <a:ext uri="{FF2B5EF4-FFF2-40B4-BE49-F238E27FC236}">
              <a16:creationId xmlns:a16="http://schemas.microsoft.com/office/drawing/2014/main" id="{00000000-0008-0000-2000-00009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>
          <a:extLst>
            <a:ext uri="{FF2B5EF4-FFF2-40B4-BE49-F238E27FC236}">
              <a16:creationId xmlns:a16="http://schemas.microsoft.com/office/drawing/2014/main" id="{00000000-0008-0000-2000-00009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>
          <a:extLst>
            <a:ext uri="{FF2B5EF4-FFF2-40B4-BE49-F238E27FC236}">
              <a16:creationId xmlns:a16="http://schemas.microsoft.com/office/drawing/2014/main" id="{00000000-0008-0000-2000-00009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>
          <a:extLst>
            <a:ext uri="{FF2B5EF4-FFF2-40B4-BE49-F238E27FC236}">
              <a16:creationId xmlns:a16="http://schemas.microsoft.com/office/drawing/2014/main" id="{00000000-0008-0000-2000-00009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>
          <a:extLst>
            <a:ext uri="{FF2B5EF4-FFF2-40B4-BE49-F238E27FC236}">
              <a16:creationId xmlns:a16="http://schemas.microsoft.com/office/drawing/2014/main" id="{00000000-0008-0000-2000-00009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>
          <a:extLst>
            <a:ext uri="{FF2B5EF4-FFF2-40B4-BE49-F238E27FC236}">
              <a16:creationId xmlns:a16="http://schemas.microsoft.com/office/drawing/2014/main" id="{00000000-0008-0000-2000-00009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>
          <a:extLst>
            <a:ext uri="{FF2B5EF4-FFF2-40B4-BE49-F238E27FC236}">
              <a16:creationId xmlns:a16="http://schemas.microsoft.com/office/drawing/2014/main" id="{00000000-0008-0000-2000-00009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>
          <a:extLst>
            <a:ext uri="{FF2B5EF4-FFF2-40B4-BE49-F238E27FC236}">
              <a16:creationId xmlns:a16="http://schemas.microsoft.com/office/drawing/2014/main" id="{00000000-0008-0000-2000-00009D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>
          <a:extLst>
            <a:ext uri="{FF2B5EF4-FFF2-40B4-BE49-F238E27FC236}">
              <a16:creationId xmlns:a16="http://schemas.microsoft.com/office/drawing/2014/main" id="{00000000-0008-0000-2000-00009E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>
          <a:extLst>
            <a:ext uri="{FF2B5EF4-FFF2-40B4-BE49-F238E27FC236}">
              <a16:creationId xmlns:a16="http://schemas.microsoft.com/office/drawing/2014/main" id="{00000000-0008-0000-2000-00009F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>
          <a:extLst>
            <a:ext uri="{FF2B5EF4-FFF2-40B4-BE49-F238E27FC236}">
              <a16:creationId xmlns:a16="http://schemas.microsoft.com/office/drawing/2014/main" id="{00000000-0008-0000-2000-0000A0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>
          <a:extLst>
            <a:ext uri="{FF2B5EF4-FFF2-40B4-BE49-F238E27FC236}">
              <a16:creationId xmlns:a16="http://schemas.microsoft.com/office/drawing/2014/main" id="{00000000-0008-0000-2000-0000A1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>
          <a:extLst>
            <a:ext uri="{FF2B5EF4-FFF2-40B4-BE49-F238E27FC236}">
              <a16:creationId xmlns:a16="http://schemas.microsoft.com/office/drawing/2014/main" id="{00000000-0008-0000-2000-0000A2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>
          <a:extLst>
            <a:ext uri="{FF2B5EF4-FFF2-40B4-BE49-F238E27FC236}">
              <a16:creationId xmlns:a16="http://schemas.microsoft.com/office/drawing/2014/main" id="{00000000-0008-0000-2000-0000A3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>
          <a:extLst>
            <a:ext uri="{FF2B5EF4-FFF2-40B4-BE49-F238E27FC236}">
              <a16:creationId xmlns:a16="http://schemas.microsoft.com/office/drawing/2014/main" id="{00000000-0008-0000-2000-0000A4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>
          <a:extLst>
            <a:ext uri="{FF2B5EF4-FFF2-40B4-BE49-F238E27FC236}">
              <a16:creationId xmlns:a16="http://schemas.microsoft.com/office/drawing/2014/main" id="{00000000-0008-0000-2000-0000A5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>
          <a:extLst>
            <a:ext uri="{FF2B5EF4-FFF2-40B4-BE49-F238E27FC236}">
              <a16:creationId xmlns:a16="http://schemas.microsoft.com/office/drawing/2014/main" id="{00000000-0008-0000-2000-0000A6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>
          <a:extLst>
            <a:ext uri="{FF2B5EF4-FFF2-40B4-BE49-F238E27FC236}">
              <a16:creationId xmlns:a16="http://schemas.microsoft.com/office/drawing/2014/main" id="{00000000-0008-0000-2000-0000A7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>
          <a:extLst>
            <a:ext uri="{FF2B5EF4-FFF2-40B4-BE49-F238E27FC236}">
              <a16:creationId xmlns:a16="http://schemas.microsoft.com/office/drawing/2014/main" id="{00000000-0008-0000-2000-0000A8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>
          <a:extLst>
            <a:ext uri="{FF2B5EF4-FFF2-40B4-BE49-F238E27FC236}">
              <a16:creationId xmlns:a16="http://schemas.microsoft.com/office/drawing/2014/main" id="{00000000-0008-0000-2000-0000A9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>
          <a:extLst>
            <a:ext uri="{FF2B5EF4-FFF2-40B4-BE49-F238E27FC236}">
              <a16:creationId xmlns:a16="http://schemas.microsoft.com/office/drawing/2014/main" id="{00000000-0008-0000-2000-0000AA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>
          <a:extLst>
            <a:ext uri="{FF2B5EF4-FFF2-40B4-BE49-F238E27FC236}">
              <a16:creationId xmlns:a16="http://schemas.microsoft.com/office/drawing/2014/main" id="{00000000-0008-0000-2000-0000AB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>
          <a:extLst>
            <a:ext uri="{FF2B5EF4-FFF2-40B4-BE49-F238E27FC236}">
              <a16:creationId xmlns:a16="http://schemas.microsoft.com/office/drawing/2014/main" id="{00000000-0008-0000-2000-0000AC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>
          <a:extLst>
            <a:ext uri="{FF2B5EF4-FFF2-40B4-BE49-F238E27FC236}">
              <a16:creationId xmlns:a16="http://schemas.microsoft.com/office/drawing/2014/main" id="{00000000-0008-0000-2000-0000AD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>
          <a:extLst>
            <a:ext uri="{FF2B5EF4-FFF2-40B4-BE49-F238E27FC236}">
              <a16:creationId xmlns:a16="http://schemas.microsoft.com/office/drawing/2014/main" id="{00000000-0008-0000-2000-0000AE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>
          <a:extLst>
            <a:ext uri="{FF2B5EF4-FFF2-40B4-BE49-F238E27FC236}">
              <a16:creationId xmlns:a16="http://schemas.microsoft.com/office/drawing/2014/main" id="{00000000-0008-0000-2000-0000AF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>
          <a:extLst>
            <a:ext uri="{FF2B5EF4-FFF2-40B4-BE49-F238E27FC236}">
              <a16:creationId xmlns:a16="http://schemas.microsoft.com/office/drawing/2014/main" id="{00000000-0008-0000-2000-0000B001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>
          <a:extLst>
            <a:ext uri="{FF2B5EF4-FFF2-40B4-BE49-F238E27FC236}">
              <a16:creationId xmlns:a16="http://schemas.microsoft.com/office/drawing/2014/main" id="{00000000-0008-0000-2000-0000B1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>
          <a:extLst>
            <a:ext uri="{FF2B5EF4-FFF2-40B4-BE49-F238E27FC236}">
              <a16:creationId xmlns:a16="http://schemas.microsoft.com/office/drawing/2014/main" id="{00000000-0008-0000-2000-0000B2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>
          <a:extLst>
            <a:ext uri="{FF2B5EF4-FFF2-40B4-BE49-F238E27FC236}">
              <a16:creationId xmlns:a16="http://schemas.microsoft.com/office/drawing/2014/main" id="{00000000-0008-0000-2000-0000B3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>
          <a:extLst>
            <a:ext uri="{FF2B5EF4-FFF2-40B4-BE49-F238E27FC236}">
              <a16:creationId xmlns:a16="http://schemas.microsoft.com/office/drawing/2014/main" id="{00000000-0008-0000-2000-0000B4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>
          <a:extLst>
            <a:ext uri="{FF2B5EF4-FFF2-40B4-BE49-F238E27FC236}">
              <a16:creationId xmlns:a16="http://schemas.microsoft.com/office/drawing/2014/main" id="{00000000-0008-0000-2000-0000B5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>
          <a:extLst>
            <a:ext uri="{FF2B5EF4-FFF2-40B4-BE49-F238E27FC236}">
              <a16:creationId xmlns:a16="http://schemas.microsoft.com/office/drawing/2014/main" id="{00000000-0008-0000-2000-0000B6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>
          <a:extLst>
            <a:ext uri="{FF2B5EF4-FFF2-40B4-BE49-F238E27FC236}">
              <a16:creationId xmlns:a16="http://schemas.microsoft.com/office/drawing/2014/main" id="{00000000-0008-0000-2000-0000B7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>
          <a:extLst>
            <a:ext uri="{FF2B5EF4-FFF2-40B4-BE49-F238E27FC236}">
              <a16:creationId xmlns:a16="http://schemas.microsoft.com/office/drawing/2014/main" id="{00000000-0008-0000-2000-0000B8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>
          <a:extLst>
            <a:ext uri="{FF2B5EF4-FFF2-40B4-BE49-F238E27FC236}">
              <a16:creationId xmlns:a16="http://schemas.microsoft.com/office/drawing/2014/main" id="{00000000-0008-0000-2000-0000B9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>
          <a:extLst>
            <a:ext uri="{FF2B5EF4-FFF2-40B4-BE49-F238E27FC236}">
              <a16:creationId xmlns:a16="http://schemas.microsoft.com/office/drawing/2014/main" id="{00000000-0008-0000-2000-0000BA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>
          <a:extLst>
            <a:ext uri="{FF2B5EF4-FFF2-40B4-BE49-F238E27FC236}">
              <a16:creationId xmlns:a16="http://schemas.microsoft.com/office/drawing/2014/main" id="{00000000-0008-0000-2000-0000BB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>
          <a:extLst>
            <a:ext uri="{FF2B5EF4-FFF2-40B4-BE49-F238E27FC236}">
              <a16:creationId xmlns:a16="http://schemas.microsoft.com/office/drawing/2014/main" id="{00000000-0008-0000-2000-0000BC01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>
          <a:extLst>
            <a:ext uri="{FF2B5EF4-FFF2-40B4-BE49-F238E27FC236}">
              <a16:creationId xmlns:a16="http://schemas.microsoft.com/office/drawing/2014/main" id="{00000000-0008-0000-2000-0000B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>
          <a:extLst>
            <a:ext uri="{FF2B5EF4-FFF2-40B4-BE49-F238E27FC236}">
              <a16:creationId xmlns:a16="http://schemas.microsoft.com/office/drawing/2014/main" id="{00000000-0008-0000-2000-0000BE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>
          <a:extLst>
            <a:ext uri="{FF2B5EF4-FFF2-40B4-BE49-F238E27FC236}">
              <a16:creationId xmlns:a16="http://schemas.microsoft.com/office/drawing/2014/main" id="{00000000-0008-0000-2000-0000BF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>
          <a:extLst>
            <a:ext uri="{FF2B5EF4-FFF2-40B4-BE49-F238E27FC236}">
              <a16:creationId xmlns:a16="http://schemas.microsoft.com/office/drawing/2014/main" id="{00000000-0008-0000-2000-0000C0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>
          <a:extLst>
            <a:ext uri="{FF2B5EF4-FFF2-40B4-BE49-F238E27FC236}">
              <a16:creationId xmlns:a16="http://schemas.microsoft.com/office/drawing/2014/main" id="{00000000-0008-0000-2000-0000C1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>
          <a:extLst>
            <a:ext uri="{FF2B5EF4-FFF2-40B4-BE49-F238E27FC236}">
              <a16:creationId xmlns:a16="http://schemas.microsoft.com/office/drawing/2014/main" id="{00000000-0008-0000-2000-0000C2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>
          <a:extLst>
            <a:ext uri="{FF2B5EF4-FFF2-40B4-BE49-F238E27FC236}">
              <a16:creationId xmlns:a16="http://schemas.microsoft.com/office/drawing/2014/main" id="{00000000-0008-0000-2000-0000C3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>
          <a:extLst>
            <a:ext uri="{FF2B5EF4-FFF2-40B4-BE49-F238E27FC236}">
              <a16:creationId xmlns:a16="http://schemas.microsoft.com/office/drawing/2014/main" id="{00000000-0008-0000-2000-0000C4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>
          <a:extLst>
            <a:ext uri="{FF2B5EF4-FFF2-40B4-BE49-F238E27FC236}">
              <a16:creationId xmlns:a16="http://schemas.microsoft.com/office/drawing/2014/main" id="{00000000-0008-0000-2000-0000C5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>
          <a:extLst>
            <a:ext uri="{FF2B5EF4-FFF2-40B4-BE49-F238E27FC236}">
              <a16:creationId xmlns:a16="http://schemas.microsoft.com/office/drawing/2014/main" id="{00000000-0008-0000-2000-0000C6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>
          <a:extLst>
            <a:ext uri="{FF2B5EF4-FFF2-40B4-BE49-F238E27FC236}">
              <a16:creationId xmlns:a16="http://schemas.microsoft.com/office/drawing/2014/main" id="{00000000-0008-0000-2000-0000C7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>
          <a:extLst>
            <a:ext uri="{FF2B5EF4-FFF2-40B4-BE49-F238E27FC236}">
              <a16:creationId xmlns:a16="http://schemas.microsoft.com/office/drawing/2014/main" id="{00000000-0008-0000-2000-0000C8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>
          <a:extLst>
            <a:ext uri="{FF2B5EF4-FFF2-40B4-BE49-F238E27FC236}">
              <a16:creationId xmlns:a16="http://schemas.microsoft.com/office/drawing/2014/main" id="{00000000-0008-0000-2000-0000C90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>
          <a:extLst>
            <a:ext uri="{FF2B5EF4-FFF2-40B4-BE49-F238E27FC236}">
              <a16:creationId xmlns:a16="http://schemas.microsoft.com/office/drawing/2014/main" id="{00000000-0008-0000-2000-0000C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>
          <a:extLst>
            <a:ext uri="{FF2B5EF4-FFF2-40B4-BE49-F238E27FC236}">
              <a16:creationId xmlns:a16="http://schemas.microsoft.com/office/drawing/2014/main" id="{00000000-0008-0000-2000-0000C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>
          <a:extLst>
            <a:ext uri="{FF2B5EF4-FFF2-40B4-BE49-F238E27FC236}">
              <a16:creationId xmlns:a16="http://schemas.microsoft.com/office/drawing/2014/main" id="{00000000-0008-0000-2000-0000C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>
          <a:extLst>
            <a:ext uri="{FF2B5EF4-FFF2-40B4-BE49-F238E27FC236}">
              <a16:creationId xmlns:a16="http://schemas.microsoft.com/office/drawing/2014/main" id="{00000000-0008-0000-2000-0000C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>
          <a:extLst>
            <a:ext uri="{FF2B5EF4-FFF2-40B4-BE49-F238E27FC236}">
              <a16:creationId xmlns:a16="http://schemas.microsoft.com/office/drawing/2014/main" id="{00000000-0008-0000-2000-0000C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>
          <a:extLst>
            <a:ext uri="{FF2B5EF4-FFF2-40B4-BE49-F238E27FC236}">
              <a16:creationId xmlns:a16="http://schemas.microsoft.com/office/drawing/2014/main" id="{00000000-0008-0000-2000-0000C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>
          <a:extLst>
            <a:ext uri="{FF2B5EF4-FFF2-40B4-BE49-F238E27FC236}">
              <a16:creationId xmlns:a16="http://schemas.microsoft.com/office/drawing/2014/main" id="{00000000-0008-0000-2000-0000D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>
          <a:extLst>
            <a:ext uri="{FF2B5EF4-FFF2-40B4-BE49-F238E27FC236}">
              <a16:creationId xmlns:a16="http://schemas.microsoft.com/office/drawing/2014/main" id="{00000000-0008-0000-2000-0000D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>
          <a:extLst>
            <a:ext uri="{FF2B5EF4-FFF2-40B4-BE49-F238E27FC236}">
              <a16:creationId xmlns:a16="http://schemas.microsoft.com/office/drawing/2014/main" id="{00000000-0008-0000-2000-0000D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>
          <a:extLst>
            <a:ext uri="{FF2B5EF4-FFF2-40B4-BE49-F238E27FC236}">
              <a16:creationId xmlns:a16="http://schemas.microsoft.com/office/drawing/2014/main" id="{00000000-0008-0000-2000-0000D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>
          <a:extLst>
            <a:ext uri="{FF2B5EF4-FFF2-40B4-BE49-F238E27FC236}">
              <a16:creationId xmlns:a16="http://schemas.microsoft.com/office/drawing/2014/main" id="{00000000-0008-0000-2000-0000D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>
          <a:extLst>
            <a:ext uri="{FF2B5EF4-FFF2-40B4-BE49-F238E27FC236}">
              <a16:creationId xmlns:a16="http://schemas.microsoft.com/office/drawing/2014/main" id="{00000000-0008-0000-2000-0000D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>
          <a:extLst>
            <a:ext uri="{FF2B5EF4-FFF2-40B4-BE49-F238E27FC236}">
              <a16:creationId xmlns:a16="http://schemas.microsoft.com/office/drawing/2014/main" id="{00000000-0008-0000-2000-0000D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>
          <a:extLst>
            <a:ext uri="{FF2B5EF4-FFF2-40B4-BE49-F238E27FC236}">
              <a16:creationId xmlns:a16="http://schemas.microsoft.com/office/drawing/2014/main" id="{00000000-0008-0000-2000-0000D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>
          <a:extLst>
            <a:ext uri="{FF2B5EF4-FFF2-40B4-BE49-F238E27FC236}">
              <a16:creationId xmlns:a16="http://schemas.microsoft.com/office/drawing/2014/main" id="{00000000-0008-0000-2000-0000D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>
          <a:extLst>
            <a:ext uri="{FF2B5EF4-FFF2-40B4-BE49-F238E27FC236}">
              <a16:creationId xmlns:a16="http://schemas.microsoft.com/office/drawing/2014/main" id="{00000000-0008-0000-2000-0000D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>
          <a:extLst>
            <a:ext uri="{FF2B5EF4-FFF2-40B4-BE49-F238E27FC236}">
              <a16:creationId xmlns:a16="http://schemas.microsoft.com/office/drawing/2014/main" id="{00000000-0008-0000-2000-0000D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>
          <a:extLst>
            <a:ext uri="{FF2B5EF4-FFF2-40B4-BE49-F238E27FC236}">
              <a16:creationId xmlns:a16="http://schemas.microsoft.com/office/drawing/2014/main" id="{00000000-0008-0000-2000-0000D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>
          <a:extLst>
            <a:ext uri="{FF2B5EF4-FFF2-40B4-BE49-F238E27FC236}">
              <a16:creationId xmlns:a16="http://schemas.microsoft.com/office/drawing/2014/main" id="{00000000-0008-0000-2000-0000D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>
          <a:extLst>
            <a:ext uri="{FF2B5EF4-FFF2-40B4-BE49-F238E27FC236}">
              <a16:creationId xmlns:a16="http://schemas.microsoft.com/office/drawing/2014/main" id="{00000000-0008-0000-2000-0000D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>
          <a:extLst>
            <a:ext uri="{FF2B5EF4-FFF2-40B4-BE49-F238E27FC236}">
              <a16:creationId xmlns:a16="http://schemas.microsoft.com/office/drawing/2014/main" id="{00000000-0008-0000-2000-0000D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>
          <a:extLst>
            <a:ext uri="{FF2B5EF4-FFF2-40B4-BE49-F238E27FC236}">
              <a16:creationId xmlns:a16="http://schemas.microsoft.com/office/drawing/2014/main" id="{00000000-0008-0000-2000-0000D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>
          <a:extLst>
            <a:ext uri="{FF2B5EF4-FFF2-40B4-BE49-F238E27FC236}">
              <a16:creationId xmlns:a16="http://schemas.microsoft.com/office/drawing/2014/main" id="{00000000-0008-0000-2000-0000E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>
          <a:extLst>
            <a:ext uri="{FF2B5EF4-FFF2-40B4-BE49-F238E27FC236}">
              <a16:creationId xmlns:a16="http://schemas.microsoft.com/office/drawing/2014/main" id="{00000000-0008-0000-2000-0000E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>
          <a:extLst>
            <a:ext uri="{FF2B5EF4-FFF2-40B4-BE49-F238E27FC236}">
              <a16:creationId xmlns:a16="http://schemas.microsoft.com/office/drawing/2014/main" id="{00000000-0008-0000-2000-0000E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>
          <a:extLst>
            <a:ext uri="{FF2B5EF4-FFF2-40B4-BE49-F238E27FC236}">
              <a16:creationId xmlns:a16="http://schemas.microsoft.com/office/drawing/2014/main" id="{00000000-0008-0000-2000-0000E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>
          <a:extLst>
            <a:ext uri="{FF2B5EF4-FFF2-40B4-BE49-F238E27FC236}">
              <a16:creationId xmlns:a16="http://schemas.microsoft.com/office/drawing/2014/main" id="{00000000-0008-0000-2000-0000E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>
          <a:extLst>
            <a:ext uri="{FF2B5EF4-FFF2-40B4-BE49-F238E27FC236}">
              <a16:creationId xmlns:a16="http://schemas.microsoft.com/office/drawing/2014/main" id="{00000000-0008-0000-2000-0000E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>
          <a:extLst>
            <a:ext uri="{FF2B5EF4-FFF2-40B4-BE49-F238E27FC236}">
              <a16:creationId xmlns:a16="http://schemas.microsoft.com/office/drawing/2014/main" id="{00000000-0008-0000-2000-0000E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>
          <a:extLst>
            <a:ext uri="{FF2B5EF4-FFF2-40B4-BE49-F238E27FC236}">
              <a16:creationId xmlns:a16="http://schemas.microsoft.com/office/drawing/2014/main" id="{00000000-0008-0000-2000-0000E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>
          <a:extLst>
            <a:ext uri="{FF2B5EF4-FFF2-40B4-BE49-F238E27FC236}">
              <a16:creationId xmlns:a16="http://schemas.microsoft.com/office/drawing/2014/main" id="{00000000-0008-0000-2000-0000E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>
          <a:extLst>
            <a:ext uri="{FF2B5EF4-FFF2-40B4-BE49-F238E27FC236}">
              <a16:creationId xmlns:a16="http://schemas.microsoft.com/office/drawing/2014/main" id="{00000000-0008-0000-2000-0000E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>
          <a:extLst>
            <a:ext uri="{FF2B5EF4-FFF2-40B4-BE49-F238E27FC236}">
              <a16:creationId xmlns:a16="http://schemas.microsoft.com/office/drawing/2014/main" id="{00000000-0008-0000-2000-0000E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>
          <a:extLst>
            <a:ext uri="{FF2B5EF4-FFF2-40B4-BE49-F238E27FC236}">
              <a16:creationId xmlns:a16="http://schemas.microsoft.com/office/drawing/2014/main" id="{00000000-0008-0000-2000-0000E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>
          <a:extLst>
            <a:ext uri="{FF2B5EF4-FFF2-40B4-BE49-F238E27FC236}">
              <a16:creationId xmlns:a16="http://schemas.microsoft.com/office/drawing/2014/main" id="{00000000-0008-0000-2000-0000E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>
          <a:extLst>
            <a:ext uri="{FF2B5EF4-FFF2-40B4-BE49-F238E27FC236}">
              <a16:creationId xmlns:a16="http://schemas.microsoft.com/office/drawing/2014/main" id="{00000000-0008-0000-2000-0000E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>
          <a:extLst>
            <a:ext uri="{FF2B5EF4-FFF2-40B4-BE49-F238E27FC236}">
              <a16:creationId xmlns:a16="http://schemas.microsoft.com/office/drawing/2014/main" id="{00000000-0008-0000-2000-0000E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>
          <a:extLst>
            <a:ext uri="{FF2B5EF4-FFF2-40B4-BE49-F238E27FC236}">
              <a16:creationId xmlns:a16="http://schemas.microsoft.com/office/drawing/2014/main" id="{00000000-0008-0000-2000-0000E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>
          <a:extLst>
            <a:ext uri="{FF2B5EF4-FFF2-40B4-BE49-F238E27FC236}">
              <a16:creationId xmlns:a16="http://schemas.microsoft.com/office/drawing/2014/main" id="{00000000-0008-0000-2000-0000F0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>
          <a:extLst>
            <a:ext uri="{FF2B5EF4-FFF2-40B4-BE49-F238E27FC236}">
              <a16:creationId xmlns:a16="http://schemas.microsoft.com/office/drawing/2014/main" id="{00000000-0008-0000-2000-0000F1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>
          <a:extLst>
            <a:ext uri="{FF2B5EF4-FFF2-40B4-BE49-F238E27FC236}">
              <a16:creationId xmlns:a16="http://schemas.microsoft.com/office/drawing/2014/main" id="{00000000-0008-0000-2000-0000F2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>
          <a:extLst>
            <a:ext uri="{FF2B5EF4-FFF2-40B4-BE49-F238E27FC236}">
              <a16:creationId xmlns:a16="http://schemas.microsoft.com/office/drawing/2014/main" id="{00000000-0008-0000-2000-0000F3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>
          <a:extLst>
            <a:ext uri="{FF2B5EF4-FFF2-40B4-BE49-F238E27FC236}">
              <a16:creationId xmlns:a16="http://schemas.microsoft.com/office/drawing/2014/main" id="{00000000-0008-0000-2000-0000F4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>
          <a:extLst>
            <a:ext uri="{FF2B5EF4-FFF2-40B4-BE49-F238E27FC236}">
              <a16:creationId xmlns:a16="http://schemas.microsoft.com/office/drawing/2014/main" id="{00000000-0008-0000-2000-0000F5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>
          <a:extLst>
            <a:ext uri="{FF2B5EF4-FFF2-40B4-BE49-F238E27FC236}">
              <a16:creationId xmlns:a16="http://schemas.microsoft.com/office/drawing/2014/main" id="{00000000-0008-0000-2000-0000F6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>
          <a:extLst>
            <a:ext uri="{FF2B5EF4-FFF2-40B4-BE49-F238E27FC236}">
              <a16:creationId xmlns:a16="http://schemas.microsoft.com/office/drawing/2014/main" id="{00000000-0008-0000-2000-0000F7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>
          <a:extLst>
            <a:ext uri="{FF2B5EF4-FFF2-40B4-BE49-F238E27FC236}">
              <a16:creationId xmlns:a16="http://schemas.microsoft.com/office/drawing/2014/main" id="{00000000-0008-0000-2000-0000F8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>
          <a:extLst>
            <a:ext uri="{FF2B5EF4-FFF2-40B4-BE49-F238E27FC236}">
              <a16:creationId xmlns:a16="http://schemas.microsoft.com/office/drawing/2014/main" id="{00000000-0008-0000-2000-0000F9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>
          <a:extLst>
            <a:ext uri="{FF2B5EF4-FFF2-40B4-BE49-F238E27FC236}">
              <a16:creationId xmlns:a16="http://schemas.microsoft.com/office/drawing/2014/main" id="{00000000-0008-0000-2000-0000FA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>
          <a:extLst>
            <a:ext uri="{FF2B5EF4-FFF2-40B4-BE49-F238E27FC236}">
              <a16:creationId xmlns:a16="http://schemas.microsoft.com/office/drawing/2014/main" id="{00000000-0008-0000-2000-0000FB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>
          <a:extLst>
            <a:ext uri="{FF2B5EF4-FFF2-40B4-BE49-F238E27FC236}">
              <a16:creationId xmlns:a16="http://schemas.microsoft.com/office/drawing/2014/main" id="{00000000-0008-0000-2000-0000FC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>
          <a:extLst>
            <a:ext uri="{FF2B5EF4-FFF2-40B4-BE49-F238E27FC236}">
              <a16:creationId xmlns:a16="http://schemas.microsoft.com/office/drawing/2014/main" id="{00000000-0008-0000-2000-0000FD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>
          <a:extLst>
            <a:ext uri="{FF2B5EF4-FFF2-40B4-BE49-F238E27FC236}">
              <a16:creationId xmlns:a16="http://schemas.microsoft.com/office/drawing/2014/main" id="{00000000-0008-0000-2000-0000FE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>
          <a:extLst>
            <a:ext uri="{FF2B5EF4-FFF2-40B4-BE49-F238E27FC236}">
              <a16:creationId xmlns:a16="http://schemas.microsoft.com/office/drawing/2014/main" id="{00000000-0008-0000-2000-0000FF0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>
          <a:extLst>
            <a:ext uri="{FF2B5EF4-FFF2-40B4-BE49-F238E27FC236}">
              <a16:creationId xmlns:a16="http://schemas.microsoft.com/office/drawing/2014/main" id="{00000000-0008-0000-2000-00000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>
          <a:extLst>
            <a:ext uri="{FF2B5EF4-FFF2-40B4-BE49-F238E27FC236}">
              <a16:creationId xmlns:a16="http://schemas.microsoft.com/office/drawing/2014/main" id="{00000000-0008-0000-2000-00000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>
          <a:extLst>
            <a:ext uri="{FF2B5EF4-FFF2-40B4-BE49-F238E27FC236}">
              <a16:creationId xmlns:a16="http://schemas.microsoft.com/office/drawing/2014/main" id="{00000000-0008-0000-2000-00000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>
          <a:extLst>
            <a:ext uri="{FF2B5EF4-FFF2-40B4-BE49-F238E27FC236}">
              <a16:creationId xmlns:a16="http://schemas.microsoft.com/office/drawing/2014/main" id="{00000000-0008-0000-2000-00000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>
          <a:extLst>
            <a:ext uri="{FF2B5EF4-FFF2-40B4-BE49-F238E27FC236}">
              <a16:creationId xmlns:a16="http://schemas.microsoft.com/office/drawing/2014/main" id="{00000000-0008-0000-2000-00000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>
          <a:extLst>
            <a:ext uri="{FF2B5EF4-FFF2-40B4-BE49-F238E27FC236}">
              <a16:creationId xmlns:a16="http://schemas.microsoft.com/office/drawing/2014/main" id="{00000000-0008-0000-2000-00000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>
          <a:extLst>
            <a:ext uri="{FF2B5EF4-FFF2-40B4-BE49-F238E27FC236}">
              <a16:creationId xmlns:a16="http://schemas.microsoft.com/office/drawing/2014/main" id="{00000000-0008-0000-2000-00000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>
          <a:extLst>
            <a:ext uri="{FF2B5EF4-FFF2-40B4-BE49-F238E27FC236}">
              <a16:creationId xmlns:a16="http://schemas.microsoft.com/office/drawing/2014/main" id="{00000000-0008-0000-2000-00000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>
          <a:extLst>
            <a:ext uri="{FF2B5EF4-FFF2-40B4-BE49-F238E27FC236}">
              <a16:creationId xmlns:a16="http://schemas.microsoft.com/office/drawing/2014/main" id="{00000000-0008-0000-2000-00000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>
          <a:extLst>
            <a:ext uri="{FF2B5EF4-FFF2-40B4-BE49-F238E27FC236}">
              <a16:creationId xmlns:a16="http://schemas.microsoft.com/office/drawing/2014/main" id="{00000000-0008-0000-2000-00000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>
          <a:extLst>
            <a:ext uri="{FF2B5EF4-FFF2-40B4-BE49-F238E27FC236}">
              <a16:creationId xmlns:a16="http://schemas.microsoft.com/office/drawing/2014/main" id="{00000000-0008-0000-2000-00000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>
          <a:extLst>
            <a:ext uri="{FF2B5EF4-FFF2-40B4-BE49-F238E27FC236}">
              <a16:creationId xmlns:a16="http://schemas.microsoft.com/office/drawing/2014/main" id="{00000000-0008-0000-2000-00000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>
          <a:extLst>
            <a:ext uri="{FF2B5EF4-FFF2-40B4-BE49-F238E27FC236}">
              <a16:creationId xmlns:a16="http://schemas.microsoft.com/office/drawing/2014/main" id="{00000000-0008-0000-2000-00000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>
          <a:extLst>
            <a:ext uri="{FF2B5EF4-FFF2-40B4-BE49-F238E27FC236}">
              <a16:creationId xmlns:a16="http://schemas.microsoft.com/office/drawing/2014/main" id="{00000000-0008-0000-2000-00000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>
          <a:extLst>
            <a:ext uri="{FF2B5EF4-FFF2-40B4-BE49-F238E27FC236}">
              <a16:creationId xmlns:a16="http://schemas.microsoft.com/office/drawing/2014/main" id="{00000000-0008-0000-2000-00000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>
          <a:extLst>
            <a:ext uri="{FF2B5EF4-FFF2-40B4-BE49-F238E27FC236}">
              <a16:creationId xmlns:a16="http://schemas.microsoft.com/office/drawing/2014/main" id="{00000000-0008-0000-2000-00000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>
          <a:extLst>
            <a:ext uri="{FF2B5EF4-FFF2-40B4-BE49-F238E27FC236}">
              <a16:creationId xmlns:a16="http://schemas.microsoft.com/office/drawing/2014/main" id="{00000000-0008-0000-2000-00001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>
          <a:extLst>
            <a:ext uri="{FF2B5EF4-FFF2-40B4-BE49-F238E27FC236}">
              <a16:creationId xmlns:a16="http://schemas.microsoft.com/office/drawing/2014/main" id="{00000000-0008-0000-2000-00001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>
          <a:extLst>
            <a:ext uri="{FF2B5EF4-FFF2-40B4-BE49-F238E27FC236}">
              <a16:creationId xmlns:a16="http://schemas.microsoft.com/office/drawing/2014/main" id="{00000000-0008-0000-2000-00001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>
          <a:extLst>
            <a:ext uri="{FF2B5EF4-FFF2-40B4-BE49-F238E27FC236}">
              <a16:creationId xmlns:a16="http://schemas.microsoft.com/office/drawing/2014/main" id="{00000000-0008-0000-2000-00001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>
          <a:extLst>
            <a:ext uri="{FF2B5EF4-FFF2-40B4-BE49-F238E27FC236}">
              <a16:creationId xmlns:a16="http://schemas.microsoft.com/office/drawing/2014/main" id="{00000000-0008-0000-2000-00001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>
          <a:extLst>
            <a:ext uri="{FF2B5EF4-FFF2-40B4-BE49-F238E27FC236}">
              <a16:creationId xmlns:a16="http://schemas.microsoft.com/office/drawing/2014/main" id="{00000000-0008-0000-2000-00001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>
          <a:extLst>
            <a:ext uri="{FF2B5EF4-FFF2-40B4-BE49-F238E27FC236}">
              <a16:creationId xmlns:a16="http://schemas.microsoft.com/office/drawing/2014/main" id="{00000000-0008-0000-2000-00001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>
          <a:extLst>
            <a:ext uri="{FF2B5EF4-FFF2-40B4-BE49-F238E27FC236}">
              <a16:creationId xmlns:a16="http://schemas.microsoft.com/office/drawing/2014/main" id="{00000000-0008-0000-2000-00001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>
          <a:extLst>
            <a:ext uri="{FF2B5EF4-FFF2-40B4-BE49-F238E27FC236}">
              <a16:creationId xmlns:a16="http://schemas.microsoft.com/office/drawing/2014/main" id="{00000000-0008-0000-2000-00001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>
          <a:extLst>
            <a:ext uri="{FF2B5EF4-FFF2-40B4-BE49-F238E27FC236}">
              <a16:creationId xmlns:a16="http://schemas.microsoft.com/office/drawing/2014/main" id="{00000000-0008-0000-2000-00001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>
          <a:extLst>
            <a:ext uri="{FF2B5EF4-FFF2-40B4-BE49-F238E27FC236}">
              <a16:creationId xmlns:a16="http://schemas.microsoft.com/office/drawing/2014/main" id="{00000000-0008-0000-2000-00001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>
          <a:extLst>
            <a:ext uri="{FF2B5EF4-FFF2-40B4-BE49-F238E27FC236}">
              <a16:creationId xmlns:a16="http://schemas.microsoft.com/office/drawing/2014/main" id="{00000000-0008-0000-2000-00001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>
          <a:extLst>
            <a:ext uri="{FF2B5EF4-FFF2-40B4-BE49-F238E27FC236}">
              <a16:creationId xmlns:a16="http://schemas.microsoft.com/office/drawing/2014/main" id="{00000000-0008-0000-2000-00001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>
          <a:extLst>
            <a:ext uri="{FF2B5EF4-FFF2-40B4-BE49-F238E27FC236}">
              <a16:creationId xmlns:a16="http://schemas.microsoft.com/office/drawing/2014/main" id="{00000000-0008-0000-2000-00001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>
          <a:extLst>
            <a:ext uri="{FF2B5EF4-FFF2-40B4-BE49-F238E27FC236}">
              <a16:creationId xmlns:a16="http://schemas.microsoft.com/office/drawing/2014/main" id="{00000000-0008-0000-2000-00001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>
          <a:extLst>
            <a:ext uri="{FF2B5EF4-FFF2-40B4-BE49-F238E27FC236}">
              <a16:creationId xmlns:a16="http://schemas.microsoft.com/office/drawing/2014/main" id="{00000000-0008-0000-2000-00001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>
          <a:extLst>
            <a:ext uri="{FF2B5EF4-FFF2-40B4-BE49-F238E27FC236}">
              <a16:creationId xmlns:a16="http://schemas.microsoft.com/office/drawing/2014/main" id="{00000000-0008-0000-2000-00002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>
          <a:extLst>
            <a:ext uri="{FF2B5EF4-FFF2-40B4-BE49-F238E27FC236}">
              <a16:creationId xmlns:a16="http://schemas.microsoft.com/office/drawing/2014/main" id="{00000000-0008-0000-2000-00002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>
          <a:extLst>
            <a:ext uri="{FF2B5EF4-FFF2-40B4-BE49-F238E27FC236}">
              <a16:creationId xmlns:a16="http://schemas.microsoft.com/office/drawing/2014/main" id="{00000000-0008-0000-2000-00002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>
          <a:extLst>
            <a:ext uri="{FF2B5EF4-FFF2-40B4-BE49-F238E27FC236}">
              <a16:creationId xmlns:a16="http://schemas.microsoft.com/office/drawing/2014/main" id="{00000000-0008-0000-2000-00002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>
          <a:extLst>
            <a:ext uri="{FF2B5EF4-FFF2-40B4-BE49-F238E27FC236}">
              <a16:creationId xmlns:a16="http://schemas.microsoft.com/office/drawing/2014/main" id="{00000000-0008-0000-2000-00002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>
          <a:extLst>
            <a:ext uri="{FF2B5EF4-FFF2-40B4-BE49-F238E27FC236}">
              <a16:creationId xmlns:a16="http://schemas.microsoft.com/office/drawing/2014/main" id="{00000000-0008-0000-2000-00002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>
          <a:extLst>
            <a:ext uri="{FF2B5EF4-FFF2-40B4-BE49-F238E27FC236}">
              <a16:creationId xmlns:a16="http://schemas.microsoft.com/office/drawing/2014/main" id="{00000000-0008-0000-2000-00002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>
          <a:extLst>
            <a:ext uri="{FF2B5EF4-FFF2-40B4-BE49-F238E27FC236}">
              <a16:creationId xmlns:a16="http://schemas.microsoft.com/office/drawing/2014/main" id="{00000000-0008-0000-2000-00002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>
          <a:extLst>
            <a:ext uri="{FF2B5EF4-FFF2-40B4-BE49-F238E27FC236}">
              <a16:creationId xmlns:a16="http://schemas.microsoft.com/office/drawing/2014/main" id="{00000000-0008-0000-2000-00002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>
          <a:extLst>
            <a:ext uri="{FF2B5EF4-FFF2-40B4-BE49-F238E27FC236}">
              <a16:creationId xmlns:a16="http://schemas.microsoft.com/office/drawing/2014/main" id="{00000000-0008-0000-2000-00002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>
          <a:extLst>
            <a:ext uri="{FF2B5EF4-FFF2-40B4-BE49-F238E27FC236}">
              <a16:creationId xmlns:a16="http://schemas.microsoft.com/office/drawing/2014/main" id="{00000000-0008-0000-2000-00002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>
          <a:extLst>
            <a:ext uri="{FF2B5EF4-FFF2-40B4-BE49-F238E27FC236}">
              <a16:creationId xmlns:a16="http://schemas.microsoft.com/office/drawing/2014/main" id="{00000000-0008-0000-2000-00002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>
          <a:extLst>
            <a:ext uri="{FF2B5EF4-FFF2-40B4-BE49-F238E27FC236}">
              <a16:creationId xmlns:a16="http://schemas.microsoft.com/office/drawing/2014/main" id="{00000000-0008-0000-2000-00002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>
          <a:extLst>
            <a:ext uri="{FF2B5EF4-FFF2-40B4-BE49-F238E27FC236}">
              <a16:creationId xmlns:a16="http://schemas.microsoft.com/office/drawing/2014/main" id="{00000000-0008-0000-2000-00002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>
          <a:extLst>
            <a:ext uri="{FF2B5EF4-FFF2-40B4-BE49-F238E27FC236}">
              <a16:creationId xmlns:a16="http://schemas.microsoft.com/office/drawing/2014/main" id="{00000000-0008-0000-2000-00002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>
          <a:extLst>
            <a:ext uri="{FF2B5EF4-FFF2-40B4-BE49-F238E27FC236}">
              <a16:creationId xmlns:a16="http://schemas.microsoft.com/office/drawing/2014/main" id="{00000000-0008-0000-2000-00002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>
          <a:extLst>
            <a:ext uri="{FF2B5EF4-FFF2-40B4-BE49-F238E27FC236}">
              <a16:creationId xmlns:a16="http://schemas.microsoft.com/office/drawing/2014/main" id="{00000000-0008-0000-2000-00003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>
          <a:extLst>
            <a:ext uri="{FF2B5EF4-FFF2-40B4-BE49-F238E27FC236}">
              <a16:creationId xmlns:a16="http://schemas.microsoft.com/office/drawing/2014/main" id="{00000000-0008-0000-2000-00003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>
          <a:extLst>
            <a:ext uri="{FF2B5EF4-FFF2-40B4-BE49-F238E27FC236}">
              <a16:creationId xmlns:a16="http://schemas.microsoft.com/office/drawing/2014/main" id="{00000000-0008-0000-2000-00003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>
          <a:extLst>
            <a:ext uri="{FF2B5EF4-FFF2-40B4-BE49-F238E27FC236}">
              <a16:creationId xmlns:a16="http://schemas.microsoft.com/office/drawing/2014/main" id="{00000000-0008-0000-2000-00003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>
          <a:extLst>
            <a:ext uri="{FF2B5EF4-FFF2-40B4-BE49-F238E27FC236}">
              <a16:creationId xmlns:a16="http://schemas.microsoft.com/office/drawing/2014/main" id="{00000000-0008-0000-2000-00003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>
          <a:extLst>
            <a:ext uri="{FF2B5EF4-FFF2-40B4-BE49-F238E27FC236}">
              <a16:creationId xmlns:a16="http://schemas.microsoft.com/office/drawing/2014/main" id="{00000000-0008-0000-2000-00003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>
          <a:extLst>
            <a:ext uri="{FF2B5EF4-FFF2-40B4-BE49-F238E27FC236}">
              <a16:creationId xmlns:a16="http://schemas.microsoft.com/office/drawing/2014/main" id="{00000000-0008-0000-2000-00003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>
          <a:extLst>
            <a:ext uri="{FF2B5EF4-FFF2-40B4-BE49-F238E27FC236}">
              <a16:creationId xmlns:a16="http://schemas.microsoft.com/office/drawing/2014/main" id="{00000000-0008-0000-2000-00003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>
          <a:extLst>
            <a:ext uri="{FF2B5EF4-FFF2-40B4-BE49-F238E27FC236}">
              <a16:creationId xmlns:a16="http://schemas.microsoft.com/office/drawing/2014/main" id="{00000000-0008-0000-2000-00003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>
          <a:extLst>
            <a:ext uri="{FF2B5EF4-FFF2-40B4-BE49-F238E27FC236}">
              <a16:creationId xmlns:a16="http://schemas.microsoft.com/office/drawing/2014/main" id="{00000000-0008-0000-2000-00003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>
          <a:extLst>
            <a:ext uri="{FF2B5EF4-FFF2-40B4-BE49-F238E27FC236}">
              <a16:creationId xmlns:a16="http://schemas.microsoft.com/office/drawing/2014/main" id="{00000000-0008-0000-2000-00003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>
          <a:extLst>
            <a:ext uri="{FF2B5EF4-FFF2-40B4-BE49-F238E27FC236}">
              <a16:creationId xmlns:a16="http://schemas.microsoft.com/office/drawing/2014/main" id="{00000000-0008-0000-2000-00003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>
          <a:extLst>
            <a:ext uri="{FF2B5EF4-FFF2-40B4-BE49-F238E27FC236}">
              <a16:creationId xmlns:a16="http://schemas.microsoft.com/office/drawing/2014/main" id="{00000000-0008-0000-2000-00003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>
          <a:extLst>
            <a:ext uri="{FF2B5EF4-FFF2-40B4-BE49-F238E27FC236}">
              <a16:creationId xmlns:a16="http://schemas.microsoft.com/office/drawing/2014/main" id="{00000000-0008-0000-2000-00003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>
          <a:extLst>
            <a:ext uri="{FF2B5EF4-FFF2-40B4-BE49-F238E27FC236}">
              <a16:creationId xmlns:a16="http://schemas.microsoft.com/office/drawing/2014/main" id="{00000000-0008-0000-2000-00003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>
          <a:extLst>
            <a:ext uri="{FF2B5EF4-FFF2-40B4-BE49-F238E27FC236}">
              <a16:creationId xmlns:a16="http://schemas.microsoft.com/office/drawing/2014/main" id="{00000000-0008-0000-2000-00003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>
          <a:extLst>
            <a:ext uri="{FF2B5EF4-FFF2-40B4-BE49-F238E27FC236}">
              <a16:creationId xmlns:a16="http://schemas.microsoft.com/office/drawing/2014/main" id="{00000000-0008-0000-2000-00004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>
          <a:extLst>
            <a:ext uri="{FF2B5EF4-FFF2-40B4-BE49-F238E27FC236}">
              <a16:creationId xmlns:a16="http://schemas.microsoft.com/office/drawing/2014/main" id="{00000000-0008-0000-2000-00004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>
          <a:extLst>
            <a:ext uri="{FF2B5EF4-FFF2-40B4-BE49-F238E27FC236}">
              <a16:creationId xmlns:a16="http://schemas.microsoft.com/office/drawing/2014/main" id="{00000000-0008-0000-2000-00004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>
          <a:extLst>
            <a:ext uri="{FF2B5EF4-FFF2-40B4-BE49-F238E27FC236}">
              <a16:creationId xmlns:a16="http://schemas.microsoft.com/office/drawing/2014/main" id="{00000000-0008-0000-2000-00004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>
          <a:extLst>
            <a:ext uri="{FF2B5EF4-FFF2-40B4-BE49-F238E27FC236}">
              <a16:creationId xmlns:a16="http://schemas.microsoft.com/office/drawing/2014/main" id="{00000000-0008-0000-2000-00004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>
          <a:extLst>
            <a:ext uri="{FF2B5EF4-FFF2-40B4-BE49-F238E27FC236}">
              <a16:creationId xmlns:a16="http://schemas.microsoft.com/office/drawing/2014/main" id="{00000000-0008-0000-2000-00004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>
          <a:extLst>
            <a:ext uri="{FF2B5EF4-FFF2-40B4-BE49-F238E27FC236}">
              <a16:creationId xmlns:a16="http://schemas.microsoft.com/office/drawing/2014/main" id="{00000000-0008-0000-2000-00004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>
          <a:extLst>
            <a:ext uri="{FF2B5EF4-FFF2-40B4-BE49-F238E27FC236}">
              <a16:creationId xmlns:a16="http://schemas.microsoft.com/office/drawing/2014/main" id="{00000000-0008-0000-2000-00004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>
          <a:extLst>
            <a:ext uri="{FF2B5EF4-FFF2-40B4-BE49-F238E27FC236}">
              <a16:creationId xmlns:a16="http://schemas.microsoft.com/office/drawing/2014/main" id="{00000000-0008-0000-2000-00004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>
          <a:extLst>
            <a:ext uri="{FF2B5EF4-FFF2-40B4-BE49-F238E27FC236}">
              <a16:creationId xmlns:a16="http://schemas.microsoft.com/office/drawing/2014/main" id="{00000000-0008-0000-2000-00004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>
          <a:extLst>
            <a:ext uri="{FF2B5EF4-FFF2-40B4-BE49-F238E27FC236}">
              <a16:creationId xmlns:a16="http://schemas.microsoft.com/office/drawing/2014/main" id="{00000000-0008-0000-2000-00004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>
          <a:extLst>
            <a:ext uri="{FF2B5EF4-FFF2-40B4-BE49-F238E27FC236}">
              <a16:creationId xmlns:a16="http://schemas.microsoft.com/office/drawing/2014/main" id="{00000000-0008-0000-2000-00004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>
          <a:extLst>
            <a:ext uri="{FF2B5EF4-FFF2-40B4-BE49-F238E27FC236}">
              <a16:creationId xmlns:a16="http://schemas.microsoft.com/office/drawing/2014/main" id="{00000000-0008-0000-2000-00004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>
          <a:extLst>
            <a:ext uri="{FF2B5EF4-FFF2-40B4-BE49-F238E27FC236}">
              <a16:creationId xmlns:a16="http://schemas.microsoft.com/office/drawing/2014/main" id="{00000000-0008-0000-2000-00004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>
          <a:extLst>
            <a:ext uri="{FF2B5EF4-FFF2-40B4-BE49-F238E27FC236}">
              <a16:creationId xmlns:a16="http://schemas.microsoft.com/office/drawing/2014/main" id="{00000000-0008-0000-2000-00004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>
          <a:extLst>
            <a:ext uri="{FF2B5EF4-FFF2-40B4-BE49-F238E27FC236}">
              <a16:creationId xmlns:a16="http://schemas.microsoft.com/office/drawing/2014/main" id="{00000000-0008-0000-2000-00004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>
          <a:extLst>
            <a:ext uri="{FF2B5EF4-FFF2-40B4-BE49-F238E27FC236}">
              <a16:creationId xmlns:a16="http://schemas.microsoft.com/office/drawing/2014/main" id="{00000000-0008-0000-2000-000050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>
          <a:extLst>
            <a:ext uri="{FF2B5EF4-FFF2-40B4-BE49-F238E27FC236}">
              <a16:creationId xmlns:a16="http://schemas.microsoft.com/office/drawing/2014/main" id="{00000000-0008-0000-2000-000051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>
          <a:extLst>
            <a:ext uri="{FF2B5EF4-FFF2-40B4-BE49-F238E27FC236}">
              <a16:creationId xmlns:a16="http://schemas.microsoft.com/office/drawing/2014/main" id="{00000000-0008-0000-2000-000052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>
          <a:extLst>
            <a:ext uri="{FF2B5EF4-FFF2-40B4-BE49-F238E27FC236}">
              <a16:creationId xmlns:a16="http://schemas.microsoft.com/office/drawing/2014/main" id="{00000000-0008-0000-2000-000053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>
          <a:extLst>
            <a:ext uri="{FF2B5EF4-FFF2-40B4-BE49-F238E27FC236}">
              <a16:creationId xmlns:a16="http://schemas.microsoft.com/office/drawing/2014/main" id="{00000000-0008-0000-2000-000054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>
          <a:extLst>
            <a:ext uri="{FF2B5EF4-FFF2-40B4-BE49-F238E27FC236}">
              <a16:creationId xmlns:a16="http://schemas.microsoft.com/office/drawing/2014/main" id="{00000000-0008-0000-2000-000055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>
          <a:extLst>
            <a:ext uri="{FF2B5EF4-FFF2-40B4-BE49-F238E27FC236}">
              <a16:creationId xmlns:a16="http://schemas.microsoft.com/office/drawing/2014/main" id="{00000000-0008-0000-2000-000056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>
          <a:extLst>
            <a:ext uri="{FF2B5EF4-FFF2-40B4-BE49-F238E27FC236}">
              <a16:creationId xmlns:a16="http://schemas.microsoft.com/office/drawing/2014/main" id="{00000000-0008-0000-2000-000057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>
          <a:extLst>
            <a:ext uri="{FF2B5EF4-FFF2-40B4-BE49-F238E27FC236}">
              <a16:creationId xmlns:a16="http://schemas.microsoft.com/office/drawing/2014/main" id="{00000000-0008-0000-2000-000058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>
          <a:extLst>
            <a:ext uri="{FF2B5EF4-FFF2-40B4-BE49-F238E27FC236}">
              <a16:creationId xmlns:a16="http://schemas.microsoft.com/office/drawing/2014/main" id="{00000000-0008-0000-2000-000059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>
          <a:extLst>
            <a:ext uri="{FF2B5EF4-FFF2-40B4-BE49-F238E27FC236}">
              <a16:creationId xmlns:a16="http://schemas.microsoft.com/office/drawing/2014/main" id="{00000000-0008-0000-2000-00005A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>
          <a:extLst>
            <a:ext uri="{FF2B5EF4-FFF2-40B4-BE49-F238E27FC236}">
              <a16:creationId xmlns:a16="http://schemas.microsoft.com/office/drawing/2014/main" id="{00000000-0008-0000-2000-00005B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>
          <a:extLst>
            <a:ext uri="{FF2B5EF4-FFF2-40B4-BE49-F238E27FC236}">
              <a16:creationId xmlns:a16="http://schemas.microsoft.com/office/drawing/2014/main" id="{00000000-0008-0000-2000-00005C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>
          <a:extLst>
            <a:ext uri="{FF2B5EF4-FFF2-40B4-BE49-F238E27FC236}">
              <a16:creationId xmlns:a16="http://schemas.microsoft.com/office/drawing/2014/main" id="{00000000-0008-0000-2000-00005D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>
          <a:extLst>
            <a:ext uri="{FF2B5EF4-FFF2-40B4-BE49-F238E27FC236}">
              <a16:creationId xmlns:a16="http://schemas.microsoft.com/office/drawing/2014/main" id="{00000000-0008-0000-2000-00005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>
          <a:extLst>
            <a:ext uri="{FF2B5EF4-FFF2-40B4-BE49-F238E27FC236}">
              <a16:creationId xmlns:a16="http://schemas.microsoft.com/office/drawing/2014/main" id="{00000000-0008-0000-2000-00005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>
          <a:extLst>
            <a:ext uri="{FF2B5EF4-FFF2-40B4-BE49-F238E27FC236}">
              <a16:creationId xmlns:a16="http://schemas.microsoft.com/office/drawing/2014/main" id="{00000000-0008-0000-2000-00006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>
          <a:extLst>
            <a:ext uri="{FF2B5EF4-FFF2-40B4-BE49-F238E27FC236}">
              <a16:creationId xmlns:a16="http://schemas.microsoft.com/office/drawing/2014/main" id="{00000000-0008-0000-2000-00006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>
          <a:extLst>
            <a:ext uri="{FF2B5EF4-FFF2-40B4-BE49-F238E27FC236}">
              <a16:creationId xmlns:a16="http://schemas.microsoft.com/office/drawing/2014/main" id="{00000000-0008-0000-2000-00006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>
          <a:extLst>
            <a:ext uri="{FF2B5EF4-FFF2-40B4-BE49-F238E27FC236}">
              <a16:creationId xmlns:a16="http://schemas.microsoft.com/office/drawing/2014/main" id="{00000000-0008-0000-2000-00006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>
          <a:extLst>
            <a:ext uri="{FF2B5EF4-FFF2-40B4-BE49-F238E27FC236}">
              <a16:creationId xmlns:a16="http://schemas.microsoft.com/office/drawing/2014/main" id="{00000000-0008-0000-2000-00006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>
          <a:extLst>
            <a:ext uri="{FF2B5EF4-FFF2-40B4-BE49-F238E27FC236}">
              <a16:creationId xmlns:a16="http://schemas.microsoft.com/office/drawing/2014/main" id="{00000000-0008-0000-2000-00006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>
          <a:extLst>
            <a:ext uri="{FF2B5EF4-FFF2-40B4-BE49-F238E27FC236}">
              <a16:creationId xmlns:a16="http://schemas.microsoft.com/office/drawing/2014/main" id="{00000000-0008-0000-2000-00006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>
          <a:extLst>
            <a:ext uri="{FF2B5EF4-FFF2-40B4-BE49-F238E27FC236}">
              <a16:creationId xmlns:a16="http://schemas.microsoft.com/office/drawing/2014/main" id="{00000000-0008-0000-2000-00006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>
          <a:extLst>
            <a:ext uri="{FF2B5EF4-FFF2-40B4-BE49-F238E27FC236}">
              <a16:creationId xmlns:a16="http://schemas.microsoft.com/office/drawing/2014/main" id="{00000000-0008-0000-2000-00006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>
          <a:extLst>
            <a:ext uri="{FF2B5EF4-FFF2-40B4-BE49-F238E27FC236}">
              <a16:creationId xmlns:a16="http://schemas.microsoft.com/office/drawing/2014/main" id="{00000000-0008-0000-2000-00006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>
          <a:extLst>
            <a:ext uri="{FF2B5EF4-FFF2-40B4-BE49-F238E27FC236}">
              <a16:creationId xmlns:a16="http://schemas.microsoft.com/office/drawing/2014/main" id="{00000000-0008-0000-2000-00006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>
          <a:extLst>
            <a:ext uri="{FF2B5EF4-FFF2-40B4-BE49-F238E27FC236}">
              <a16:creationId xmlns:a16="http://schemas.microsoft.com/office/drawing/2014/main" id="{00000000-0008-0000-2000-00006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>
          <a:extLst>
            <a:ext uri="{FF2B5EF4-FFF2-40B4-BE49-F238E27FC236}">
              <a16:creationId xmlns:a16="http://schemas.microsoft.com/office/drawing/2014/main" id="{00000000-0008-0000-2000-00006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>
          <a:extLst>
            <a:ext uri="{FF2B5EF4-FFF2-40B4-BE49-F238E27FC236}">
              <a16:creationId xmlns:a16="http://schemas.microsoft.com/office/drawing/2014/main" id="{00000000-0008-0000-2000-00006D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>
          <a:extLst>
            <a:ext uri="{FF2B5EF4-FFF2-40B4-BE49-F238E27FC236}">
              <a16:creationId xmlns:a16="http://schemas.microsoft.com/office/drawing/2014/main" id="{00000000-0008-0000-2000-00006E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>
          <a:extLst>
            <a:ext uri="{FF2B5EF4-FFF2-40B4-BE49-F238E27FC236}">
              <a16:creationId xmlns:a16="http://schemas.microsoft.com/office/drawing/2014/main" id="{00000000-0008-0000-2000-00006F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>
          <a:extLst>
            <a:ext uri="{FF2B5EF4-FFF2-40B4-BE49-F238E27FC236}">
              <a16:creationId xmlns:a16="http://schemas.microsoft.com/office/drawing/2014/main" id="{00000000-0008-0000-2000-000070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>
          <a:extLst>
            <a:ext uri="{FF2B5EF4-FFF2-40B4-BE49-F238E27FC236}">
              <a16:creationId xmlns:a16="http://schemas.microsoft.com/office/drawing/2014/main" id="{00000000-0008-0000-2000-000071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>
          <a:extLst>
            <a:ext uri="{FF2B5EF4-FFF2-40B4-BE49-F238E27FC236}">
              <a16:creationId xmlns:a16="http://schemas.microsoft.com/office/drawing/2014/main" id="{00000000-0008-0000-2000-000072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>
          <a:extLst>
            <a:ext uri="{FF2B5EF4-FFF2-40B4-BE49-F238E27FC236}">
              <a16:creationId xmlns:a16="http://schemas.microsoft.com/office/drawing/2014/main" id="{00000000-0008-0000-2000-000073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>
          <a:extLst>
            <a:ext uri="{FF2B5EF4-FFF2-40B4-BE49-F238E27FC236}">
              <a16:creationId xmlns:a16="http://schemas.microsoft.com/office/drawing/2014/main" id="{00000000-0008-0000-2000-000074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>
          <a:extLst>
            <a:ext uri="{FF2B5EF4-FFF2-40B4-BE49-F238E27FC236}">
              <a16:creationId xmlns:a16="http://schemas.microsoft.com/office/drawing/2014/main" id="{00000000-0008-0000-2000-000075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>
          <a:extLst>
            <a:ext uri="{FF2B5EF4-FFF2-40B4-BE49-F238E27FC236}">
              <a16:creationId xmlns:a16="http://schemas.microsoft.com/office/drawing/2014/main" id="{00000000-0008-0000-2000-000076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>
          <a:extLst>
            <a:ext uri="{FF2B5EF4-FFF2-40B4-BE49-F238E27FC236}">
              <a16:creationId xmlns:a16="http://schemas.microsoft.com/office/drawing/2014/main" id="{00000000-0008-0000-2000-000077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>
          <a:extLst>
            <a:ext uri="{FF2B5EF4-FFF2-40B4-BE49-F238E27FC236}">
              <a16:creationId xmlns:a16="http://schemas.microsoft.com/office/drawing/2014/main" id="{00000000-0008-0000-2000-0000780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>
          <a:extLst>
            <a:ext uri="{FF2B5EF4-FFF2-40B4-BE49-F238E27FC236}">
              <a16:creationId xmlns:a16="http://schemas.microsoft.com/office/drawing/2014/main" id="{00000000-0008-0000-2000-00007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>
          <a:extLst>
            <a:ext uri="{FF2B5EF4-FFF2-40B4-BE49-F238E27FC236}">
              <a16:creationId xmlns:a16="http://schemas.microsoft.com/office/drawing/2014/main" id="{00000000-0008-0000-2000-00007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>
          <a:extLst>
            <a:ext uri="{FF2B5EF4-FFF2-40B4-BE49-F238E27FC236}">
              <a16:creationId xmlns:a16="http://schemas.microsoft.com/office/drawing/2014/main" id="{00000000-0008-0000-2000-00007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>
          <a:extLst>
            <a:ext uri="{FF2B5EF4-FFF2-40B4-BE49-F238E27FC236}">
              <a16:creationId xmlns:a16="http://schemas.microsoft.com/office/drawing/2014/main" id="{00000000-0008-0000-2000-00007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>
          <a:extLst>
            <a:ext uri="{FF2B5EF4-FFF2-40B4-BE49-F238E27FC236}">
              <a16:creationId xmlns:a16="http://schemas.microsoft.com/office/drawing/2014/main" id="{00000000-0008-0000-2000-00007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>
          <a:extLst>
            <a:ext uri="{FF2B5EF4-FFF2-40B4-BE49-F238E27FC236}">
              <a16:creationId xmlns:a16="http://schemas.microsoft.com/office/drawing/2014/main" id="{00000000-0008-0000-2000-00007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>
          <a:extLst>
            <a:ext uri="{FF2B5EF4-FFF2-40B4-BE49-F238E27FC236}">
              <a16:creationId xmlns:a16="http://schemas.microsoft.com/office/drawing/2014/main" id="{00000000-0008-0000-2000-00007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>
          <a:extLst>
            <a:ext uri="{FF2B5EF4-FFF2-40B4-BE49-F238E27FC236}">
              <a16:creationId xmlns:a16="http://schemas.microsoft.com/office/drawing/2014/main" id="{00000000-0008-0000-2000-00008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>
          <a:extLst>
            <a:ext uri="{FF2B5EF4-FFF2-40B4-BE49-F238E27FC236}">
              <a16:creationId xmlns:a16="http://schemas.microsoft.com/office/drawing/2014/main" id="{00000000-0008-0000-2000-00008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>
          <a:extLst>
            <a:ext uri="{FF2B5EF4-FFF2-40B4-BE49-F238E27FC236}">
              <a16:creationId xmlns:a16="http://schemas.microsoft.com/office/drawing/2014/main" id="{00000000-0008-0000-2000-00008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>
          <a:extLst>
            <a:ext uri="{FF2B5EF4-FFF2-40B4-BE49-F238E27FC236}">
              <a16:creationId xmlns:a16="http://schemas.microsoft.com/office/drawing/2014/main" id="{00000000-0008-0000-2000-00008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>
          <a:extLst>
            <a:ext uri="{FF2B5EF4-FFF2-40B4-BE49-F238E27FC236}">
              <a16:creationId xmlns:a16="http://schemas.microsoft.com/office/drawing/2014/main" id="{00000000-0008-0000-2000-00008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>
          <a:extLst>
            <a:ext uri="{FF2B5EF4-FFF2-40B4-BE49-F238E27FC236}">
              <a16:creationId xmlns:a16="http://schemas.microsoft.com/office/drawing/2014/main" id="{00000000-0008-0000-2000-00008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>
          <a:extLst>
            <a:ext uri="{FF2B5EF4-FFF2-40B4-BE49-F238E27FC236}">
              <a16:creationId xmlns:a16="http://schemas.microsoft.com/office/drawing/2014/main" id="{00000000-0008-0000-2000-00008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>
          <a:extLst>
            <a:ext uri="{FF2B5EF4-FFF2-40B4-BE49-F238E27FC236}">
              <a16:creationId xmlns:a16="http://schemas.microsoft.com/office/drawing/2014/main" id="{00000000-0008-0000-2000-00008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>
          <a:extLst>
            <a:ext uri="{FF2B5EF4-FFF2-40B4-BE49-F238E27FC236}">
              <a16:creationId xmlns:a16="http://schemas.microsoft.com/office/drawing/2014/main" id="{00000000-0008-0000-2000-00008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>
          <a:extLst>
            <a:ext uri="{FF2B5EF4-FFF2-40B4-BE49-F238E27FC236}">
              <a16:creationId xmlns:a16="http://schemas.microsoft.com/office/drawing/2014/main" id="{00000000-0008-0000-2000-00008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>
          <a:extLst>
            <a:ext uri="{FF2B5EF4-FFF2-40B4-BE49-F238E27FC236}">
              <a16:creationId xmlns:a16="http://schemas.microsoft.com/office/drawing/2014/main" id="{00000000-0008-0000-2000-00008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>
          <a:extLst>
            <a:ext uri="{FF2B5EF4-FFF2-40B4-BE49-F238E27FC236}">
              <a16:creationId xmlns:a16="http://schemas.microsoft.com/office/drawing/2014/main" id="{00000000-0008-0000-2000-00008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>
          <a:extLst>
            <a:ext uri="{FF2B5EF4-FFF2-40B4-BE49-F238E27FC236}">
              <a16:creationId xmlns:a16="http://schemas.microsoft.com/office/drawing/2014/main" id="{00000000-0008-0000-2000-00008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>
          <a:extLst>
            <a:ext uri="{FF2B5EF4-FFF2-40B4-BE49-F238E27FC236}">
              <a16:creationId xmlns:a16="http://schemas.microsoft.com/office/drawing/2014/main" id="{00000000-0008-0000-2000-00008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>
          <a:extLst>
            <a:ext uri="{FF2B5EF4-FFF2-40B4-BE49-F238E27FC236}">
              <a16:creationId xmlns:a16="http://schemas.microsoft.com/office/drawing/2014/main" id="{00000000-0008-0000-2000-00008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>
          <a:extLst>
            <a:ext uri="{FF2B5EF4-FFF2-40B4-BE49-F238E27FC236}">
              <a16:creationId xmlns:a16="http://schemas.microsoft.com/office/drawing/2014/main" id="{00000000-0008-0000-2000-00008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>
          <a:extLst>
            <a:ext uri="{FF2B5EF4-FFF2-40B4-BE49-F238E27FC236}">
              <a16:creationId xmlns:a16="http://schemas.microsoft.com/office/drawing/2014/main" id="{00000000-0008-0000-2000-00009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>
          <a:extLst>
            <a:ext uri="{FF2B5EF4-FFF2-40B4-BE49-F238E27FC236}">
              <a16:creationId xmlns:a16="http://schemas.microsoft.com/office/drawing/2014/main" id="{00000000-0008-0000-2000-00009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>
          <a:extLst>
            <a:ext uri="{FF2B5EF4-FFF2-40B4-BE49-F238E27FC236}">
              <a16:creationId xmlns:a16="http://schemas.microsoft.com/office/drawing/2014/main" id="{00000000-0008-0000-2000-00009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>
          <a:extLst>
            <a:ext uri="{FF2B5EF4-FFF2-40B4-BE49-F238E27FC236}">
              <a16:creationId xmlns:a16="http://schemas.microsoft.com/office/drawing/2014/main" id="{00000000-0008-0000-2000-00009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>
          <a:extLst>
            <a:ext uri="{FF2B5EF4-FFF2-40B4-BE49-F238E27FC236}">
              <a16:creationId xmlns:a16="http://schemas.microsoft.com/office/drawing/2014/main" id="{00000000-0008-0000-2000-00009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>
          <a:extLst>
            <a:ext uri="{FF2B5EF4-FFF2-40B4-BE49-F238E27FC236}">
              <a16:creationId xmlns:a16="http://schemas.microsoft.com/office/drawing/2014/main" id="{00000000-0008-0000-2000-00009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>
          <a:extLst>
            <a:ext uri="{FF2B5EF4-FFF2-40B4-BE49-F238E27FC236}">
              <a16:creationId xmlns:a16="http://schemas.microsoft.com/office/drawing/2014/main" id="{00000000-0008-0000-2000-00009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>
          <a:extLst>
            <a:ext uri="{FF2B5EF4-FFF2-40B4-BE49-F238E27FC236}">
              <a16:creationId xmlns:a16="http://schemas.microsoft.com/office/drawing/2014/main" id="{00000000-0008-0000-2000-00009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>
          <a:extLst>
            <a:ext uri="{FF2B5EF4-FFF2-40B4-BE49-F238E27FC236}">
              <a16:creationId xmlns:a16="http://schemas.microsoft.com/office/drawing/2014/main" id="{00000000-0008-0000-2000-00009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>
          <a:extLst>
            <a:ext uri="{FF2B5EF4-FFF2-40B4-BE49-F238E27FC236}">
              <a16:creationId xmlns:a16="http://schemas.microsoft.com/office/drawing/2014/main" id="{00000000-0008-0000-2000-00009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>
          <a:extLst>
            <a:ext uri="{FF2B5EF4-FFF2-40B4-BE49-F238E27FC236}">
              <a16:creationId xmlns:a16="http://schemas.microsoft.com/office/drawing/2014/main" id="{00000000-0008-0000-2000-00009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>
          <a:extLst>
            <a:ext uri="{FF2B5EF4-FFF2-40B4-BE49-F238E27FC236}">
              <a16:creationId xmlns:a16="http://schemas.microsoft.com/office/drawing/2014/main" id="{00000000-0008-0000-2000-00009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>
          <a:extLst>
            <a:ext uri="{FF2B5EF4-FFF2-40B4-BE49-F238E27FC236}">
              <a16:creationId xmlns:a16="http://schemas.microsoft.com/office/drawing/2014/main" id="{00000000-0008-0000-2000-00009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>
          <a:extLst>
            <a:ext uri="{FF2B5EF4-FFF2-40B4-BE49-F238E27FC236}">
              <a16:creationId xmlns:a16="http://schemas.microsoft.com/office/drawing/2014/main" id="{00000000-0008-0000-2000-00009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>
          <a:extLst>
            <a:ext uri="{FF2B5EF4-FFF2-40B4-BE49-F238E27FC236}">
              <a16:creationId xmlns:a16="http://schemas.microsoft.com/office/drawing/2014/main" id="{00000000-0008-0000-2000-00009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>
          <a:extLst>
            <a:ext uri="{FF2B5EF4-FFF2-40B4-BE49-F238E27FC236}">
              <a16:creationId xmlns:a16="http://schemas.microsoft.com/office/drawing/2014/main" id="{00000000-0008-0000-2000-00009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>
          <a:extLst>
            <a:ext uri="{FF2B5EF4-FFF2-40B4-BE49-F238E27FC236}">
              <a16:creationId xmlns:a16="http://schemas.microsoft.com/office/drawing/2014/main" id="{00000000-0008-0000-2000-0000A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>
          <a:extLst>
            <a:ext uri="{FF2B5EF4-FFF2-40B4-BE49-F238E27FC236}">
              <a16:creationId xmlns:a16="http://schemas.microsoft.com/office/drawing/2014/main" id="{00000000-0008-0000-2000-0000A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>
          <a:extLst>
            <a:ext uri="{FF2B5EF4-FFF2-40B4-BE49-F238E27FC236}">
              <a16:creationId xmlns:a16="http://schemas.microsoft.com/office/drawing/2014/main" id="{00000000-0008-0000-2000-0000A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>
          <a:extLst>
            <a:ext uri="{FF2B5EF4-FFF2-40B4-BE49-F238E27FC236}">
              <a16:creationId xmlns:a16="http://schemas.microsoft.com/office/drawing/2014/main" id="{00000000-0008-0000-2000-0000A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>
          <a:extLst>
            <a:ext uri="{FF2B5EF4-FFF2-40B4-BE49-F238E27FC236}">
              <a16:creationId xmlns:a16="http://schemas.microsoft.com/office/drawing/2014/main" id="{00000000-0008-0000-2000-0000A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>
          <a:extLst>
            <a:ext uri="{FF2B5EF4-FFF2-40B4-BE49-F238E27FC236}">
              <a16:creationId xmlns:a16="http://schemas.microsoft.com/office/drawing/2014/main" id="{00000000-0008-0000-2000-0000A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>
          <a:extLst>
            <a:ext uri="{FF2B5EF4-FFF2-40B4-BE49-F238E27FC236}">
              <a16:creationId xmlns:a16="http://schemas.microsoft.com/office/drawing/2014/main" id="{00000000-0008-0000-2000-0000A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>
          <a:extLst>
            <a:ext uri="{FF2B5EF4-FFF2-40B4-BE49-F238E27FC236}">
              <a16:creationId xmlns:a16="http://schemas.microsoft.com/office/drawing/2014/main" id="{00000000-0008-0000-2000-0000A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>
          <a:extLst>
            <a:ext uri="{FF2B5EF4-FFF2-40B4-BE49-F238E27FC236}">
              <a16:creationId xmlns:a16="http://schemas.microsoft.com/office/drawing/2014/main" id="{00000000-0008-0000-2000-0000A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>
          <a:extLst>
            <a:ext uri="{FF2B5EF4-FFF2-40B4-BE49-F238E27FC236}">
              <a16:creationId xmlns:a16="http://schemas.microsoft.com/office/drawing/2014/main" id="{00000000-0008-0000-2000-0000A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>
          <a:extLst>
            <a:ext uri="{FF2B5EF4-FFF2-40B4-BE49-F238E27FC236}">
              <a16:creationId xmlns:a16="http://schemas.microsoft.com/office/drawing/2014/main" id="{00000000-0008-0000-2000-0000A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>
          <a:extLst>
            <a:ext uri="{FF2B5EF4-FFF2-40B4-BE49-F238E27FC236}">
              <a16:creationId xmlns:a16="http://schemas.microsoft.com/office/drawing/2014/main" id="{00000000-0008-0000-2000-0000A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>
          <a:extLst>
            <a:ext uri="{FF2B5EF4-FFF2-40B4-BE49-F238E27FC236}">
              <a16:creationId xmlns:a16="http://schemas.microsoft.com/office/drawing/2014/main" id="{00000000-0008-0000-2000-0000A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>
          <a:extLst>
            <a:ext uri="{FF2B5EF4-FFF2-40B4-BE49-F238E27FC236}">
              <a16:creationId xmlns:a16="http://schemas.microsoft.com/office/drawing/2014/main" id="{00000000-0008-0000-2000-0000A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>
          <a:extLst>
            <a:ext uri="{FF2B5EF4-FFF2-40B4-BE49-F238E27FC236}">
              <a16:creationId xmlns:a16="http://schemas.microsoft.com/office/drawing/2014/main" id="{00000000-0008-0000-2000-0000A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>
          <a:extLst>
            <a:ext uri="{FF2B5EF4-FFF2-40B4-BE49-F238E27FC236}">
              <a16:creationId xmlns:a16="http://schemas.microsoft.com/office/drawing/2014/main" id="{00000000-0008-0000-2000-0000A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>
          <a:extLst>
            <a:ext uri="{FF2B5EF4-FFF2-40B4-BE49-F238E27FC236}">
              <a16:creationId xmlns:a16="http://schemas.microsoft.com/office/drawing/2014/main" id="{00000000-0008-0000-2000-0000B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>
          <a:extLst>
            <a:ext uri="{FF2B5EF4-FFF2-40B4-BE49-F238E27FC236}">
              <a16:creationId xmlns:a16="http://schemas.microsoft.com/office/drawing/2014/main" id="{00000000-0008-0000-2000-0000B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>
          <a:extLst>
            <a:ext uri="{FF2B5EF4-FFF2-40B4-BE49-F238E27FC236}">
              <a16:creationId xmlns:a16="http://schemas.microsoft.com/office/drawing/2014/main" id="{00000000-0008-0000-2000-0000B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>
          <a:extLst>
            <a:ext uri="{FF2B5EF4-FFF2-40B4-BE49-F238E27FC236}">
              <a16:creationId xmlns:a16="http://schemas.microsoft.com/office/drawing/2014/main" id="{00000000-0008-0000-2000-0000B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>
          <a:extLst>
            <a:ext uri="{FF2B5EF4-FFF2-40B4-BE49-F238E27FC236}">
              <a16:creationId xmlns:a16="http://schemas.microsoft.com/office/drawing/2014/main" id="{00000000-0008-0000-2000-0000B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>
          <a:extLst>
            <a:ext uri="{FF2B5EF4-FFF2-40B4-BE49-F238E27FC236}">
              <a16:creationId xmlns:a16="http://schemas.microsoft.com/office/drawing/2014/main" id="{00000000-0008-0000-2000-0000B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>
          <a:extLst>
            <a:ext uri="{FF2B5EF4-FFF2-40B4-BE49-F238E27FC236}">
              <a16:creationId xmlns:a16="http://schemas.microsoft.com/office/drawing/2014/main" id="{00000000-0008-0000-2000-0000B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>
          <a:extLst>
            <a:ext uri="{FF2B5EF4-FFF2-40B4-BE49-F238E27FC236}">
              <a16:creationId xmlns:a16="http://schemas.microsoft.com/office/drawing/2014/main" id="{00000000-0008-0000-2000-0000B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>
          <a:extLst>
            <a:ext uri="{FF2B5EF4-FFF2-40B4-BE49-F238E27FC236}">
              <a16:creationId xmlns:a16="http://schemas.microsoft.com/office/drawing/2014/main" id="{00000000-0008-0000-2000-0000B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>
          <a:extLst>
            <a:ext uri="{FF2B5EF4-FFF2-40B4-BE49-F238E27FC236}">
              <a16:creationId xmlns:a16="http://schemas.microsoft.com/office/drawing/2014/main" id="{00000000-0008-0000-2000-0000B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>
          <a:extLst>
            <a:ext uri="{FF2B5EF4-FFF2-40B4-BE49-F238E27FC236}">
              <a16:creationId xmlns:a16="http://schemas.microsoft.com/office/drawing/2014/main" id="{00000000-0008-0000-2000-0000B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>
          <a:extLst>
            <a:ext uri="{FF2B5EF4-FFF2-40B4-BE49-F238E27FC236}">
              <a16:creationId xmlns:a16="http://schemas.microsoft.com/office/drawing/2014/main" id="{00000000-0008-0000-2000-0000B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>
          <a:extLst>
            <a:ext uri="{FF2B5EF4-FFF2-40B4-BE49-F238E27FC236}">
              <a16:creationId xmlns:a16="http://schemas.microsoft.com/office/drawing/2014/main" id="{00000000-0008-0000-2000-0000B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>
          <a:extLst>
            <a:ext uri="{FF2B5EF4-FFF2-40B4-BE49-F238E27FC236}">
              <a16:creationId xmlns:a16="http://schemas.microsoft.com/office/drawing/2014/main" id="{00000000-0008-0000-2000-0000B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>
          <a:extLst>
            <a:ext uri="{FF2B5EF4-FFF2-40B4-BE49-F238E27FC236}">
              <a16:creationId xmlns:a16="http://schemas.microsoft.com/office/drawing/2014/main" id="{00000000-0008-0000-2000-0000B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>
          <a:extLst>
            <a:ext uri="{FF2B5EF4-FFF2-40B4-BE49-F238E27FC236}">
              <a16:creationId xmlns:a16="http://schemas.microsoft.com/office/drawing/2014/main" id="{00000000-0008-0000-2000-0000B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>
          <a:extLst>
            <a:ext uri="{FF2B5EF4-FFF2-40B4-BE49-F238E27FC236}">
              <a16:creationId xmlns:a16="http://schemas.microsoft.com/office/drawing/2014/main" id="{00000000-0008-0000-2000-0000C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>
          <a:extLst>
            <a:ext uri="{FF2B5EF4-FFF2-40B4-BE49-F238E27FC236}">
              <a16:creationId xmlns:a16="http://schemas.microsoft.com/office/drawing/2014/main" id="{00000000-0008-0000-2000-0000C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>
          <a:extLst>
            <a:ext uri="{FF2B5EF4-FFF2-40B4-BE49-F238E27FC236}">
              <a16:creationId xmlns:a16="http://schemas.microsoft.com/office/drawing/2014/main" id="{00000000-0008-0000-2000-0000C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>
          <a:extLst>
            <a:ext uri="{FF2B5EF4-FFF2-40B4-BE49-F238E27FC236}">
              <a16:creationId xmlns:a16="http://schemas.microsoft.com/office/drawing/2014/main" id="{00000000-0008-0000-2000-0000C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>
          <a:extLst>
            <a:ext uri="{FF2B5EF4-FFF2-40B4-BE49-F238E27FC236}">
              <a16:creationId xmlns:a16="http://schemas.microsoft.com/office/drawing/2014/main" id="{00000000-0008-0000-2000-0000C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>
          <a:extLst>
            <a:ext uri="{FF2B5EF4-FFF2-40B4-BE49-F238E27FC236}">
              <a16:creationId xmlns:a16="http://schemas.microsoft.com/office/drawing/2014/main" id="{00000000-0008-0000-2000-0000C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>
          <a:extLst>
            <a:ext uri="{FF2B5EF4-FFF2-40B4-BE49-F238E27FC236}">
              <a16:creationId xmlns:a16="http://schemas.microsoft.com/office/drawing/2014/main" id="{00000000-0008-0000-2000-0000C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>
          <a:extLst>
            <a:ext uri="{FF2B5EF4-FFF2-40B4-BE49-F238E27FC236}">
              <a16:creationId xmlns:a16="http://schemas.microsoft.com/office/drawing/2014/main" id="{00000000-0008-0000-2000-0000C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>
          <a:extLst>
            <a:ext uri="{FF2B5EF4-FFF2-40B4-BE49-F238E27FC236}">
              <a16:creationId xmlns:a16="http://schemas.microsoft.com/office/drawing/2014/main" id="{00000000-0008-0000-2000-0000C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>
          <a:extLst>
            <a:ext uri="{FF2B5EF4-FFF2-40B4-BE49-F238E27FC236}">
              <a16:creationId xmlns:a16="http://schemas.microsoft.com/office/drawing/2014/main" id="{00000000-0008-0000-2000-0000C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>
          <a:extLst>
            <a:ext uri="{FF2B5EF4-FFF2-40B4-BE49-F238E27FC236}">
              <a16:creationId xmlns:a16="http://schemas.microsoft.com/office/drawing/2014/main" id="{00000000-0008-0000-2000-0000C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>
          <a:extLst>
            <a:ext uri="{FF2B5EF4-FFF2-40B4-BE49-F238E27FC236}">
              <a16:creationId xmlns:a16="http://schemas.microsoft.com/office/drawing/2014/main" id="{00000000-0008-0000-2000-0000C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>
          <a:extLst>
            <a:ext uri="{FF2B5EF4-FFF2-40B4-BE49-F238E27FC236}">
              <a16:creationId xmlns:a16="http://schemas.microsoft.com/office/drawing/2014/main" id="{00000000-0008-0000-2000-0000C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>
          <a:extLst>
            <a:ext uri="{FF2B5EF4-FFF2-40B4-BE49-F238E27FC236}">
              <a16:creationId xmlns:a16="http://schemas.microsoft.com/office/drawing/2014/main" id="{00000000-0008-0000-2000-0000C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>
          <a:extLst>
            <a:ext uri="{FF2B5EF4-FFF2-40B4-BE49-F238E27FC236}">
              <a16:creationId xmlns:a16="http://schemas.microsoft.com/office/drawing/2014/main" id="{00000000-0008-0000-2000-0000C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>
          <a:extLst>
            <a:ext uri="{FF2B5EF4-FFF2-40B4-BE49-F238E27FC236}">
              <a16:creationId xmlns:a16="http://schemas.microsoft.com/office/drawing/2014/main" id="{00000000-0008-0000-2000-0000C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>
          <a:extLst>
            <a:ext uri="{FF2B5EF4-FFF2-40B4-BE49-F238E27FC236}">
              <a16:creationId xmlns:a16="http://schemas.microsoft.com/office/drawing/2014/main" id="{00000000-0008-0000-2000-0000D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>
          <a:extLst>
            <a:ext uri="{FF2B5EF4-FFF2-40B4-BE49-F238E27FC236}">
              <a16:creationId xmlns:a16="http://schemas.microsoft.com/office/drawing/2014/main" id="{00000000-0008-0000-2000-0000D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>
          <a:extLst>
            <a:ext uri="{FF2B5EF4-FFF2-40B4-BE49-F238E27FC236}">
              <a16:creationId xmlns:a16="http://schemas.microsoft.com/office/drawing/2014/main" id="{00000000-0008-0000-2000-0000D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>
          <a:extLst>
            <a:ext uri="{FF2B5EF4-FFF2-40B4-BE49-F238E27FC236}">
              <a16:creationId xmlns:a16="http://schemas.microsoft.com/office/drawing/2014/main" id="{00000000-0008-0000-2000-0000D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>
          <a:extLst>
            <a:ext uri="{FF2B5EF4-FFF2-40B4-BE49-F238E27FC236}">
              <a16:creationId xmlns:a16="http://schemas.microsoft.com/office/drawing/2014/main" id="{00000000-0008-0000-2000-0000D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>
          <a:extLst>
            <a:ext uri="{FF2B5EF4-FFF2-40B4-BE49-F238E27FC236}">
              <a16:creationId xmlns:a16="http://schemas.microsoft.com/office/drawing/2014/main" id="{00000000-0008-0000-2000-0000D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>
          <a:extLst>
            <a:ext uri="{FF2B5EF4-FFF2-40B4-BE49-F238E27FC236}">
              <a16:creationId xmlns:a16="http://schemas.microsoft.com/office/drawing/2014/main" id="{00000000-0008-0000-2000-0000D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>
          <a:extLst>
            <a:ext uri="{FF2B5EF4-FFF2-40B4-BE49-F238E27FC236}">
              <a16:creationId xmlns:a16="http://schemas.microsoft.com/office/drawing/2014/main" id="{00000000-0008-0000-2000-0000D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>
          <a:extLst>
            <a:ext uri="{FF2B5EF4-FFF2-40B4-BE49-F238E27FC236}">
              <a16:creationId xmlns:a16="http://schemas.microsoft.com/office/drawing/2014/main" id="{00000000-0008-0000-2000-0000D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>
          <a:extLst>
            <a:ext uri="{FF2B5EF4-FFF2-40B4-BE49-F238E27FC236}">
              <a16:creationId xmlns:a16="http://schemas.microsoft.com/office/drawing/2014/main" id="{00000000-0008-0000-2000-0000D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>
          <a:extLst>
            <a:ext uri="{FF2B5EF4-FFF2-40B4-BE49-F238E27FC236}">
              <a16:creationId xmlns:a16="http://schemas.microsoft.com/office/drawing/2014/main" id="{00000000-0008-0000-2000-0000D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>
          <a:extLst>
            <a:ext uri="{FF2B5EF4-FFF2-40B4-BE49-F238E27FC236}">
              <a16:creationId xmlns:a16="http://schemas.microsoft.com/office/drawing/2014/main" id="{00000000-0008-0000-2000-0000D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>
          <a:extLst>
            <a:ext uri="{FF2B5EF4-FFF2-40B4-BE49-F238E27FC236}">
              <a16:creationId xmlns:a16="http://schemas.microsoft.com/office/drawing/2014/main" id="{00000000-0008-0000-2000-0000D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>
          <a:extLst>
            <a:ext uri="{FF2B5EF4-FFF2-40B4-BE49-F238E27FC236}">
              <a16:creationId xmlns:a16="http://schemas.microsoft.com/office/drawing/2014/main" id="{00000000-0008-0000-2000-0000D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>
          <a:extLst>
            <a:ext uri="{FF2B5EF4-FFF2-40B4-BE49-F238E27FC236}">
              <a16:creationId xmlns:a16="http://schemas.microsoft.com/office/drawing/2014/main" id="{00000000-0008-0000-2000-0000D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>
          <a:extLst>
            <a:ext uri="{FF2B5EF4-FFF2-40B4-BE49-F238E27FC236}">
              <a16:creationId xmlns:a16="http://schemas.microsoft.com/office/drawing/2014/main" id="{00000000-0008-0000-2000-0000D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>
          <a:extLst>
            <a:ext uri="{FF2B5EF4-FFF2-40B4-BE49-F238E27FC236}">
              <a16:creationId xmlns:a16="http://schemas.microsoft.com/office/drawing/2014/main" id="{00000000-0008-0000-2000-0000E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>
          <a:extLst>
            <a:ext uri="{FF2B5EF4-FFF2-40B4-BE49-F238E27FC236}">
              <a16:creationId xmlns:a16="http://schemas.microsoft.com/office/drawing/2014/main" id="{00000000-0008-0000-2000-0000E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>
          <a:extLst>
            <a:ext uri="{FF2B5EF4-FFF2-40B4-BE49-F238E27FC236}">
              <a16:creationId xmlns:a16="http://schemas.microsoft.com/office/drawing/2014/main" id="{00000000-0008-0000-2000-0000E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>
          <a:extLst>
            <a:ext uri="{FF2B5EF4-FFF2-40B4-BE49-F238E27FC236}">
              <a16:creationId xmlns:a16="http://schemas.microsoft.com/office/drawing/2014/main" id="{00000000-0008-0000-2000-0000E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>
          <a:extLst>
            <a:ext uri="{FF2B5EF4-FFF2-40B4-BE49-F238E27FC236}">
              <a16:creationId xmlns:a16="http://schemas.microsoft.com/office/drawing/2014/main" id="{00000000-0008-0000-2000-0000E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>
          <a:extLst>
            <a:ext uri="{FF2B5EF4-FFF2-40B4-BE49-F238E27FC236}">
              <a16:creationId xmlns:a16="http://schemas.microsoft.com/office/drawing/2014/main" id="{00000000-0008-0000-2000-0000E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>
          <a:extLst>
            <a:ext uri="{FF2B5EF4-FFF2-40B4-BE49-F238E27FC236}">
              <a16:creationId xmlns:a16="http://schemas.microsoft.com/office/drawing/2014/main" id="{00000000-0008-0000-2000-0000E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>
          <a:extLst>
            <a:ext uri="{FF2B5EF4-FFF2-40B4-BE49-F238E27FC236}">
              <a16:creationId xmlns:a16="http://schemas.microsoft.com/office/drawing/2014/main" id="{00000000-0008-0000-2000-0000E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>
          <a:extLst>
            <a:ext uri="{FF2B5EF4-FFF2-40B4-BE49-F238E27FC236}">
              <a16:creationId xmlns:a16="http://schemas.microsoft.com/office/drawing/2014/main" id="{00000000-0008-0000-2000-0000E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>
          <a:extLst>
            <a:ext uri="{FF2B5EF4-FFF2-40B4-BE49-F238E27FC236}">
              <a16:creationId xmlns:a16="http://schemas.microsoft.com/office/drawing/2014/main" id="{00000000-0008-0000-2000-0000E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>
          <a:extLst>
            <a:ext uri="{FF2B5EF4-FFF2-40B4-BE49-F238E27FC236}">
              <a16:creationId xmlns:a16="http://schemas.microsoft.com/office/drawing/2014/main" id="{00000000-0008-0000-2000-0000E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>
          <a:extLst>
            <a:ext uri="{FF2B5EF4-FFF2-40B4-BE49-F238E27FC236}">
              <a16:creationId xmlns:a16="http://schemas.microsoft.com/office/drawing/2014/main" id="{00000000-0008-0000-2000-0000E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>
          <a:extLst>
            <a:ext uri="{FF2B5EF4-FFF2-40B4-BE49-F238E27FC236}">
              <a16:creationId xmlns:a16="http://schemas.microsoft.com/office/drawing/2014/main" id="{00000000-0008-0000-2000-0000E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>
          <a:extLst>
            <a:ext uri="{FF2B5EF4-FFF2-40B4-BE49-F238E27FC236}">
              <a16:creationId xmlns:a16="http://schemas.microsoft.com/office/drawing/2014/main" id="{00000000-0008-0000-2000-0000E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>
          <a:extLst>
            <a:ext uri="{FF2B5EF4-FFF2-40B4-BE49-F238E27FC236}">
              <a16:creationId xmlns:a16="http://schemas.microsoft.com/office/drawing/2014/main" id="{00000000-0008-0000-2000-0000EE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>
          <a:extLst>
            <a:ext uri="{FF2B5EF4-FFF2-40B4-BE49-F238E27FC236}">
              <a16:creationId xmlns:a16="http://schemas.microsoft.com/office/drawing/2014/main" id="{00000000-0008-0000-2000-0000EF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>
          <a:extLst>
            <a:ext uri="{FF2B5EF4-FFF2-40B4-BE49-F238E27FC236}">
              <a16:creationId xmlns:a16="http://schemas.microsoft.com/office/drawing/2014/main" id="{00000000-0008-0000-2000-0000F0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>
          <a:extLst>
            <a:ext uri="{FF2B5EF4-FFF2-40B4-BE49-F238E27FC236}">
              <a16:creationId xmlns:a16="http://schemas.microsoft.com/office/drawing/2014/main" id="{00000000-0008-0000-2000-0000F1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>
          <a:extLst>
            <a:ext uri="{FF2B5EF4-FFF2-40B4-BE49-F238E27FC236}">
              <a16:creationId xmlns:a16="http://schemas.microsoft.com/office/drawing/2014/main" id="{00000000-0008-0000-2000-0000F2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>
          <a:extLst>
            <a:ext uri="{FF2B5EF4-FFF2-40B4-BE49-F238E27FC236}">
              <a16:creationId xmlns:a16="http://schemas.microsoft.com/office/drawing/2014/main" id="{00000000-0008-0000-2000-0000F3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>
          <a:extLst>
            <a:ext uri="{FF2B5EF4-FFF2-40B4-BE49-F238E27FC236}">
              <a16:creationId xmlns:a16="http://schemas.microsoft.com/office/drawing/2014/main" id="{00000000-0008-0000-2000-0000F4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>
          <a:extLst>
            <a:ext uri="{FF2B5EF4-FFF2-40B4-BE49-F238E27FC236}">
              <a16:creationId xmlns:a16="http://schemas.microsoft.com/office/drawing/2014/main" id="{00000000-0008-0000-2000-0000F5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>
          <a:extLst>
            <a:ext uri="{FF2B5EF4-FFF2-40B4-BE49-F238E27FC236}">
              <a16:creationId xmlns:a16="http://schemas.microsoft.com/office/drawing/2014/main" id="{00000000-0008-0000-2000-0000F6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>
          <a:extLst>
            <a:ext uri="{FF2B5EF4-FFF2-40B4-BE49-F238E27FC236}">
              <a16:creationId xmlns:a16="http://schemas.microsoft.com/office/drawing/2014/main" id="{00000000-0008-0000-2000-0000F7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>
          <a:extLst>
            <a:ext uri="{FF2B5EF4-FFF2-40B4-BE49-F238E27FC236}">
              <a16:creationId xmlns:a16="http://schemas.microsoft.com/office/drawing/2014/main" id="{00000000-0008-0000-2000-0000F8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>
          <a:extLst>
            <a:ext uri="{FF2B5EF4-FFF2-40B4-BE49-F238E27FC236}">
              <a16:creationId xmlns:a16="http://schemas.microsoft.com/office/drawing/2014/main" id="{00000000-0008-0000-2000-0000F9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>
          <a:extLst>
            <a:ext uri="{FF2B5EF4-FFF2-40B4-BE49-F238E27FC236}">
              <a16:creationId xmlns:a16="http://schemas.microsoft.com/office/drawing/2014/main" id="{00000000-0008-0000-2000-0000FA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>
          <a:extLst>
            <a:ext uri="{FF2B5EF4-FFF2-40B4-BE49-F238E27FC236}">
              <a16:creationId xmlns:a16="http://schemas.microsoft.com/office/drawing/2014/main" id="{00000000-0008-0000-2000-0000FB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>
          <a:extLst>
            <a:ext uri="{FF2B5EF4-FFF2-40B4-BE49-F238E27FC236}">
              <a16:creationId xmlns:a16="http://schemas.microsoft.com/office/drawing/2014/main" id="{00000000-0008-0000-2000-0000FC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>
          <a:extLst>
            <a:ext uri="{FF2B5EF4-FFF2-40B4-BE49-F238E27FC236}">
              <a16:creationId xmlns:a16="http://schemas.microsoft.com/office/drawing/2014/main" id="{00000000-0008-0000-2000-0000FD0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>
          <a:extLst>
            <a:ext uri="{FF2B5EF4-FFF2-40B4-BE49-F238E27FC236}">
              <a16:creationId xmlns:a16="http://schemas.microsoft.com/office/drawing/2014/main" id="{00000000-0008-0000-2000-0000FE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>
          <a:extLst>
            <a:ext uri="{FF2B5EF4-FFF2-40B4-BE49-F238E27FC236}">
              <a16:creationId xmlns:a16="http://schemas.microsoft.com/office/drawing/2014/main" id="{00000000-0008-0000-2000-0000FF0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>
          <a:extLst>
            <a:ext uri="{FF2B5EF4-FFF2-40B4-BE49-F238E27FC236}">
              <a16:creationId xmlns:a16="http://schemas.microsoft.com/office/drawing/2014/main" id="{00000000-0008-0000-2000-00000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>
          <a:extLst>
            <a:ext uri="{FF2B5EF4-FFF2-40B4-BE49-F238E27FC236}">
              <a16:creationId xmlns:a16="http://schemas.microsoft.com/office/drawing/2014/main" id="{00000000-0008-0000-2000-00000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>
          <a:extLst>
            <a:ext uri="{FF2B5EF4-FFF2-40B4-BE49-F238E27FC236}">
              <a16:creationId xmlns:a16="http://schemas.microsoft.com/office/drawing/2014/main" id="{00000000-0008-0000-2000-00000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>
          <a:extLst>
            <a:ext uri="{FF2B5EF4-FFF2-40B4-BE49-F238E27FC236}">
              <a16:creationId xmlns:a16="http://schemas.microsoft.com/office/drawing/2014/main" id="{00000000-0008-0000-2000-00000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>
          <a:extLst>
            <a:ext uri="{FF2B5EF4-FFF2-40B4-BE49-F238E27FC236}">
              <a16:creationId xmlns:a16="http://schemas.microsoft.com/office/drawing/2014/main" id="{00000000-0008-0000-2000-00000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>
          <a:extLst>
            <a:ext uri="{FF2B5EF4-FFF2-40B4-BE49-F238E27FC236}">
              <a16:creationId xmlns:a16="http://schemas.microsoft.com/office/drawing/2014/main" id="{00000000-0008-0000-2000-00000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>
          <a:extLst>
            <a:ext uri="{FF2B5EF4-FFF2-40B4-BE49-F238E27FC236}">
              <a16:creationId xmlns:a16="http://schemas.microsoft.com/office/drawing/2014/main" id="{00000000-0008-0000-2000-00000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>
          <a:extLst>
            <a:ext uri="{FF2B5EF4-FFF2-40B4-BE49-F238E27FC236}">
              <a16:creationId xmlns:a16="http://schemas.microsoft.com/office/drawing/2014/main" id="{00000000-0008-0000-2000-00000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>
          <a:extLst>
            <a:ext uri="{FF2B5EF4-FFF2-40B4-BE49-F238E27FC236}">
              <a16:creationId xmlns:a16="http://schemas.microsoft.com/office/drawing/2014/main" id="{00000000-0008-0000-2000-00000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>
          <a:extLst>
            <a:ext uri="{FF2B5EF4-FFF2-40B4-BE49-F238E27FC236}">
              <a16:creationId xmlns:a16="http://schemas.microsoft.com/office/drawing/2014/main" id="{00000000-0008-0000-2000-00000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>
          <a:extLst>
            <a:ext uri="{FF2B5EF4-FFF2-40B4-BE49-F238E27FC236}">
              <a16:creationId xmlns:a16="http://schemas.microsoft.com/office/drawing/2014/main" id="{00000000-0008-0000-2000-00000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>
          <a:extLst>
            <a:ext uri="{FF2B5EF4-FFF2-40B4-BE49-F238E27FC236}">
              <a16:creationId xmlns:a16="http://schemas.microsoft.com/office/drawing/2014/main" id="{00000000-0008-0000-2000-00000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>
          <a:extLst>
            <a:ext uri="{FF2B5EF4-FFF2-40B4-BE49-F238E27FC236}">
              <a16:creationId xmlns:a16="http://schemas.microsoft.com/office/drawing/2014/main" id="{00000000-0008-0000-2000-00000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>
          <a:extLst>
            <a:ext uri="{FF2B5EF4-FFF2-40B4-BE49-F238E27FC236}">
              <a16:creationId xmlns:a16="http://schemas.microsoft.com/office/drawing/2014/main" id="{00000000-0008-0000-2000-00000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>
          <a:extLst>
            <a:ext uri="{FF2B5EF4-FFF2-40B4-BE49-F238E27FC236}">
              <a16:creationId xmlns:a16="http://schemas.microsoft.com/office/drawing/2014/main" id="{00000000-0008-0000-2000-00000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>
          <a:extLst>
            <a:ext uri="{FF2B5EF4-FFF2-40B4-BE49-F238E27FC236}">
              <a16:creationId xmlns:a16="http://schemas.microsoft.com/office/drawing/2014/main" id="{00000000-0008-0000-2000-00000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>
          <a:extLst>
            <a:ext uri="{FF2B5EF4-FFF2-40B4-BE49-F238E27FC236}">
              <a16:creationId xmlns:a16="http://schemas.microsoft.com/office/drawing/2014/main" id="{00000000-0008-0000-2000-00001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>
          <a:extLst>
            <a:ext uri="{FF2B5EF4-FFF2-40B4-BE49-F238E27FC236}">
              <a16:creationId xmlns:a16="http://schemas.microsoft.com/office/drawing/2014/main" id="{00000000-0008-0000-2000-00001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>
          <a:extLst>
            <a:ext uri="{FF2B5EF4-FFF2-40B4-BE49-F238E27FC236}">
              <a16:creationId xmlns:a16="http://schemas.microsoft.com/office/drawing/2014/main" id="{00000000-0008-0000-2000-00001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>
          <a:extLst>
            <a:ext uri="{FF2B5EF4-FFF2-40B4-BE49-F238E27FC236}">
              <a16:creationId xmlns:a16="http://schemas.microsoft.com/office/drawing/2014/main" id="{00000000-0008-0000-2000-00001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>
          <a:extLst>
            <a:ext uri="{FF2B5EF4-FFF2-40B4-BE49-F238E27FC236}">
              <a16:creationId xmlns:a16="http://schemas.microsoft.com/office/drawing/2014/main" id="{00000000-0008-0000-2000-00001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>
          <a:extLst>
            <a:ext uri="{FF2B5EF4-FFF2-40B4-BE49-F238E27FC236}">
              <a16:creationId xmlns:a16="http://schemas.microsoft.com/office/drawing/2014/main" id="{00000000-0008-0000-2000-00001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>
          <a:extLst>
            <a:ext uri="{FF2B5EF4-FFF2-40B4-BE49-F238E27FC236}">
              <a16:creationId xmlns:a16="http://schemas.microsoft.com/office/drawing/2014/main" id="{00000000-0008-0000-2000-00001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>
          <a:extLst>
            <a:ext uri="{FF2B5EF4-FFF2-40B4-BE49-F238E27FC236}">
              <a16:creationId xmlns:a16="http://schemas.microsoft.com/office/drawing/2014/main" id="{00000000-0008-0000-2000-00001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>
          <a:extLst>
            <a:ext uri="{FF2B5EF4-FFF2-40B4-BE49-F238E27FC236}">
              <a16:creationId xmlns:a16="http://schemas.microsoft.com/office/drawing/2014/main" id="{00000000-0008-0000-2000-00001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>
          <a:extLst>
            <a:ext uri="{FF2B5EF4-FFF2-40B4-BE49-F238E27FC236}">
              <a16:creationId xmlns:a16="http://schemas.microsoft.com/office/drawing/2014/main" id="{00000000-0008-0000-2000-00001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>
          <a:extLst>
            <a:ext uri="{FF2B5EF4-FFF2-40B4-BE49-F238E27FC236}">
              <a16:creationId xmlns:a16="http://schemas.microsoft.com/office/drawing/2014/main" id="{00000000-0008-0000-2000-00001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>
          <a:extLst>
            <a:ext uri="{FF2B5EF4-FFF2-40B4-BE49-F238E27FC236}">
              <a16:creationId xmlns:a16="http://schemas.microsoft.com/office/drawing/2014/main" id="{00000000-0008-0000-2000-00001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>
          <a:extLst>
            <a:ext uri="{FF2B5EF4-FFF2-40B4-BE49-F238E27FC236}">
              <a16:creationId xmlns:a16="http://schemas.microsoft.com/office/drawing/2014/main" id="{00000000-0008-0000-2000-00001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>
          <a:extLst>
            <a:ext uri="{FF2B5EF4-FFF2-40B4-BE49-F238E27FC236}">
              <a16:creationId xmlns:a16="http://schemas.microsoft.com/office/drawing/2014/main" id="{00000000-0008-0000-2000-00001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>
          <a:extLst>
            <a:ext uri="{FF2B5EF4-FFF2-40B4-BE49-F238E27FC236}">
              <a16:creationId xmlns:a16="http://schemas.microsoft.com/office/drawing/2014/main" id="{00000000-0008-0000-2000-00001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>
          <a:extLst>
            <a:ext uri="{FF2B5EF4-FFF2-40B4-BE49-F238E27FC236}">
              <a16:creationId xmlns:a16="http://schemas.microsoft.com/office/drawing/2014/main" id="{00000000-0008-0000-2000-00001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>
          <a:extLst>
            <a:ext uri="{FF2B5EF4-FFF2-40B4-BE49-F238E27FC236}">
              <a16:creationId xmlns:a16="http://schemas.microsoft.com/office/drawing/2014/main" id="{00000000-0008-0000-2000-000020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>
          <a:extLst>
            <a:ext uri="{FF2B5EF4-FFF2-40B4-BE49-F238E27FC236}">
              <a16:creationId xmlns:a16="http://schemas.microsoft.com/office/drawing/2014/main" id="{00000000-0008-0000-2000-000021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>
          <a:extLst>
            <a:ext uri="{FF2B5EF4-FFF2-40B4-BE49-F238E27FC236}">
              <a16:creationId xmlns:a16="http://schemas.microsoft.com/office/drawing/2014/main" id="{00000000-0008-0000-2000-000022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>
          <a:extLst>
            <a:ext uri="{FF2B5EF4-FFF2-40B4-BE49-F238E27FC236}">
              <a16:creationId xmlns:a16="http://schemas.microsoft.com/office/drawing/2014/main" id="{00000000-0008-0000-2000-000023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>
          <a:extLst>
            <a:ext uri="{FF2B5EF4-FFF2-40B4-BE49-F238E27FC236}">
              <a16:creationId xmlns:a16="http://schemas.microsoft.com/office/drawing/2014/main" id="{00000000-0008-0000-2000-00002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>
          <a:extLst>
            <a:ext uri="{FF2B5EF4-FFF2-40B4-BE49-F238E27FC236}">
              <a16:creationId xmlns:a16="http://schemas.microsoft.com/office/drawing/2014/main" id="{00000000-0008-0000-2000-00002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>
          <a:extLst>
            <a:ext uri="{FF2B5EF4-FFF2-40B4-BE49-F238E27FC236}">
              <a16:creationId xmlns:a16="http://schemas.microsoft.com/office/drawing/2014/main" id="{00000000-0008-0000-2000-00002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>
          <a:extLst>
            <a:ext uri="{FF2B5EF4-FFF2-40B4-BE49-F238E27FC236}">
              <a16:creationId xmlns:a16="http://schemas.microsoft.com/office/drawing/2014/main" id="{00000000-0008-0000-2000-00002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>
          <a:extLst>
            <a:ext uri="{FF2B5EF4-FFF2-40B4-BE49-F238E27FC236}">
              <a16:creationId xmlns:a16="http://schemas.microsoft.com/office/drawing/2014/main" id="{00000000-0008-0000-2000-00002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>
          <a:extLst>
            <a:ext uri="{FF2B5EF4-FFF2-40B4-BE49-F238E27FC236}">
              <a16:creationId xmlns:a16="http://schemas.microsoft.com/office/drawing/2014/main" id="{00000000-0008-0000-2000-00002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>
          <a:extLst>
            <a:ext uri="{FF2B5EF4-FFF2-40B4-BE49-F238E27FC236}">
              <a16:creationId xmlns:a16="http://schemas.microsoft.com/office/drawing/2014/main" id="{00000000-0008-0000-2000-00002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>
          <a:extLst>
            <a:ext uri="{FF2B5EF4-FFF2-40B4-BE49-F238E27FC236}">
              <a16:creationId xmlns:a16="http://schemas.microsoft.com/office/drawing/2014/main" id="{00000000-0008-0000-2000-00002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>
          <a:extLst>
            <a:ext uri="{FF2B5EF4-FFF2-40B4-BE49-F238E27FC236}">
              <a16:creationId xmlns:a16="http://schemas.microsoft.com/office/drawing/2014/main" id="{00000000-0008-0000-2000-00002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>
          <a:extLst>
            <a:ext uri="{FF2B5EF4-FFF2-40B4-BE49-F238E27FC236}">
              <a16:creationId xmlns:a16="http://schemas.microsoft.com/office/drawing/2014/main" id="{00000000-0008-0000-2000-00002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>
          <a:extLst>
            <a:ext uri="{FF2B5EF4-FFF2-40B4-BE49-F238E27FC236}">
              <a16:creationId xmlns:a16="http://schemas.microsoft.com/office/drawing/2014/main" id="{00000000-0008-0000-2000-00002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>
          <a:extLst>
            <a:ext uri="{FF2B5EF4-FFF2-40B4-BE49-F238E27FC236}">
              <a16:creationId xmlns:a16="http://schemas.microsoft.com/office/drawing/2014/main" id="{00000000-0008-0000-2000-00002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>
          <a:extLst>
            <a:ext uri="{FF2B5EF4-FFF2-40B4-BE49-F238E27FC236}">
              <a16:creationId xmlns:a16="http://schemas.microsoft.com/office/drawing/2014/main" id="{00000000-0008-0000-2000-00003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>
          <a:extLst>
            <a:ext uri="{FF2B5EF4-FFF2-40B4-BE49-F238E27FC236}">
              <a16:creationId xmlns:a16="http://schemas.microsoft.com/office/drawing/2014/main" id="{00000000-0008-0000-2000-00003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>
          <a:extLst>
            <a:ext uri="{FF2B5EF4-FFF2-40B4-BE49-F238E27FC236}">
              <a16:creationId xmlns:a16="http://schemas.microsoft.com/office/drawing/2014/main" id="{00000000-0008-0000-2000-00003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>
          <a:extLst>
            <a:ext uri="{FF2B5EF4-FFF2-40B4-BE49-F238E27FC236}">
              <a16:creationId xmlns:a16="http://schemas.microsoft.com/office/drawing/2014/main" id="{00000000-0008-0000-2000-00003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>
          <a:extLst>
            <a:ext uri="{FF2B5EF4-FFF2-40B4-BE49-F238E27FC236}">
              <a16:creationId xmlns:a16="http://schemas.microsoft.com/office/drawing/2014/main" id="{00000000-0008-0000-2000-00003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>
          <a:extLst>
            <a:ext uri="{FF2B5EF4-FFF2-40B4-BE49-F238E27FC236}">
              <a16:creationId xmlns:a16="http://schemas.microsoft.com/office/drawing/2014/main" id="{00000000-0008-0000-2000-00003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>
          <a:extLst>
            <a:ext uri="{FF2B5EF4-FFF2-40B4-BE49-F238E27FC236}">
              <a16:creationId xmlns:a16="http://schemas.microsoft.com/office/drawing/2014/main" id="{00000000-0008-0000-2000-00003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>
          <a:extLst>
            <a:ext uri="{FF2B5EF4-FFF2-40B4-BE49-F238E27FC236}">
              <a16:creationId xmlns:a16="http://schemas.microsoft.com/office/drawing/2014/main" id="{00000000-0008-0000-2000-00003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>
          <a:extLst>
            <a:ext uri="{FF2B5EF4-FFF2-40B4-BE49-F238E27FC236}">
              <a16:creationId xmlns:a16="http://schemas.microsoft.com/office/drawing/2014/main" id="{00000000-0008-0000-2000-00003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>
          <a:extLst>
            <a:ext uri="{FF2B5EF4-FFF2-40B4-BE49-F238E27FC236}">
              <a16:creationId xmlns:a16="http://schemas.microsoft.com/office/drawing/2014/main" id="{00000000-0008-0000-2000-00003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>
          <a:extLst>
            <a:ext uri="{FF2B5EF4-FFF2-40B4-BE49-F238E27FC236}">
              <a16:creationId xmlns:a16="http://schemas.microsoft.com/office/drawing/2014/main" id="{00000000-0008-0000-2000-00003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>
          <a:extLst>
            <a:ext uri="{FF2B5EF4-FFF2-40B4-BE49-F238E27FC236}">
              <a16:creationId xmlns:a16="http://schemas.microsoft.com/office/drawing/2014/main" id="{00000000-0008-0000-2000-00003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>
          <a:extLst>
            <a:ext uri="{FF2B5EF4-FFF2-40B4-BE49-F238E27FC236}">
              <a16:creationId xmlns:a16="http://schemas.microsoft.com/office/drawing/2014/main" id="{00000000-0008-0000-2000-00003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>
          <a:extLst>
            <a:ext uri="{FF2B5EF4-FFF2-40B4-BE49-F238E27FC236}">
              <a16:creationId xmlns:a16="http://schemas.microsoft.com/office/drawing/2014/main" id="{00000000-0008-0000-2000-00003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>
          <a:extLst>
            <a:ext uri="{FF2B5EF4-FFF2-40B4-BE49-F238E27FC236}">
              <a16:creationId xmlns:a16="http://schemas.microsoft.com/office/drawing/2014/main" id="{00000000-0008-0000-2000-00003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>
          <a:extLst>
            <a:ext uri="{FF2B5EF4-FFF2-40B4-BE49-F238E27FC236}">
              <a16:creationId xmlns:a16="http://schemas.microsoft.com/office/drawing/2014/main" id="{00000000-0008-0000-2000-00003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>
          <a:extLst>
            <a:ext uri="{FF2B5EF4-FFF2-40B4-BE49-F238E27FC236}">
              <a16:creationId xmlns:a16="http://schemas.microsoft.com/office/drawing/2014/main" id="{00000000-0008-0000-2000-00004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>
          <a:extLst>
            <a:ext uri="{FF2B5EF4-FFF2-40B4-BE49-F238E27FC236}">
              <a16:creationId xmlns:a16="http://schemas.microsoft.com/office/drawing/2014/main" id="{00000000-0008-0000-2000-00004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>
          <a:extLst>
            <a:ext uri="{FF2B5EF4-FFF2-40B4-BE49-F238E27FC236}">
              <a16:creationId xmlns:a16="http://schemas.microsoft.com/office/drawing/2014/main" id="{00000000-0008-0000-2000-00004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>
          <a:extLst>
            <a:ext uri="{FF2B5EF4-FFF2-40B4-BE49-F238E27FC236}">
              <a16:creationId xmlns:a16="http://schemas.microsoft.com/office/drawing/2014/main" id="{00000000-0008-0000-2000-00004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>
          <a:extLst>
            <a:ext uri="{FF2B5EF4-FFF2-40B4-BE49-F238E27FC236}">
              <a16:creationId xmlns:a16="http://schemas.microsoft.com/office/drawing/2014/main" id="{00000000-0008-0000-2000-00004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>
          <a:extLst>
            <a:ext uri="{FF2B5EF4-FFF2-40B4-BE49-F238E27FC236}">
              <a16:creationId xmlns:a16="http://schemas.microsoft.com/office/drawing/2014/main" id="{00000000-0008-0000-2000-00004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>
          <a:extLst>
            <a:ext uri="{FF2B5EF4-FFF2-40B4-BE49-F238E27FC236}">
              <a16:creationId xmlns:a16="http://schemas.microsoft.com/office/drawing/2014/main" id="{00000000-0008-0000-2000-00004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>
          <a:extLst>
            <a:ext uri="{FF2B5EF4-FFF2-40B4-BE49-F238E27FC236}">
              <a16:creationId xmlns:a16="http://schemas.microsoft.com/office/drawing/2014/main" id="{00000000-0008-0000-2000-00004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>
          <a:extLst>
            <a:ext uri="{FF2B5EF4-FFF2-40B4-BE49-F238E27FC236}">
              <a16:creationId xmlns:a16="http://schemas.microsoft.com/office/drawing/2014/main" id="{00000000-0008-0000-2000-00004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>
          <a:extLst>
            <a:ext uri="{FF2B5EF4-FFF2-40B4-BE49-F238E27FC236}">
              <a16:creationId xmlns:a16="http://schemas.microsoft.com/office/drawing/2014/main" id="{00000000-0008-0000-2000-00004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>
          <a:extLst>
            <a:ext uri="{FF2B5EF4-FFF2-40B4-BE49-F238E27FC236}">
              <a16:creationId xmlns:a16="http://schemas.microsoft.com/office/drawing/2014/main" id="{00000000-0008-0000-2000-00004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>
          <a:extLst>
            <a:ext uri="{FF2B5EF4-FFF2-40B4-BE49-F238E27FC236}">
              <a16:creationId xmlns:a16="http://schemas.microsoft.com/office/drawing/2014/main" id="{00000000-0008-0000-2000-00004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>
          <a:extLst>
            <a:ext uri="{FF2B5EF4-FFF2-40B4-BE49-F238E27FC236}">
              <a16:creationId xmlns:a16="http://schemas.microsoft.com/office/drawing/2014/main" id="{00000000-0008-0000-2000-00004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>
          <a:extLst>
            <a:ext uri="{FF2B5EF4-FFF2-40B4-BE49-F238E27FC236}">
              <a16:creationId xmlns:a16="http://schemas.microsoft.com/office/drawing/2014/main" id="{00000000-0008-0000-2000-00004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>
          <a:extLst>
            <a:ext uri="{FF2B5EF4-FFF2-40B4-BE49-F238E27FC236}">
              <a16:creationId xmlns:a16="http://schemas.microsoft.com/office/drawing/2014/main" id="{00000000-0008-0000-2000-00004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>
          <a:extLst>
            <a:ext uri="{FF2B5EF4-FFF2-40B4-BE49-F238E27FC236}">
              <a16:creationId xmlns:a16="http://schemas.microsoft.com/office/drawing/2014/main" id="{00000000-0008-0000-2000-00004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>
          <a:extLst>
            <a:ext uri="{FF2B5EF4-FFF2-40B4-BE49-F238E27FC236}">
              <a16:creationId xmlns:a16="http://schemas.microsoft.com/office/drawing/2014/main" id="{00000000-0008-0000-2000-00005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>
          <a:extLst>
            <a:ext uri="{FF2B5EF4-FFF2-40B4-BE49-F238E27FC236}">
              <a16:creationId xmlns:a16="http://schemas.microsoft.com/office/drawing/2014/main" id="{00000000-0008-0000-2000-00005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>
          <a:extLst>
            <a:ext uri="{FF2B5EF4-FFF2-40B4-BE49-F238E27FC236}">
              <a16:creationId xmlns:a16="http://schemas.microsoft.com/office/drawing/2014/main" id="{00000000-0008-0000-2000-00005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>
          <a:extLst>
            <a:ext uri="{FF2B5EF4-FFF2-40B4-BE49-F238E27FC236}">
              <a16:creationId xmlns:a16="http://schemas.microsoft.com/office/drawing/2014/main" id="{00000000-0008-0000-2000-00005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>
          <a:extLst>
            <a:ext uri="{FF2B5EF4-FFF2-40B4-BE49-F238E27FC236}">
              <a16:creationId xmlns:a16="http://schemas.microsoft.com/office/drawing/2014/main" id="{00000000-0008-0000-2000-00005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>
          <a:extLst>
            <a:ext uri="{FF2B5EF4-FFF2-40B4-BE49-F238E27FC236}">
              <a16:creationId xmlns:a16="http://schemas.microsoft.com/office/drawing/2014/main" id="{00000000-0008-0000-2000-00005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>
          <a:extLst>
            <a:ext uri="{FF2B5EF4-FFF2-40B4-BE49-F238E27FC236}">
              <a16:creationId xmlns:a16="http://schemas.microsoft.com/office/drawing/2014/main" id="{00000000-0008-0000-2000-00005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>
          <a:extLst>
            <a:ext uri="{FF2B5EF4-FFF2-40B4-BE49-F238E27FC236}">
              <a16:creationId xmlns:a16="http://schemas.microsoft.com/office/drawing/2014/main" id="{00000000-0008-0000-2000-00005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>
          <a:extLst>
            <a:ext uri="{FF2B5EF4-FFF2-40B4-BE49-F238E27FC236}">
              <a16:creationId xmlns:a16="http://schemas.microsoft.com/office/drawing/2014/main" id="{00000000-0008-0000-2000-00005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>
          <a:extLst>
            <a:ext uri="{FF2B5EF4-FFF2-40B4-BE49-F238E27FC236}">
              <a16:creationId xmlns:a16="http://schemas.microsoft.com/office/drawing/2014/main" id="{00000000-0008-0000-2000-00005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>
          <a:extLst>
            <a:ext uri="{FF2B5EF4-FFF2-40B4-BE49-F238E27FC236}">
              <a16:creationId xmlns:a16="http://schemas.microsoft.com/office/drawing/2014/main" id="{00000000-0008-0000-2000-00005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>
          <a:extLst>
            <a:ext uri="{FF2B5EF4-FFF2-40B4-BE49-F238E27FC236}">
              <a16:creationId xmlns:a16="http://schemas.microsoft.com/office/drawing/2014/main" id="{00000000-0008-0000-2000-00005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>
          <a:extLst>
            <a:ext uri="{FF2B5EF4-FFF2-40B4-BE49-F238E27FC236}">
              <a16:creationId xmlns:a16="http://schemas.microsoft.com/office/drawing/2014/main" id="{00000000-0008-0000-2000-00005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>
          <a:extLst>
            <a:ext uri="{FF2B5EF4-FFF2-40B4-BE49-F238E27FC236}">
              <a16:creationId xmlns:a16="http://schemas.microsoft.com/office/drawing/2014/main" id="{00000000-0008-0000-2000-00005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>
          <a:extLst>
            <a:ext uri="{FF2B5EF4-FFF2-40B4-BE49-F238E27FC236}">
              <a16:creationId xmlns:a16="http://schemas.microsoft.com/office/drawing/2014/main" id="{00000000-0008-0000-2000-00005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>
          <a:extLst>
            <a:ext uri="{FF2B5EF4-FFF2-40B4-BE49-F238E27FC236}">
              <a16:creationId xmlns:a16="http://schemas.microsoft.com/office/drawing/2014/main" id="{00000000-0008-0000-2000-00005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>
          <a:extLst>
            <a:ext uri="{FF2B5EF4-FFF2-40B4-BE49-F238E27FC236}">
              <a16:creationId xmlns:a16="http://schemas.microsoft.com/office/drawing/2014/main" id="{00000000-0008-0000-2000-00006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>
          <a:extLst>
            <a:ext uri="{FF2B5EF4-FFF2-40B4-BE49-F238E27FC236}">
              <a16:creationId xmlns:a16="http://schemas.microsoft.com/office/drawing/2014/main" id="{00000000-0008-0000-2000-00006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>
          <a:extLst>
            <a:ext uri="{FF2B5EF4-FFF2-40B4-BE49-F238E27FC236}">
              <a16:creationId xmlns:a16="http://schemas.microsoft.com/office/drawing/2014/main" id="{00000000-0008-0000-2000-00006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>
          <a:extLst>
            <a:ext uri="{FF2B5EF4-FFF2-40B4-BE49-F238E27FC236}">
              <a16:creationId xmlns:a16="http://schemas.microsoft.com/office/drawing/2014/main" id="{00000000-0008-0000-2000-00006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>
          <a:extLst>
            <a:ext uri="{FF2B5EF4-FFF2-40B4-BE49-F238E27FC236}">
              <a16:creationId xmlns:a16="http://schemas.microsoft.com/office/drawing/2014/main" id="{00000000-0008-0000-2000-00006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>
          <a:extLst>
            <a:ext uri="{FF2B5EF4-FFF2-40B4-BE49-F238E27FC236}">
              <a16:creationId xmlns:a16="http://schemas.microsoft.com/office/drawing/2014/main" id="{00000000-0008-0000-2000-00006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>
          <a:extLst>
            <a:ext uri="{FF2B5EF4-FFF2-40B4-BE49-F238E27FC236}">
              <a16:creationId xmlns:a16="http://schemas.microsoft.com/office/drawing/2014/main" id="{00000000-0008-0000-2000-00006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>
          <a:extLst>
            <a:ext uri="{FF2B5EF4-FFF2-40B4-BE49-F238E27FC236}">
              <a16:creationId xmlns:a16="http://schemas.microsoft.com/office/drawing/2014/main" id="{00000000-0008-0000-2000-00006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>
          <a:extLst>
            <a:ext uri="{FF2B5EF4-FFF2-40B4-BE49-F238E27FC236}">
              <a16:creationId xmlns:a16="http://schemas.microsoft.com/office/drawing/2014/main" id="{00000000-0008-0000-2000-00006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>
          <a:extLst>
            <a:ext uri="{FF2B5EF4-FFF2-40B4-BE49-F238E27FC236}">
              <a16:creationId xmlns:a16="http://schemas.microsoft.com/office/drawing/2014/main" id="{00000000-0008-0000-2000-00006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>
          <a:extLst>
            <a:ext uri="{FF2B5EF4-FFF2-40B4-BE49-F238E27FC236}">
              <a16:creationId xmlns:a16="http://schemas.microsoft.com/office/drawing/2014/main" id="{00000000-0008-0000-2000-00006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>
          <a:extLst>
            <a:ext uri="{FF2B5EF4-FFF2-40B4-BE49-F238E27FC236}">
              <a16:creationId xmlns:a16="http://schemas.microsoft.com/office/drawing/2014/main" id="{00000000-0008-0000-2000-00006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>
          <a:extLst>
            <a:ext uri="{FF2B5EF4-FFF2-40B4-BE49-F238E27FC236}">
              <a16:creationId xmlns:a16="http://schemas.microsoft.com/office/drawing/2014/main" id="{00000000-0008-0000-2000-00006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>
          <a:extLst>
            <a:ext uri="{FF2B5EF4-FFF2-40B4-BE49-F238E27FC236}">
              <a16:creationId xmlns:a16="http://schemas.microsoft.com/office/drawing/2014/main" id="{00000000-0008-0000-2000-00006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>
          <a:extLst>
            <a:ext uri="{FF2B5EF4-FFF2-40B4-BE49-F238E27FC236}">
              <a16:creationId xmlns:a16="http://schemas.microsoft.com/office/drawing/2014/main" id="{00000000-0008-0000-2000-00006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>
          <a:extLst>
            <a:ext uri="{FF2B5EF4-FFF2-40B4-BE49-F238E27FC236}">
              <a16:creationId xmlns:a16="http://schemas.microsoft.com/office/drawing/2014/main" id="{00000000-0008-0000-2000-00006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>
          <a:extLst>
            <a:ext uri="{FF2B5EF4-FFF2-40B4-BE49-F238E27FC236}">
              <a16:creationId xmlns:a16="http://schemas.microsoft.com/office/drawing/2014/main" id="{00000000-0008-0000-2000-00007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>
          <a:extLst>
            <a:ext uri="{FF2B5EF4-FFF2-40B4-BE49-F238E27FC236}">
              <a16:creationId xmlns:a16="http://schemas.microsoft.com/office/drawing/2014/main" id="{00000000-0008-0000-2000-00007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>
          <a:extLst>
            <a:ext uri="{FF2B5EF4-FFF2-40B4-BE49-F238E27FC236}">
              <a16:creationId xmlns:a16="http://schemas.microsoft.com/office/drawing/2014/main" id="{00000000-0008-0000-2000-00007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>
          <a:extLst>
            <a:ext uri="{FF2B5EF4-FFF2-40B4-BE49-F238E27FC236}">
              <a16:creationId xmlns:a16="http://schemas.microsoft.com/office/drawing/2014/main" id="{00000000-0008-0000-2000-00007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>
          <a:extLst>
            <a:ext uri="{FF2B5EF4-FFF2-40B4-BE49-F238E27FC236}">
              <a16:creationId xmlns:a16="http://schemas.microsoft.com/office/drawing/2014/main" id="{00000000-0008-0000-2000-00007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>
          <a:extLst>
            <a:ext uri="{FF2B5EF4-FFF2-40B4-BE49-F238E27FC236}">
              <a16:creationId xmlns:a16="http://schemas.microsoft.com/office/drawing/2014/main" id="{00000000-0008-0000-2000-00007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>
          <a:extLst>
            <a:ext uri="{FF2B5EF4-FFF2-40B4-BE49-F238E27FC236}">
              <a16:creationId xmlns:a16="http://schemas.microsoft.com/office/drawing/2014/main" id="{00000000-0008-0000-2000-00007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>
          <a:extLst>
            <a:ext uri="{FF2B5EF4-FFF2-40B4-BE49-F238E27FC236}">
              <a16:creationId xmlns:a16="http://schemas.microsoft.com/office/drawing/2014/main" id="{00000000-0008-0000-2000-00007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>
          <a:extLst>
            <a:ext uri="{FF2B5EF4-FFF2-40B4-BE49-F238E27FC236}">
              <a16:creationId xmlns:a16="http://schemas.microsoft.com/office/drawing/2014/main" id="{00000000-0008-0000-2000-00007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>
          <a:extLst>
            <a:ext uri="{FF2B5EF4-FFF2-40B4-BE49-F238E27FC236}">
              <a16:creationId xmlns:a16="http://schemas.microsoft.com/office/drawing/2014/main" id="{00000000-0008-0000-2000-00007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>
          <a:extLst>
            <a:ext uri="{FF2B5EF4-FFF2-40B4-BE49-F238E27FC236}">
              <a16:creationId xmlns:a16="http://schemas.microsoft.com/office/drawing/2014/main" id="{00000000-0008-0000-2000-00007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>
          <a:extLst>
            <a:ext uri="{FF2B5EF4-FFF2-40B4-BE49-F238E27FC236}">
              <a16:creationId xmlns:a16="http://schemas.microsoft.com/office/drawing/2014/main" id="{00000000-0008-0000-2000-00007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>
          <a:extLst>
            <a:ext uri="{FF2B5EF4-FFF2-40B4-BE49-F238E27FC236}">
              <a16:creationId xmlns:a16="http://schemas.microsoft.com/office/drawing/2014/main" id="{00000000-0008-0000-2000-00007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>
          <a:extLst>
            <a:ext uri="{FF2B5EF4-FFF2-40B4-BE49-F238E27FC236}">
              <a16:creationId xmlns:a16="http://schemas.microsoft.com/office/drawing/2014/main" id="{00000000-0008-0000-2000-00007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>
          <a:extLst>
            <a:ext uri="{FF2B5EF4-FFF2-40B4-BE49-F238E27FC236}">
              <a16:creationId xmlns:a16="http://schemas.microsoft.com/office/drawing/2014/main" id="{00000000-0008-0000-2000-00007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>
          <a:extLst>
            <a:ext uri="{FF2B5EF4-FFF2-40B4-BE49-F238E27FC236}">
              <a16:creationId xmlns:a16="http://schemas.microsoft.com/office/drawing/2014/main" id="{00000000-0008-0000-2000-00007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>
          <a:extLst>
            <a:ext uri="{FF2B5EF4-FFF2-40B4-BE49-F238E27FC236}">
              <a16:creationId xmlns:a16="http://schemas.microsoft.com/office/drawing/2014/main" id="{00000000-0008-0000-2000-00008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>
          <a:extLst>
            <a:ext uri="{FF2B5EF4-FFF2-40B4-BE49-F238E27FC236}">
              <a16:creationId xmlns:a16="http://schemas.microsoft.com/office/drawing/2014/main" id="{00000000-0008-0000-2000-00008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>
          <a:extLst>
            <a:ext uri="{FF2B5EF4-FFF2-40B4-BE49-F238E27FC236}">
              <a16:creationId xmlns:a16="http://schemas.microsoft.com/office/drawing/2014/main" id="{00000000-0008-0000-2000-00008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>
          <a:extLst>
            <a:ext uri="{FF2B5EF4-FFF2-40B4-BE49-F238E27FC236}">
              <a16:creationId xmlns:a16="http://schemas.microsoft.com/office/drawing/2014/main" id="{00000000-0008-0000-2000-00008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>
          <a:extLst>
            <a:ext uri="{FF2B5EF4-FFF2-40B4-BE49-F238E27FC236}">
              <a16:creationId xmlns:a16="http://schemas.microsoft.com/office/drawing/2014/main" id="{00000000-0008-0000-2000-00008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>
          <a:extLst>
            <a:ext uri="{FF2B5EF4-FFF2-40B4-BE49-F238E27FC236}">
              <a16:creationId xmlns:a16="http://schemas.microsoft.com/office/drawing/2014/main" id="{00000000-0008-0000-2000-00008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>
          <a:extLst>
            <a:ext uri="{FF2B5EF4-FFF2-40B4-BE49-F238E27FC236}">
              <a16:creationId xmlns:a16="http://schemas.microsoft.com/office/drawing/2014/main" id="{00000000-0008-0000-2000-00008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>
          <a:extLst>
            <a:ext uri="{FF2B5EF4-FFF2-40B4-BE49-F238E27FC236}">
              <a16:creationId xmlns:a16="http://schemas.microsoft.com/office/drawing/2014/main" id="{00000000-0008-0000-2000-00008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>
          <a:extLst>
            <a:ext uri="{FF2B5EF4-FFF2-40B4-BE49-F238E27FC236}">
              <a16:creationId xmlns:a16="http://schemas.microsoft.com/office/drawing/2014/main" id="{00000000-0008-0000-2000-00008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>
          <a:extLst>
            <a:ext uri="{FF2B5EF4-FFF2-40B4-BE49-F238E27FC236}">
              <a16:creationId xmlns:a16="http://schemas.microsoft.com/office/drawing/2014/main" id="{00000000-0008-0000-2000-00008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>
          <a:extLst>
            <a:ext uri="{FF2B5EF4-FFF2-40B4-BE49-F238E27FC236}">
              <a16:creationId xmlns:a16="http://schemas.microsoft.com/office/drawing/2014/main" id="{00000000-0008-0000-2000-00008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>
          <a:extLst>
            <a:ext uri="{FF2B5EF4-FFF2-40B4-BE49-F238E27FC236}">
              <a16:creationId xmlns:a16="http://schemas.microsoft.com/office/drawing/2014/main" id="{00000000-0008-0000-2000-00008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>
          <a:extLst>
            <a:ext uri="{FF2B5EF4-FFF2-40B4-BE49-F238E27FC236}">
              <a16:creationId xmlns:a16="http://schemas.microsoft.com/office/drawing/2014/main" id="{00000000-0008-0000-2000-00008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>
          <a:extLst>
            <a:ext uri="{FF2B5EF4-FFF2-40B4-BE49-F238E27FC236}">
              <a16:creationId xmlns:a16="http://schemas.microsoft.com/office/drawing/2014/main" id="{00000000-0008-0000-2000-00008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>
          <a:extLst>
            <a:ext uri="{FF2B5EF4-FFF2-40B4-BE49-F238E27FC236}">
              <a16:creationId xmlns:a16="http://schemas.microsoft.com/office/drawing/2014/main" id="{00000000-0008-0000-2000-00008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>
          <a:extLst>
            <a:ext uri="{FF2B5EF4-FFF2-40B4-BE49-F238E27FC236}">
              <a16:creationId xmlns:a16="http://schemas.microsoft.com/office/drawing/2014/main" id="{00000000-0008-0000-2000-00008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>
          <a:extLst>
            <a:ext uri="{FF2B5EF4-FFF2-40B4-BE49-F238E27FC236}">
              <a16:creationId xmlns:a16="http://schemas.microsoft.com/office/drawing/2014/main" id="{00000000-0008-0000-2000-00009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>
          <a:extLst>
            <a:ext uri="{FF2B5EF4-FFF2-40B4-BE49-F238E27FC236}">
              <a16:creationId xmlns:a16="http://schemas.microsoft.com/office/drawing/2014/main" id="{00000000-0008-0000-2000-00009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>
          <a:extLst>
            <a:ext uri="{FF2B5EF4-FFF2-40B4-BE49-F238E27FC236}">
              <a16:creationId xmlns:a16="http://schemas.microsoft.com/office/drawing/2014/main" id="{00000000-0008-0000-2000-00009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>
          <a:extLst>
            <a:ext uri="{FF2B5EF4-FFF2-40B4-BE49-F238E27FC236}">
              <a16:creationId xmlns:a16="http://schemas.microsoft.com/office/drawing/2014/main" id="{00000000-0008-0000-2000-00009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>
          <a:extLst>
            <a:ext uri="{FF2B5EF4-FFF2-40B4-BE49-F238E27FC236}">
              <a16:creationId xmlns:a16="http://schemas.microsoft.com/office/drawing/2014/main" id="{00000000-0008-0000-2000-00009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>
          <a:extLst>
            <a:ext uri="{FF2B5EF4-FFF2-40B4-BE49-F238E27FC236}">
              <a16:creationId xmlns:a16="http://schemas.microsoft.com/office/drawing/2014/main" id="{00000000-0008-0000-2000-00009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>
          <a:extLst>
            <a:ext uri="{FF2B5EF4-FFF2-40B4-BE49-F238E27FC236}">
              <a16:creationId xmlns:a16="http://schemas.microsoft.com/office/drawing/2014/main" id="{00000000-0008-0000-2000-00009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>
          <a:extLst>
            <a:ext uri="{FF2B5EF4-FFF2-40B4-BE49-F238E27FC236}">
              <a16:creationId xmlns:a16="http://schemas.microsoft.com/office/drawing/2014/main" id="{00000000-0008-0000-2000-00009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>
          <a:extLst>
            <a:ext uri="{FF2B5EF4-FFF2-40B4-BE49-F238E27FC236}">
              <a16:creationId xmlns:a16="http://schemas.microsoft.com/office/drawing/2014/main" id="{00000000-0008-0000-2000-00009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>
          <a:extLst>
            <a:ext uri="{FF2B5EF4-FFF2-40B4-BE49-F238E27FC236}">
              <a16:creationId xmlns:a16="http://schemas.microsoft.com/office/drawing/2014/main" id="{00000000-0008-0000-2000-00009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>
          <a:extLst>
            <a:ext uri="{FF2B5EF4-FFF2-40B4-BE49-F238E27FC236}">
              <a16:creationId xmlns:a16="http://schemas.microsoft.com/office/drawing/2014/main" id="{00000000-0008-0000-2000-00009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>
          <a:extLst>
            <a:ext uri="{FF2B5EF4-FFF2-40B4-BE49-F238E27FC236}">
              <a16:creationId xmlns:a16="http://schemas.microsoft.com/office/drawing/2014/main" id="{00000000-0008-0000-2000-00009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>
          <a:extLst>
            <a:ext uri="{FF2B5EF4-FFF2-40B4-BE49-F238E27FC236}">
              <a16:creationId xmlns:a16="http://schemas.microsoft.com/office/drawing/2014/main" id="{00000000-0008-0000-2000-00009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>
          <a:extLst>
            <a:ext uri="{FF2B5EF4-FFF2-40B4-BE49-F238E27FC236}">
              <a16:creationId xmlns:a16="http://schemas.microsoft.com/office/drawing/2014/main" id="{00000000-0008-0000-2000-00009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>
          <a:extLst>
            <a:ext uri="{FF2B5EF4-FFF2-40B4-BE49-F238E27FC236}">
              <a16:creationId xmlns:a16="http://schemas.microsoft.com/office/drawing/2014/main" id="{00000000-0008-0000-2000-00009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>
          <a:extLst>
            <a:ext uri="{FF2B5EF4-FFF2-40B4-BE49-F238E27FC236}">
              <a16:creationId xmlns:a16="http://schemas.microsoft.com/office/drawing/2014/main" id="{00000000-0008-0000-2000-00009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>
          <a:extLst>
            <a:ext uri="{FF2B5EF4-FFF2-40B4-BE49-F238E27FC236}">
              <a16:creationId xmlns:a16="http://schemas.microsoft.com/office/drawing/2014/main" id="{00000000-0008-0000-2000-0000A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>
          <a:extLst>
            <a:ext uri="{FF2B5EF4-FFF2-40B4-BE49-F238E27FC236}">
              <a16:creationId xmlns:a16="http://schemas.microsoft.com/office/drawing/2014/main" id="{00000000-0008-0000-2000-0000A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>
          <a:extLst>
            <a:ext uri="{FF2B5EF4-FFF2-40B4-BE49-F238E27FC236}">
              <a16:creationId xmlns:a16="http://schemas.microsoft.com/office/drawing/2014/main" id="{00000000-0008-0000-2000-0000A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>
          <a:extLst>
            <a:ext uri="{FF2B5EF4-FFF2-40B4-BE49-F238E27FC236}">
              <a16:creationId xmlns:a16="http://schemas.microsoft.com/office/drawing/2014/main" id="{00000000-0008-0000-2000-0000A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>
          <a:extLst>
            <a:ext uri="{FF2B5EF4-FFF2-40B4-BE49-F238E27FC236}">
              <a16:creationId xmlns:a16="http://schemas.microsoft.com/office/drawing/2014/main" id="{00000000-0008-0000-2000-0000A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>
          <a:extLst>
            <a:ext uri="{FF2B5EF4-FFF2-40B4-BE49-F238E27FC236}">
              <a16:creationId xmlns:a16="http://schemas.microsoft.com/office/drawing/2014/main" id="{00000000-0008-0000-2000-0000A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>
          <a:extLst>
            <a:ext uri="{FF2B5EF4-FFF2-40B4-BE49-F238E27FC236}">
              <a16:creationId xmlns:a16="http://schemas.microsoft.com/office/drawing/2014/main" id="{00000000-0008-0000-2000-0000A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>
          <a:extLst>
            <a:ext uri="{FF2B5EF4-FFF2-40B4-BE49-F238E27FC236}">
              <a16:creationId xmlns:a16="http://schemas.microsoft.com/office/drawing/2014/main" id="{00000000-0008-0000-2000-0000A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>
          <a:extLst>
            <a:ext uri="{FF2B5EF4-FFF2-40B4-BE49-F238E27FC236}">
              <a16:creationId xmlns:a16="http://schemas.microsoft.com/office/drawing/2014/main" id="{00000000-0008-0000-2000-0000A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>
          <a:extLst>
            <a:ext uri="{FF2B5EF4-FFF2-40B4-BE49-F238E27FC236}">
              <a16:creationId xmlns:a16="http://schemas.microsoft.com/office/drawing/2014/main" id="{00000000-0008-0000-2000-0000A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>
          <a:extLst>
            <a:ext uri="{FF2B5EF4-FFF2-40B4-BE49-F238E27FC236}">
              <a16:creationId xmlns:a16="http://schemas.microsoft.com/office/drawing/2014/main" id="{00000000-0008-0000-2000-0000A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>
          <a:extLst>
            <a:ext uri="{FF2B5EF4-FFF2-40B4-BE49-F238E27FC236}">
              <a16:creationId xmlns:a16="http://schemas.microsoft.com/office/drawing/2014/main" id="{00000000-0008-0000-2000-0000A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>
          <a:extLst>
            <a:ext uri="{FF2B5EF4-FFF2-40B4-BE49-F238E27FC236}">
              <a16:creationId xmlns:a16="http://schemas.microsoft.com/office/drawing/2014/main" id="{00000000-0008-0000-2000-0000A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>
          <a:extLst>
            <a:ext uri="{FF2B5EF4-FFF2-40B4-BE49-F238E27FC236}">
              <a16:creationId xmlns:a16="http://schemas.microsoft.com/office/drawing/2014/main" id="{00000000-0008-0000-2000-0000A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>
          <a:extLst>
            <a:ext uri="{FF2B5EF4-FFF2-40B4-BE49-F238E27FC236}">
              <a16:creationId xmlns:a16="http://schemas.microsoft.com/office/drawing/2014/main" id="{00000000-0008-0000-2000-0000AE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>
          <a:extLst>
            <a:ext uri="{FF2B5EF4-FFF2-40B4-BE49-F238E27FC236}">
              <a16:creationId xmlns:a16="http://schemas.microsoft.com/office/drawing/2014/main" id="{00000000-0008-0000-2000-0000AF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>
          <a:extLst>
            <a:ext uri="{FF2B5EF4-FFF2-40B4-BE49-F238E27FC236}">
              <a16:creationId xmlns:a16="http://schemas.microsoft.com/office/drawing/2014/main" id="{00000000-0008-0000-2000-0000B0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>
          <a:extLst>
            <a:ext uri="{FF2B5EF4-FFF2-40B4-BE49-F238E27FC236}">
              <a16:creationId xmlns:a16="http://schemas.microsoft.com/office/drawing/2014/main" id="{00000000-0008-0000-2000-0000B1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>
          <a:extLst>
            <a:ext uri="{FF2B5EF4-FFF2-40B4-BE49-F238E27FC236}">
              <a16:creationId xmlns:a16="http://schemas.microsoft.com/office/drawing/2014/main" id="{00000000-0008-0000-2000-0000B2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>
          <a:extLst>
            <a:ext uri="{FF2B5EF4-FFF2-40B4-BE49-F238E27FC236}">
              <a16:creationId xmlns:a16="http://schemas.microsoft.com/office/drawing/2014/main" id="{00000000-0008-0000-2000-0000B3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>
          <a:extLst>
            <a:ext uri="{FF2B5EF4-FFF2-40B4-BE49-F238E27FC236}">
              <a16:creationId xmlns:a16="http://schemas.microsoft.com/office/drawing/2014/main" id="{00000000-0008-0000-2000-0000B4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>
          <a:extLst>
            <a:ext uri="{FF2B5EF4-FFF2-40B4-BE49-F238E27FC236}">
              <a16:creationId xmlns:a16="http://schemas.microsoft.com/office/drawing/2014/main" id="{00000000-0008-0000-2000-0000B5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>
          <a:extLst>
            <a:ext uri="{FF2B5EF4-FFF2-40B4-BE49-F238E27FC236}">
              <a16:creationId xmlns:a16="http://schemas.microsoft.com/office/drawing/2014/main" id="{00000000-0008-0000-2000-0000B6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>
          <a:extLst>
            <a:ext uri="{FF2B5EF4-FFF2-40B4-BE49-F238E27FC236}">
              <a16:creationId xmlns:a16="http://schemas.microsoft.com/office/drawing/2014/main" id="{00000000-0008-0000-2000-0000B7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>
          <a:extLst>
            <a:ext uri="{FF2B5EF4-FFF2-40B4-BE49-F238E27FC236}">
              <a16:creationId xmlns:a16="http://schemas.microsoft.com/office/drawing/2014/main" id="{00000000-0008-0000-2000-0000B8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>
          <a:extLst>
            <a:ext uri="{FF2B5EF4-FFF2-40B4-BE49-F238E27FC236}">
              <a16:creationId xmlns:a16="http://schemas.microsoft.com/office/drawing/2014/main" id="{00000000-0008-0000-2000-0000B9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>
          <a:extLst>
            <a:ext uri="{FF2B5EF4-FFF2-40B4-BE49-F238E27FC236}">
              <a16:creationId xmlns:a16="http://schemas.microsoft.com/office/drawing/2014/main" id="{00000000-0008-0000-2000-0000BA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>
          <a:extLst>
            <a:ext uri="{FF2B5EF4-FFF2-40B4-BE49-F238E27FC236}">
              <a16:creationId xmlns:a16="http://schemas.microsoft.com/office/drawing/2014/main" id="{00000000-0008-0000-2000-0000BB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>
          <a:extLst>
            <a:ext uri="{FF2B5EF4-FFF2-40B4-BE49-F238E27FC236}">
              <a16:creationId xmlns:a16="http://schemas.microsoft.com/office/drawing/2014/main" id="{00000000-0008-0000-2000-0000BC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>
          <a:extLst>
            <a:ext uri="{FF2B5EF4-FFF2-40B4-BE49-F238E27FC236}">
              <a16:creationId xmlns:a16="http://schemas.microsoft.com/office/drawing/2014/main" id="{00000000-0008-0000-2000-0000BD03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>
          <a:extLst>
            <a:ext uri="{FF2B5EF4-FFF2-40B4-BE49-F238E27FC236}">
              <a16:creationId xmlns:a16="http://schemas.microsoft.com/office/drawing/2014/main" id="{00000000-0008-0000-2000-0000B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>
          <a:extLst>
            <a:ext uri="{FF2B5EF4-FFF2-40B4-BE49-F238E27FC236}">
              <a16:creationId xmlns:a16="http://schemas.microsoft.com/office/drawing/2014/main" id="{00000000-0008-0000-2000-0000B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>
          <a:extLst>
            <a:ext uri="{FF2B5EF4-FFF2-40B4-BE49-F238E27FC236}">
              <a16:creationId xmlns:a16="http://schemas.microsoft.com/office/drawing/2014/main" id="{00000000-0008-0000-2000-0000C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>
          <a:extLst>
            <a:ext uri="{FF2B5EF4-FFF2-40B4-BE49-F238E27FC236}">
              <a16:creationId xmlns:a16="http://schemas.microsoft.com/office/drawing/2014/main" id="{00000000-0008-0000-2000-0000C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>
          <a:extLst>
            <a:ext uri="{FF2B5EF4-FFF2-40B4-BE49-F238E27FC236}">
              <a16:creationId xmlns:a16="http://schemas.microsoft.com/office/drawing/2014/main" id="{00000000-0008-0000-2000-0000C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>
          <a:extLst>
            <a:ext uri="{FF2B5EF4-FFF2-40B4-BE49-F238E27FC236}">
              <a16:creationId xmlns:a16="http://schemas.microsoft.com/office/drawing/2014/main" id="{00000000-0008-0000-2000-0000C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>
          <a:extLst>
            <a:ext uri="{FF2B5EF4-FFF2-40B4-BE49-F238E27FC236}">
              <a16:creationId xmlns:a16="http://schemas.microsoft.com/office/drawing/2014/main" id="{00000000-0008-0000-2000-0000C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>
          <a:extLst>
            <a:ext uri="{FF2B5EF4-FFF2-40B4-BE49-F238E27FC236}">
              <a16:creationId xmlns:a16="http://schemas.microsoft.com/office/drawing/2014/main" id="{00000000-0008-0000-2000-0000C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>
          <a:extLst>
            <a:ext uri="{FF2B5EF4-FFF2-40B4-BE49-F238E27FC236}">
              <a16:creationId xmlns:a16="http://schemas.microsoft.com/office/drawing/2014/main" id="{00000000-0008-0000-2000-0000C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>
          <a:extLst>
            <a:ext uri="{FF2B5EF4-FFF2-40B4-BE49-F238E27FC236}">
              <a16:creationId xmlns:a16="http://schemas.microsoft.com/office/drawing/2014/main" id="{00000000-0008-0000-2000-0000C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>
          <a:extLst>
            <a:ext uri="{FF2B5EF4-FFF2-40B4-BE49-F238E27FC236}">
              <a16:creationId xmlns:a16="http://schemas.microsoft.com/office/drawing/2014/main" id="{00000000-0008-0000-2000-0000C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>
          <a:extLst>
            <a:ext uri="{FF2B5EF4-FFF2-40B4-BE49-F238E27FC236}">
              <a16:creationId xmlns:a16="http://schemas.microsoft.com/office/drawing/2014/main" id="{00000000-0008-0000-2000-0000C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>
          <a:extLst>
            <a:ext uri="{FF2B5EF4-FFF2-40B4-BE49-F238E27FC236}">
              <a16:creationId xmlns:a16="http://schemas.microsoft.com/office/drawing/2014/main" id="{00000000-0008-0000-2000-0000CA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>
          <a:extLst>
            <a:ext uri="{FF2B5EF4-FFF2-40B4-BE49-F238E27FC236}">
              <a16:creationId xmlns:a16="http://schemas.microsoft.com/office/drawing/2014/main" id="{00000000-0008-0000-2000-0000CB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>
          <a:extLst>
            <a:ext uri="{FF2B5EF4-FFF2-40B4-BE49-F238E27FC236}">
              <a16:creationId xmlns:a16="http://schemas.microsoft.com/office/drawing/2014/main" id="{00000000-0008-0000-2000-0000CC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>
          <a:extLst>
            <a:ext uri="{FF2B5EF4-FFF2-40B4-BE49-F238E27FC236}">
              <a16:creationId xmlns:a16="http://schemas.microsoft.com/office/drawing/2014/main" id="{00000000-0008-0000-2000-0000CD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>
          <a:extLst>
            <a:ext uri="{FF2B5EF4-FFF2-40B4-BE49-F238E27FC236}">
              <a16:creationId xmlns:a16="http://schemas.microsoft.com/office/drawing/2014/main" id="{00000000-0008-0000-2000-0000CE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>
          <a:extLst>
            <a:ext uri="{FF2B5EF4-FFF2-40B4-BE49-F238E27FC236}">
              <a16:creationId xmlns:a16="http://schemas.microsoft.com/office/drawing/2014/main" id="{00000000-0008-0000-2000-0000CF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>
          <a:extLst>
            <a:ext uri="{FF2B5EF4-FFF2-40B4-BE49-F238E27FC236}">
              <a16:creationId xmlns:a16="http://schemas.microsoft.com/office/drawing/2014/main" id="{00000000-0008-0000-2000-0000D0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>
          <a:extLst>
            <a:ext uri="{FF2B5EF4-FFF2-40B4-BE49-F238E27FC236}">
              <a16:creationId xmlns:a16="http://schemas.microsoft.com/office/drawing/2014/main" id="{00000000-0008-0000-2000-0000D1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>
          <a:extLst>
            <a:ext uri="{FF2B5EF4-FFF2-40B4-BE49-F238E27FC236}">
              <a16:creationId xmlns:a16="http://schemas.microsoft.com/office/drawing/2014/main" id="{00000000-0008-0000-2000-0000D20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>
          <a:extLst>
            <a:ext uri="{FF2B5EF4-FFF2-40B4-BE49-F238E27FC236}">
              <a16:creationId xmlns:a16="http://schemas.microsoft.com/office/drawing/2014/main" id="{00000000-0008-0000-2000-0000D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>
          <a:extLst>
            <a:ext uri="{FF2B5EF4-FFF2-40B4-BE49-F238E27FC236}">
              <a16:creationId xmlns:a16="http://schemas.microsoft.com/office/drawing/2014/main" id="{00000000-0008-0000-2000-0000D4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>
          <a:extLst>
            <a:ext uri="{FF2B5EF4-FFF2-40B4-BE49-F238E27FC236}">
              <a16:creationId xmlns:a16="http://schemas.microsoft.com/office/drawing/2014/main" id="{00000000-0008-0000-2000-0000D5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>
          <a:extLst>
            <a:ext uri="{FF2B5EF4-FFF2-40B4-BE49-F238E27FC236}">
              <a16:creationId xmlns:a16="http://schemas.microsoft.com/office/drawing/2014/main" id="{00000000-0008-0000-2000-0000D6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>
          <a:extLst>
            <a:ext uri="{FF2B5EF4-FFF2-40B4-BE49-F238E27FC236}">
              <a16:creationId xmlns:a16="http://schemas.microsoft.com/office/drawing/2014/main" id="{00000000-0008-0000-2000-0000D7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>
          <a:extLst>
            <a:ext uri="{FF2B5EF4-FFF2-40B4-BE49-F238E27FC236}">
              <a16:creationId xmlns:a16="http://schemas.microsoft.com/office/drawing/2014/main" id="{00000000-0008-0000-2000-0000D8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>
          <a:extLst>
            <a:ext uri="{FF2B5EF4-FFF2-40B4-BE49-F238E27FC236}">
              <a16:creationId xmlns:a16="http://schemas.microsoft.com/office/drawing/2014/main" id="{00000000-0008-0000-2000-0000D9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>
          <a:extLst>
            <a:ext uri="{FF2B5EF4-FFF2-40B4-BE49-F238E27FC236}">
              <a16:creationId xmlns:a16="http://schemas.microsoft.com/office/drawing/2014/main" id="{00000000-0008-0000-2000-0000DA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>
          <a:extLst>
            <a:ext uri="{FF2B5EF4-FFF2-40B4-BE49-F238E27FC236}">
              <a16:creationId xmlns:a16="http://schemas.microsoft.com/office/drawing/2014/main" id="{00000000-0008-0000-2000-0000DB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>
          <a:extLst>
            <a:ext uri="{FF2B5EF4-FFF2-40B4-BE49-F238E27FC236}">
              <a16:creationId xmlns:a16="http://schemas.microsoft.com/office/drawing/2014/main" id="{00000000-0008-0000-2000-0000DC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>
          <a:extLst>
            <a:ext uri="{FF2B5EF4-FFF2-40B4-BE49-F238E27FC236}">
              <a16:creationId xmlns:a16="http://schemas.microsoft.com/office/drawing/2014/main" id="{00000000-0008-0000-2000-0000DD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>
          <a:extLst>
            <a:ext uri="{FF2B5EF4-FFF2-40B4-BE49-F238E27FC236}">
              <a16:creationId xmlns:a16="http://schemas.microsoft.com/office/drawing/2014/main" id="{00000000-0008-0000-2000-0000DE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>
          <a:extLst>
            <a:ext uri="{FF2B5EF4-FFF2-40B4-BE49-F238E27FC236}">
              <a16:creationId xmlns:a16="http://schemas.microsoft.com/office/drawing/2014/main" id="{00000000-0008-0000-2000-0000DF03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>
          <a:extLst>
            <a:ext uri="{FF2B5EF4-FFF2-40B4-BE49-F238E27FC236}">
              <a16:creationId xmlns:a16="http://schemas.microsoft.com/office/drawing/2014/main" id="{00000000-0008-0000-2000-0000E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>
          <a:extLst>
            <a:ext uri="{FF2B5EF4-FFF2-40B4-BE49-F238E27FC236}">
              <a16:creationId xmlns:a16="http://schemas.microsoft.com/office/drawing/2014/main" id="{00000000-0008-0000-2000-0000E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>
          <a:extLst>
            <a:ext uri="{FF2B5EF4-FFF2-40B4-BE49-F238E27FC236}">
              <a16:creationId xmlns:a16="http://schemas.microsoft.com/office/drawing/2014/main" id="{00000000-0008-0000-2000-0000E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>
          <a:extLst>
            <a:ext uri="{FF2B5EF4-FFF2-40B4-BE49-F238E27FC236}">
              <a16:creationId xmlns:a16="http://schemas.microsoft.com/office/drawing/2014/main" id="{00000000-0008-0000-2000-0000E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>
          <a:extLst>
            <a:ext uri="{FF2B5EF4-FFF2-40B4-BE49-F238E27FC236}">
              <a16:creationId xmlns:a16="http://schemas.microsoft.com/office/drawing/2014/main" id="{00000000-0008-0000-2000-0000E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>
          <a:extLst>
            <a:ext uri="{FF2B5EF4-FFF2-40B4-BE49-F238E27FC236}">
              <a16:creationId xmlns:a16="http://schemas.microsoft.com/office/drawing/2014/main" id="{00000000-0008-0000-2000-0000E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>
          <a:extLst>
            <a:ext uri="{FF2B5EF4-FFF2-40B4-BE49-F238E27FC236}">
              <a16:creationId xmlns:a16="http://schemas.microsoft.com/office/drawing/2014/main" id="{00000000-0008-0000-2000-0000E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>
          <a:extLst>
            <a:ext uri="{FF2B5EF4-FFF2-40B4-BE49-F238E27FC236}">
              <a16:creationId xmlns:a16="http://schemas.microsoft.com/office/drawing/2014/main" id="{00000000-0008-0000-2000-0000E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>
          <a:extLst>
            <a:ext uri="{FF2B5EF4-FFF2-40B4-BE49-F238E27FC236}">
              <a16:creationId xmlns:a16="http://schemas.microsoft.com/office/drawing/2014/main" id="{00000000-0008-0000-2000-0000E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>
          <a:extLst>
            <a:ext uri="{FF2B5EF4-FFF2-40B4-BE49-F238E27FC236}">
              <a16:creationId xmlns:a16="http://schemas.microsoft.com/office/drawing/2014/main" id="{00000000-0008-0000-2000-0000E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>
          <a:extLst>
            <a:ext uri="{FF2B5EF4-FFF2-40B4-BE49-F238E27FC236}">
              <a16:creationId xmlns:a16="http://schemas.microsoft.com/office/drawing/2014/main" id="{00000000-0008-0000-2000-0000E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>
          <a:extLst>
            <a:ext uri="{FF2B5EF4-FFF2-40B4-BE49-F238E27FC236}">
              <a16:creationId xmlns:a16="http://schemas.microsoft.com/office/drawing/2014/main" id="{00000000-0008-0000-2000-0000E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>
          <a:extLst>
            <a:ext uri="{FF2B5EF4-FFF2-40B4-BE49-F238E27FC236}">
              <a16:creationId xmlns:a16="http://schemas.microsoft.com/office/drawing/2014/main" id="{00000000-0008-0000-2000-0000E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>
          <a:extLst>
            <a:ext uri="{FF2B5EF4-FFF2-40B4-BE49-F238E27FC236}">
              <a16:creationId xmlns:a16="http://schemas.microsoft.com/office/drawing/2014/main" id="{00000000-0008-0000-2000-0000E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>
          <a:extLst>
            <a:ext uri="{FF2B5EF4-FFF2-40B4-BE49-F238E27FC236}">
              <a16:creationId xmlns:a16="http://schemas.microsoft.com/office/drawing/2014/main" id="{00000000-0008-0000-2000-0000E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>
          <a:extLst>
            <a:ext uri="{FF2B5EF4-FFF2-40B4-BE49-F238E27FC236}">
              <a16:creationId xmlns:a16="http://schemas.microsoft.com/office/drawing/2014/main" id="{00000000-0008-0000-2000-0000E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>
          <a:extLst>
            <a:ext uri="{FF2B5EF4-FFF2-40B4-BE49-F238E27FC236}">
              <a16:creationId xmlns:a16="http://schemas.microsoft.com/office/drawing/2014/main" id="{00000000-0008-0000-2000-0000F0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>
          <a:extLst>
            <a:ext uri="{FF2B5EF4-FFF2-40B4-BE49-F238E27FC236}">
              <a16:creationId xmlns:a16="http://schemas.microsoft.com/office/drawing/2014/main" id="{00000000-0008-0000-2000-0000F1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>
          <a:extLst>
            <a:ext uri="{FF2B5EF4-FFF2-40B4-BE49-F238E27FC236}">
              <a16:creationId xmlns:a16="http://schemas.microsoft.com/office/drawing/2014/main" id="{00000000-0008-0000-2000-0000F2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>
          <a:extLst>
            <a:ext uri="{FF2B5EF4-FFF2-40B4-BE49-F238E27FC236}">
              <a16:creationId xmlns:a16="http://schemas.microsoft.com/office/drawing/2014/main" id="{00000000-0008-0000-2000-0000F3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>
          <a:extLst>
            <a:ext uri="{FF2B5EF4-FFF2-40B4-BE49-F238E27FC236}">
              <a16:creationId xmlns:a16="http://schemas.microsoft.com/office/drawing/2014/main" id="{00000000-0008-0000-2000-0000F4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>
          <a:extLst>
            <a:ext uri="{FF2B5EF4-FFF2-40B4-BE49-F238E27FC236}">
              <a16:creationId xmlns:a16="http://schemas.microsoft.com/office/drawing/2014/main" id="{00000000-0008-0000-2000-0000F5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>
          <a:extLst>
            <a:ext uri="{FF2B5EF4-FFF2-40B4-BE49-F238E27FC236}">
              <a16:creationId xmlns:a16="http://schemas.microsoft.com/office/drawing/2014/main" id="{00000000-0008-0000-2000-0000F6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>
          <a:extLst>
            <a:ext uri="{FF2B5EF4-FFF2-40B4-BE49-F238E27FC236}">
              <a16:creationId xmlns:a16="http://schemas.microsoft.com/office/drawing/2014/main" id="{00000000-0008-0000-2000-0000F7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>
          <a:extLst>
            <a:ext uri="{FF2B5EF4-FFF2-40B4-BE49-F238E27FC236}">
              <a16:creationId xmlns:a16="http://schemas.microsoft.com/office/drawing/2014/main" id="{00000000-0008-0000-2000-0000F8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>
          <a:extLst>
            <a:ext uri="{FF2B5EF4-FFF2-40B4-BE49-F238E27FC236}">
              <a16:creationId xmlns:a16="http://schemas.microsoft.com/office/drawing/2014/main" id="{00000000-0008-0000-2000-0000F9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>
          <a:extLst>
            <a:ext uri="{FF2B5EF4-FFF2-40B4-BE49-F238E27FC236}">
              <a16:creationId xmlns:a16="http://schemas.microsoft.com/office/drawing/2014/main" id="{00000000-0008-0000-2000-0000FA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>
          <a:extLst>
            <a:ext uri="{FF2B5EF4-FFF2-40B4-BE49-F238E27FC236}">
              <a16:creationId xmlns:a16="http://schemas.microsoft.com/office/drawing/2014/main" id="{00000000-0008-0000-2000-0000FB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>
          <a:extLst>
            <a:ext uri="{FF2B5EF4-FFF2-40B4-BE49-F238E27FC236}">
              <a16:creationId xmlns:a16="http://schemas.microsoft.com/office/drawing/2014/main" id="{00000000-0008-0000-2000-0000FC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>
          <a:extLst>
            <a:ext uri="{FF2B5EF4-FFF2-40B4-BE49-F238E27FC236}">
              <a16:creationId xmlns:a16="http://schemas.microsoft.com/office/drawing/2014/main" id="{00000000-0008-0000-2000-0000FD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>
          <a:extLst>
            <a:ext uri="{FF2B5EF4-FFF2-40B4-BE49-F238E27FC236}">
              <a16:creationId xmlns:a16="http://schemas.microsoft.com/office/drawing/2014/main" id="{00000000-0008-0000-2000-0000FE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>
          <a:extLst>
            <a:ext uri="{FF2B5EF4-FFF2-40B4-BE49-F238E27FC236}">
              <a16:creationId xmlns:a16="http://schemas.microsoft.com/office/drawing/2014/main" id="{00000000-0008-0000-2000-0000FF0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>
          <a:extLst>
            <a:ext uri="{FF2B5EF4-FFF2-40B4-BE49-F238E27FC236}">
              <a16:creationId xmlns:a16="http://schemas.microsoft.com/office/drawing/2014/main" id="{00000000-0008-0000-2000-00000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>
          <a:extLst>
            <a:ext uri="{FF2B5EF4-FFF2-40B4-BE49-F238E27FC236}">
              <a16:creationId xmlns:a16="http://schemas.microsoft.com/office/drawing/2014/main" id="{00000000-0008-0000-2000-00000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>
          <a:extLst>
            <a:ext uri="{FF2B5EF4-FFF2-40B4-BE49-F238E27FC236}">
              <a16:creationId xmlns:a16="http://schemas.microsoft.com/office/drawing/2014/main" id="{00000000-0008-0000-2000-00000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>
          <a:extLst>
            <a:ext uri="{FF2B5EF4-FFF2-40B4-BE49-F238E27FC236}">
              <a16:creationId xmlns:a16="http://schemas.microsoft.com/office/drawing/2014/main" id="{00000000-0008-0000-2000-00000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>
          <a:extLst>
            <a:ext uri="{FF2B5EF4-FFF2-40B4-BE49-F238E27FC236}">
              <a16:creationId xmlns:a16="http://schemas.microsoft.com/office/drawing/2014/main" id="{00000000-0008-0000-2000-00000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>
          <a:extLst>
            <a:ext uri="{FF2B5EF4-FFF2-40B4-BE49-F238E27FC236}">
              <a16:creationId xmlns:a16="http://schemas.microsoft.com/office/drawing/2014/main" id="{00000000-0008-0000-2000-00000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>
          <a:extLst>
            <a:ext uri="{FF2B5EF4-FFF2-40B4-BE49-F238E27FC236}">
              <a16:creationId xmlns:a16="http://schemas.microsoft.com/office/drawing/2014/main" id="{00000000-0008-0000-2000-00000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>
          <a:extLst>
            <a:ext uri="{FF2B5EF4-FFF2-40B4-BE49-F238E27FC236}">
              <a16:creationId xmlns:a16="http://schemas.microsoft.com/office/drawing/2014/main" id="{00000000-0008-0000-2000-00000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>
          <a:extLst>
            <a:ext uri="{FF2B5EF4-FFF2-40B4-BE49-F238E27FC236}">
              <a16:creationId xmlns:a16="http://schemas.microsoft.com/office/drawing/2014/main" id="{00000000-0008-0000-2000-00000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>
          <a:extLst>
            <a:ext uri="{FF2B5EF4-FFF2-40B4-BE49-F238E27FC236}">
              <a16:creationId xmlns:a16="http://schemas.microsoft.com/office/drawing/2014/main" id="{00000000-0008-0000-2000-00000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>
          <a:extLst>
            <a:ext uri="{FF2B5EF4-FFF2-40B4-BE49-F238E27FC236}">
              <a16:creationId xmlns:a16="http://schemas.microsoft.com/office/drawing/2014/main" id="{00000000-0008-0000-2000-00000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>
          <a:extLst>
            <a:ext uri="{FF2B5EF4-FFF2-40B4-BE49-F238E27FC236}">
              <a16:creationId xmlns:a16="http://schemas.microsoft.com/office/drawing/2014/main" id="{00000000-0008-0000-2000-00000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>
          <a:extLst>
            <a:ext uri="{FF2B5EF4-FFF2-40B4-BE49-F238E27FC236}">
              <a16:creationId xmlns:a16="http://schemas.microsoft.com/office/drawing/2014/main" id="{00000000-0008-0000-2000-00000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>
          <a:extLst>
            <a:ext uri="{FF2B5EF4-FFF2-40B4-BE49-F238E27FC236}">
              <a16:creationId xmlns:a16="http://schemas.microsoft.com/office/drawing/2014/main" id="{00000000-0008-0000-2000-00000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>
          <a:extLst>
            <a:ext uri="{FF2B5EF4-FFF2-40B4-BE49-F238E27FC236}">
              <a16:creationId xmlns:a16="http://schemas.microsoft.com/office/drawing/2014/main" id="{00000000-0008-0000-2000-00000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>
          <a:extLst>
            <a:ext uri="{FF2B5EF4-FFF2-40B4-BE49-F238E27FC236}">
              <a16:creationId xmlns:a16="http://schemas.microsoft.com/office/drawing/2014/main" id="{00000000-0008-0000-2000-00000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>
          <a:extLst>
            <a:ext uri="{FF2B5EF4-FFF2-40B4-BE49-F238E27FC236}">
              <a16:creationId xmlns:a16="http://schemas.microsoft.com/office/drawing/2014/main" id="{00000000-0008-0000-2000-00001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>
          <a:extLst>
            <a:ext uri="{FF2B5EF4-FFF2-40B4-BE49-F238E27FC236}">
              <a16:creationId xmlns:a16="http://schemas.microsoft.com/office/drawing/2014/main" id="{00000000-0008-0000-2000-00001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>
          <a:extLst>
            <a:ext uri="{FF2B5EF4-FFF2-40B4-BE49-F238E27FC236}">
              <a16:creationId xmlns:a16="http://schemas.microsoft.com/office/drawing/2014/main" id="{00000000-0008-0000-2000-00001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>
          <a:extLst>
            <a:ext uri="{FF2B5EF4-FFF2-40B4-BE49-F238E27FC236}">
              <a16:creationId xmlns:a16="http://schemas.microsoft.com/office/drawing/2014/main" id="{00000000-0008-0000-2000-00001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>
          <a:extLst>
            <a:ext uri="{FF2B5EF4-FFF2-40B4-BE49-F238E27FC236}">
              <a16:creationId xmlns:a16="http://schemas.microsoft.com/office/drawing/2014/main" id="{00000000-0008-0000-2000-00001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>
          <a:extLst>
            <a:ext uri="{FF2B5EF4-FFF2-40B4-BE49-F238E27FC236}">
              <a16:creationId xmlns:a16="http://schemas.microsoft.com/office/drawing/2014/main" id="{00000000-0008-0000-2000-00001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>
          <a:extLst>
            <a:ext uri="{FF2B5EF4-FFF2-40B4-BE49-F238E27FC236}">
              <a16:creationId xmlns:a16="http://schemas.microsoft.com/office/drawing/2014/main" id="{00000000-0008-0000-2000-00001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>
          <a:extLst>
            <a:ext uri="{FF2B5EF4-FFF2-40B4-BE49-F238E27FC236}">
              <a16:creationId xmlns:a16="http://schemas.microsoft.com/office/drawing/2014/main" id="{00000000-0008-0000-2000-00001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>
          <a:extLst>
            <a:ext uri="{FF2B5EF4-FFF2-40B4-BE49-F238E27FC236}">
              <a16:creationId xmlns:a16="http://schemas.microsoft.com/office/drawing/2014/main" id="{00000000-0008-0000-2000-00001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>
          <a:extLst>
            <a:ext uri="{FF2B5EF4-FFF2-40B4-BE49-F238E27FC236}">
              <a16:creationId xmlns:a16="http://schemas.microsoft.com/office/drawing/2014/main" id="{00000000-0008-0000-2000-00001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>
          <a:extLst>
            <a:ext uri="{FF2B5EF4-FFF2-40B4-BE49-F238E27FC236}">
              <a16:creationId xmlns:a16="http://schemas.microsoft.com/office/drawing/2014/main" id="{00000000-0008-0000-2000-00001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>
          <a:extLst>
            <a:ext uri="{FF2B5EF4-FFF2-40B4-BE49-F238E27FC236}">
              <a16:creationId xmlns:a16="http://schemas.microsoft.com/office/drawing/2014/main" id="{00000000-0008-0000-2000-00001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>
          <a:extLst>
            <a:ext uri="{FF2B5EF4-FFF2-40B4-BE49-F238E27FC236}">
              <a16:creationId xmlns:a16="http://schemas.microsoft.com/office/drawing/2014/main" id="{00000000-0008-0000-2000-00001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>
          <a:extLst>
            <a:ext uri="{FF2B5EF4-FFF2-40B4-BE49-F238E27FC236}">
              <a16:creationId xmlns:a16="http://schemas.microsoft.com/office/drawing/2014/main" id="{00000000-0008-0000-2000-00001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>
          <a:extLst>
            <a:ext uri="{FF2B5EF4-FFF2-40B4-BE49-F238E27FC236}">
              <a16:creationId xmlns:a16="http://schemas.microsoft.com/office/drawing/2014/main" id="{00000000-0008-0000-2000-00001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>
          <a:extLst>
            <a:ext uri="{FF2B5EF4-FFF2-40B4-BE49-F238E27FC236}">
              <a16:creationId xmlns:a16="http://schemas.microsoft.com/office/drawing/2014/main" id="{00000000-0008-0000-2000-00001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>
          <a:extLst>
            <a:ext uri="{FF2B5EF4-FFF2-40B4-BE49-F238E27FC236}">
              <a16:creationId xmlns:a16="http://schemas.microsoft.com/office/drawing/2014/main" id="{00000000-0008-0000-2000-00002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>
          <a:extLst>
            <a:ext uri="{FF2B5EF4-FFF2-40B4-BE49-F238E27FC236}">
              <a16:creationId xmlns:a16="http://schemas.microsoft.com/office/drawing/2014/main" id="{00000000-0008-0000-2000-00002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>
          <a:extLst>
            <a:ext uri="{FF2B5EF4-FFF2-40B4-BE49-F238E27FC236}">
              <a16:creationId xmlns:a16="http://schemas.microsoft.com/office/drawing/2014/main" id="{00000000-0008-0000-2000-00002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>
          <a:extLst>
            <a:ext uri="{FF2B5EF4-FFF2-40B4-BE49-F238E27FC236}">
              <a16:creationId xmlns:a16="http://schemas.microsoft.com/office/drawing/2014/main" id="{00000000-0008-0000-2000-00002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>
          <a:extLst>
            <a:ext uri="{FF2B5EF4-FFF2-40B4-BE49-F238E27FC236}">
              <a16:creationId xmlns:a16="http://schemas.microsoft.com/office/drawing/2014/main" id="{00000000-0008-0000-2000-00002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>
          <a:extLst>
            <a:ext uri="{FF2B5EF4-FFF2-40B4-BE49-F238E27FC236}">
              <a16:creationId xmlns:a16="http://schemas.microsoft.com/office/drawing/2014/main" id="{00000000-0008-0000-2000-00002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>
          <a:extLst>
            <a:ext uri="{FF2B5EF4-FFF2-40B4-BE49-F238E27FC236}">
              <a16:creationId xmlns:a16="http://schemas.microsoft.com/office/drawing/2014/main" id="{00000000-0008-0000-2000-00002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>
          <a:extLst>
            <a:ext uri="{FF2B5EF4-FFF2-40B4-BE49-F238E27FC236}">
              <a16:creationId xmlns:a16="http://schemas.microsoft.com/office/drawing/2014/main" id="{00000000-0008-0000-2000-00002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>
          <a:extLst>
            <a:ext uri="{FF2B5EF4-FFF2-40B4-BE49-F238E27FC236}">
              <a16:creationId xmlns:a16="http://schemas.microsoft.com/office/drawing/2014/main" id="{00000000-0008-0000-2000-00002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>
          <a:extLst>
            <a:ext uri="{FF2B5EF4-FFF2-40B4-BE49-F238E27FC236}">
              <a16:creationId xmlns:a16="http://schemas.microsoft.com/office/drawing/2014/main" id="{00000000-0008-0000-2000-00002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>
          <a:extLst>
            <a:ext uri="{FF2B5EF4-FFF2-40B4-BE49-F238E27FC236}">
              <a16:creationId xmlns:a16="http://schemas.microsoft.com/office/drawing/2014/main" id="{00000000-0008-0000-2000-00002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>
          <a:extLst>
            <a:ext uri="{FF2B5EF4-FFF2-40B4-BE49-F238E27FC236}">
              <a16:creationId xmlns:a16="http://schemas.microsoft.com/office/drawing/2014/main" id="{00000000-0008-0000-2000-00002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>
          <a:extLst>
            <a:ext uri="{FF2B5EF4-FFF2-40B4-BE49-F238E27FC236}">
              <a16:creationId xmlns:a16="http://schemas.microsoft.com/office/drawing/2014/main" id="{00000000-0008-0000-2000-00002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>
          <a:extLst>
            <a:ext uri="{FF2B5EF4-FFF2-40B4-BE49-F238E27FC236}">
              <a16:creationId xmlns:a16="http://schemas.microsoft.com/office/drawing/2014/main" id="{00000000-0008-0000-2000-00002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>
          <a:extLst>
            <a:ext uri="{FF2B5EF4-FFF2-40B4-BE49-F238E27FC236}">
              <a16:creationId xmlns:a16="http://schemas.microsoft.com/office/drawing/2014/main" id="{00000000-0008-0000-2000-00002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>
          <a:extLst>
            <a:ext uri="{FF2B5EF4-FFF2-40B4-BE49-F238E27FC236}">
              <a16:creationId xmlns:a16="http://schemas.microsoft.com/office/drawing/2014/main" id="{00000000-0008-0000-2000-00002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>
          <a:extLst>
            <a:ext uri="{FF2B5EF4-FFF2-40B4-BE49-F238E27FC236}">
              <a16:creationId xmlns:a16="http://schemas.microsoft.com/office/drawing/2014/main" id="{00000000-0008-0000-2000-00003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>
          <a:extLst>
            <a:ext uri="{FF2B5EF4-FFF2-40B4-BE49-F238E27FC236}">
              <a16:creationId xmlns:a16="http://schemas.microsoft.com/office/drawing/2014/main" id="{00000000-0008-0000-2000-00003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>
          <a:extLst>
            <a:ext uri="{FF2B5EF4-FFF2-40B4-BE49-F238E27FC236}">
              <a16:creationId xmlns:a16="http://schemas.microsoft.com/office/drawing/2014/main" id="{00000000-0008-0000-2000-00003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>
          <a:extLst>
            <a:ext uri="{FF2B5EF4-FFF2-40B4-BE49-F238E27FC236}">
              <a16:creationId xmlns:a16="http://schemas.microsoft.com/office/drawing/2014/main" id="{00000000-0008-0000-2000-00003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>
          <a:extLst>
            <a:ext uri="{FF2B5EF4-FFF2-40B4-BE49-F238E27FC236}">
              <a16:creationId xmlns:a16="http://schemas.microsoft.com/office/drawing/2014/main" id="{00000000-0008-0000-2000-00003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>
          <a:extLst>
            <a:ext uri="{FF2B5EF4-FFF2-40B4-BE49-F238E27FC236}">
              <a16:creationId xmlns:a16="http://schemas.microsoft.com/office/drawing/2014/main" id="{00000000-0008-0000-2000-00003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>
          <a:extLst>
            <a:ext uri="{FF2B5EF4-FFF2-40B4-BE49-F238E27FC236}">
              <a16:creationId xmlns:a16="http://schemas.microsoft.com/office/drawing/2014/main" id="{00000000-0008-0000-2000-00003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>
          <a:extLst>
            <a:ext uri="{FF2B5EF4-FFF2-40B4-BE49-F238E27FC236}">
              <a16:creationId xmlns:a16="http://schemas.microsoft.com/office/drawing/2014/main" id="{00000000-0008-0000-2000-00003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>
          <a:extLst>
            <a:ext uri="{FF2B5EF4-FFF2-40B4-BE49-F238E27FC236}">
              <a16:creationId xmlns:a16="http://schemas.microsoft.com/office/drawing/2014/main" id="{00000000-0008-0000-2000-00003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>
          <a:extLst>
            <a:ext uri="{FF2B5EF4-FFF2-40B4-BE49-F238E27FC236}">
              <a16:creationId xmlns:a16="http://schemas.microsoft.com/office/drawing/2014/main" id="{00000000-0008-0000-2000-00003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>
          <a:extLst>
            <a:ext uri="{FF2B5EF4-FFF2-40B4-BE49-F238E27FC236}">
              <a16:creationId xmlns:a16="http://schemas.microsoft.com/office/drawing/2014/main" id="{00000000-0008-0000-2000-00003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>
          <a:extLst>
            <a:ext uri="{FF2B5EF4-FFF2-40B4-BE49-F238E27FC236}">
              <a16:creationId xmlns:a16="http://schemas.microsoft.com/office/drawing/2014/main" id="{00000000-0008-0000-2000-00003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>
          <a:extLst>
            <a:ext uri="{FF2B5EF4-FFF2-40B4-BE49-F238E27FC236}">
              <a16:creationId xmlns:a16="http://schemas.microsoft.com/office/drawing/2014/main" id="{00000000-0008-0000-2000-00003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>
          <a:extLst>
            <a:ext uri="{FF2B5EF4-FFF2-40B4-BE49-F238E27FC236}">
              <a16:creationId xmlns:a16="http://schemas.microsoft.com/office/drawing/2014/main" id="{00000000-0008-0000-2000-00003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>
          <a:extLst>
            <a:ext uri="{FF2B5EF4-FFF2-40B4-BE49-F238E27FC236}">
              <a16:creationId xmlns:a16="http://schemas.microsoft.com/office/drawing/2014/main" id="{00000000-0008-0000-2000-00003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>
          <a:extLst>
            <a:ext uri="{FF2B5EF4-FFF2-40B4-BE49-F238E27FC236}">
              <a16:creationId xmlns:a16="http://schemas.microsoft.com/office/drawing/2014/main" id="{00000000-0008-0000-2000-00003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>
          <a:extLst>
            <a:ext uri="{FF2B5EF4-FFF2-40B4-BE49-F238E27FC236}">
              <a16:creationId xmlns:a16="http://schemas.microsoft.com/office/drawing/2014/main" id="{00000000-0008-0000-2000-00004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>
          <a:extLst>
            <a:ext uri="{FF2B5EF4-FFF2-40B4-BE49-F238E27FC236}">
              <a16:creationId xmlns:a16="http://schemas.microsoft.com/office/drawing/2014/main" id="{00000000-0008-0000-2000-00004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>
          <a:extLst>
            <a:ext uri="{FF2B5EF4-FFF2-40B4-BE49-F238E27FC236}">
              <a16:creationId xmlns:a16="http://schemas.microsoft.com/office/drawing/2014/main" id="{00000000-0008-0000-2000-00004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>
          <a:extLst>
            <a:ext uri="{FF2B5EF4-FFF2-40B4-BE49-F238E27FC236}">
              <a16:creationId xmlns:a16="http://schemas.microsoft.com/office/drawing/2014/main" id="{00000000-0008-0000-2000-00004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>
          <a:extLst>
            <a:ext uri="{FF2B5EF4-FFF2-40B4-BE49-F238E27FC236}">
              <a16:creationId xmlns:a16="http://schemas.microsoft.com/office/drawing/2014/main" id="{00000000-0008-0000-2000-00004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>
          <a:extLst>
            <a:ext uri="{FF2B5EF4-FFF2-40B4-BE49-F238E27FC236}">
              <a16:creationId xmlns:a16="http://schemas.microsoft.com/office/drawing/2014/main" id="{00000000-0008-0000-2000-00004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>
          <a:extLst>
            <a:ext uri="{FF2B5EF4-FFF2-40B4-BE49-F238E27FC236}">
              <a16:creationId xmlns:a16="http://schemas.microsoft.com/office/drawing/2014/main" id="{00000000-0008-0000-2000-00004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>
          <a:extLst>
            <a:ext uri="{FF2B5EF4-FFF2-40B4-BE49-F238E27FC236}">
              <a16:creationId xmlns:a16="http://schemas.microsoft.com/office/drawing/2014/main" id="{00000000-0008-0000-2000-00004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>
          <a:extLst>
            <a:ext uri="{FF2B5EF4-FFF2-40B4-BE49-F238E27FC236}">
              <a16:creationId xmlns:a16="http://schemas.microsoft.com/office/drawing/2014/main" id="{00000000-0008-0000-2000-00004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>
          <a:extLst>
            <a:ext uri="{FF2B5EF4-FFF2-40B4-BE49-F238E27FC236}">
              <a16:creationId xmlns:a16="http://schemas.microsoft.com/office/drawing/2014/main" id="{00000000-0008-0000-2000-00004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>
          <a:extLst>
            <a:ext uri="{FF2B5EF4-FFF2-40B4-BE49-F238E27FC236}">
              <a16:creationId xmlns:a16="http://schemas.microsoft.com/office/drawing/2014/main" id="{00000000-0008-0000-2000-00004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>
          <a:extLst>
            <a:ext uri="{FF2B5EF4-FFF2-40B4-BE49-F238E27FC236}">
              <a16:creationId xmlns:a16="http://schemas.microsoft.com/office/drawing/2014/main" id="{00000000-0008-0000-2000-00004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>
          <a:extLst>
            <a:ext uri="{FF2B5EF4-FFF2-40B4-BE49-F238E27FC236}">
              <a16:creationId xmlns:a16="http://schemas.microsoft.com/office/drawing/2014/main" id="{00000000-0008-0000-2000-00004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>
          <a:extLst>
            <a:ext uri="{FF2B5EF4-FFF2-40B4-BE49-F238E27FC236}">
              <a16:creationId xmlns:a16="http://schemas.microsoft.com/office/drawing/2014/main" id="{00000000-0008-0000-2000-00004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>
          <a:extLst>
            <a:ext uri="{FF2B5EF4-FFF2-40B4-BE49-F238E27FC236}">
              <a16:creationId xmlns:a16="http://schemas.microsoft.com/office/drawing/2014/main" id="{00000000-0008-0000-2000-00004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>
          <a:extLst>
            <a:ext uri="{FF2B5EF4-FFF2-40B4-BE49-F238E27FC236}">
              <a16:creationId xmlns:a16="http://schemas.microsoft.com/office/drawing/2014/main" id="{00000000-0008-0000-2000-00004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>
          <a:extLst>
            <a:ext uri="{FF2B5EF4-FFF2-40B4-BE49-F238E27FC236}">
              <a16:creationId xmlns:a16="http://schemas.microsoft.com/office/drawing/2014/main" id="{00000000-0008-0000-2000-00005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>
          <a:extLst>
            <a:ext uri="{FF2B5EF4-FFF2-40B4-BE49-F238E27FC236}">
              <a16:creationId xmlns:a16="http://schemas.microsoft.com/office/drawing/2014/main" id="{00000000-0008-0000-2000-00005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>
          <a:extLst>
            <a:ext uri="{FF2B5EF4-FFF2-40B4-BE49-F238E27FC236}">
              <a16:creationId xmlns:a16="http://schemas.microsoft.com/office/drawing/2014/main" id="{00000000-0008-0000-2000-00005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>
          <a:extLst>
            <a:ext uri="{FF2B5EF4-FFF2-40B4-BE49-F238E27FC236}">
              <a16:creationId xmlns:a16="http://schemas.microsoft.com/office/drawing/2014/main" id="{00000000-0008-0000-2000-00005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>
          <a:extLst>
            <a:ext uri="{FF2B5EF4-FFF2-40B4-BE49-F238E27FC236}">
              <a16:creationId xmlns:a16="http://schemas.microsoft.com/office/drawing/2014/main" id="{00000000-0008-0000-2000-00005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>
          <a:extLst>
            <a:ext uri="{FF2B5EF4-FFF2-40B4-BE49-F238E27FC236}">
              <a16:creationId xmlns:a16="http://schemas.microsoft.com/office/drawing/2014/main" id="{00000000-0008-0000-2000-00005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>
          <a:extLst>
            <a:ext uri="{FF2B5EF4-FFF2-40B4-BE49-F238E27FC236}">
              <a16:creationId xmlns:a16="http://schemas.microsoft.com/office/drawing/2014/main" id="{00000000-0008-0000-2000-00005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>
          <a:extLst>
            <a:ext uri="{FF2B5EF4-FFF2-40B4-BE49-F238E27FC236}">
              <a16:creationId xmlns:a16="http://schemas.microsoft.com/office/drawing/2014/main" id="{00000000-0008-0000-2000-00005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>
          <a:extLst>
            <a:ext uri="{FF2B5EF4-FFF2-40B4-BE49-F238E27FC236}">
              <a16:creationId xmlns:a16="http://schemas.microsoft.com/office/drawing/2014/main" id="{00000000-0008-0000-2000-00005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>
          <a:extLst>
            <a:ext uri="{FF2B5EF4-FFF2-40B4-BE49-F238E27FC236}">
              <a16:creationId xmlns:a16="http://schemas.microsoft.com/office/drawing/2014/main" id="{00000000-0008-0000-2000-00005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>
          <a:extLst>
            <a:ext uri="{FF2B5EF4-FFF2-40B4-BE49-F238E27FC236}">
              <a16:creationId xmlns:a16="http://schemas.microsoft.com/office/drawing/2014/main" id="{00000000-0008-0000-2000-00005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>
          <a:extLst>
            <a:ext uri="{FF2B5EF4-FFF2-40B4-BE49-F238E27FC236}">
              <a16:creationId xmlns:a16="http://schemas.microsoft.com/office/drawing/2014/main" id="{00000000-0008-0000-2000-00005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>
          <a:extLst>
            <a:ext uri="{FF2B5EF4-FFF2-40B4-BE49-F238E27FC236}">
              <a16:creationId xmlns:a16="http://schemas.microsoft.com/office/drawing/2014/main" id="{00000000-0008-0000-2000-00005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>
          <a:extLst>
            <a:ext uri="{FF2B5EF4-FFF2-40B4-BE49-F238E27FC236}">
              <a16:creationId xmlns:a16="http://schemas.microsoft.com/office/drawing/2014/main" id="{00000000-0008-0000-2000-00005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>
          <a:extLst>
            <a:ext uri="{FF2B5EF4-FFF2-40B4-BE49-F238E27FC236}">
              <a16:creationId xmlns:a16="http://schemas.microsoft.com/office/drawing/2014/main" id="{00000000-0008-0000-2000-00005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>
          <a:extLst>
            <a:ext uri="{FF2B5EF4-FFF2-40B4-BE49-F238E27FC236}">
              <a16:creationId xmlns:a16="http://schemas.microsoft.com/office/drawing/2014/main" id="{00000000-0008-0000-2000-00005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>
          <a:extLst>
            <a:ext uri="{FF2B5EF4-FFF2-40B4-BE49-F238E27FC236}">
              <a16:creationId xmlns:a16="http://schemas.microsoft.com/office/drawing/2014/main" id="{00000000-0008-0000-2000-00006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>
          <a:extLst>
            <a:ext uri="{FF2B5EF4-FFF2-40B4-BE49-F238E27FC236}">
              <a16:creationId xmlns:a16="http://schemas.microsoft.com/office/drawing/2014/main" id="{00000000-0008-0000-2000-00006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>
          <a:extLst>
            <a:ext uri="{FF2B5EF4-FFF2-40B4-BE49-F238E27FC236}">
              <a16:creationId xmlns:a16="http://schemas.microsoft.com/office/drawing/2014/main" id="{00000000-0008-0000-2000-00006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>
          <a:extLst>
            <a:ext uri="{FF2B5EF4-FFF2-40B4-BE49-F238E27FC236}">
              <a16:creationId xmlns:a16="http://schemas.microsoft.com/office/drawing/2014/main" id="{00000000-0008-0000-2000-00006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>
          <a:extLst>
            <a:ext uri="{FF2B5EF4-FFF2-40B4-BE49-F238E27FC236}">
              <a16:creationId xmlns:a16="http://schemas.microsoft.com/office/drawing/2014/main" id="{00000000-0008-0000-2000-00006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>
          <a:extLst>
            <a:ext uri="{FF2B5EF4-FFF2-40B4-BE49-F238E27FC236}">
              <a16:creationId xmlns:a16="http://schemas.microsoft.com/office/drawing/2014/main" id="{00000000-0008-0000-2000-00006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>
          <a:extLst>
            <a:ext uri="{FF2B5EF4-FFF2-40B4-BE49-F238E27FC236}">
              <a16:creationId xmlns:a16="http://schemas.microsoft.com/office/drawing/2014/main" id="{00000000-0008-0000-2000-000066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>
          <a:extLst>
            <a:ext uri="{FF2B5EF4-FFF2-40B4-BE49-F238E27FC236}">
              <a16:creationId xmlns:a16="http://schemas.microsoft.com/office/drawing/2014/main" id="{00000000-0008-0000-2000-000067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>
          <a:extLst>
            <a:ext uri="{FF2B5EF4-FFF2-40B4-BE49-F238E27FC236}">
              <a16:creationId xmlns:a16="http://schemas.microsoft.com/office/drawing/2014/main" id="{00000000-0008-0000-2000-000068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>
          <a:extLst>
            <a:ext uri="{FF2B5EF4-FFF2-40B4-BE49-F238E27FC236}">
              <a16:creationId xmlns:a16="http://schemas.microsoft.com/office/drawing/2014/main" id="{00000000-0008-0000-2000-000069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>
          <a:extLst>
            <a:ext uri="{FF2B5EF4-FFF2-40B4-BE49-F238E27FC236}">
              <a16:creationId xmlns:a16="http://schemas.microsoft.com/office/drawing/2014/main" id="{00000000-0008-0000-2000-00006A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>
          <a:extLst>
            <a:ext uri="{FF2B5EF4-FFF2-40B4-BE49-F238E27FC236}">
              <a16:creationId xmlns:a16="http://schemas.microsoft.com/office/drawing/2014/main" id="{00000000-0008-0000-2000-00006B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>
          <a:extLst>
            <a:ext uri="{FF2B5EF4-FFF2-40B4-BE49-F238E27FC236}">
              <a16:creationId xmlns:a16="http://schemas.microsoft.com/office/drawing/2014/main" id="{00000000-0008-0000-2000-00006C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>
          <a:extLst>
            <a:ext uri="{FF2B5EF4-FFF2-40B4-BE49-F238E27FC236}">
              <a16:creationId xmlns:a16="http://schemas.microsoft.com/office/drawing/2014/main" id="{00000000-0008-0000-2000-00006D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>
          <a:extLst>
            <a:ext uri="{FF2B5EF4-FFF2-40B4-BE49-F238E27FC236}">
              <a16:creationId xmlns:a16="http://schemas.microsoft.com/office/drawing/2014/main" id="{00000000-0008-0000-2000-00006E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>
          <a:extLst>
            <a:ext uri="{FF2B5EF4-FFF2-40B4-BE49-F238E27FC236}">
              <a16:creationId xmlns:a16="http://schemas.microsoft.com/office/drawing/2014/main" id="{00000000-0008-0000-2000-00006F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>
          <a:extLst>
            <a:ext uri="{FF2B5EF4-FFF2-40B4-BE49-F238E27FC236}">
              <a16:creationId xmlns:a16="http://schemas.microsoft.com/office/drawing/2014/main" id="{00000000-0008-0000-2000-000070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>
          <a:extLst>
            <a:ext uri="{FF2B5EF4-FFF2-40B4-BE49-F238E27FC236}">
              <a16:creationId xmlns:a16="http://schemas.microsoft.com/office/drawing/2014/main" id="{00000000-0008-0000-2000-000071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>
          <a:extLst>
            <a:ext uri="{FF2B5EF4-FFF2-40B4-BE49-F238E27FC236}">
              <a16:creationId xmlns:a16="http://schemas.microsoft.com/office/drawing/2014/main" id="{00000000-0008-0000-2000-000072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>
          <a:extLst>
            <a:ext uri="{FF2B5EF4-FFF2-40B4-BE49-F238E27FC236}">
              <a16:creationId xmlns:a16="http://schemas.microsoft.com/office/drawing/2014/main" id="{00000000-0008-0000-2000-000073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>
          <a:extLst>
            <a:ext uri="{FF2B5EF4-FFF2-40B4-BE49-F238E27FC236}">
              <a16:creationId xmlns:a16="http://schemas.microsoft.com/office/drawing/2014/main" id="{00000000-0008-0000-2000-000074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>
          <a:extLst>
            <a:ext uri="{FF2B5EF4-FFF2-40B4-BE49-F238E27FC236}">
              <a16:creationId xmlns:a16="http://schemas.microsoft.com/office/drawing/2014/main" id="{00000000-0008-0000-2000-00007504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>
          <a:extLst>
            <a:ext uri="{FF2B5EF4-FFF2-40B4-BE49-F238E27FC236}">
              <a16:creationId xmlns:a16="http://schemas.microsoft.com/office/drawing/2014/main" id="{00000000-0008-0000-2000-00007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>
          <a:extLst>
            <a:ext uri="{FF2B5EF4-FFF2-40B4-BE49-F238E27FC236}">
              <a16:creationId xmlns:a16="http://schemas.microsoft.com/office/drawing/2014/main" id="{00000000-0008-0000-2000-00007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>
          <a:extLst>
            <a:ext uri="{FF2B5EF4-FFF2-40B4-BE49-F238E27FC236}">
              <a16:creationId xmlns:a16="http://schemas.microsoft.com/office/drawing/2014/main" id="{00000000-0008-0000-2000-00007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>
          <a:extLst>
            <a:ext uri="{FF2B5EF4-FFF2-40B4-BE49-F238E27FC236}">
              <a16:creationId xmlns:a16="http://schemas.microsoft.com/office/drawing/2014/main" id="{00000000-0008-0000-2000-00007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>
          <a:extLst>
            <a:ext uri="{FF2B5EF4-FFF2-40B4-BE49-F238E27FC236}">
              <a16:creationId xmlns:a16="http://schemas.microsoft.com/office/drawing/2014/main" id="{00000000-0008-0000-2000-00007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>
          <a:extLst>
            <a:ext uri="{FF2B5EF4-FFF2-40B4-BE49-F238E27FC236}">
              <a16:creationId xmlns:a16="http://schemas.microsoft.com/office/drawing/2014/main" id="{00000000-0008-0000-2000-00007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>
          <a:extLst>
            <a:ext uri="{FF2B5EF4-FFF2-40B4-BE49-F238E27FC236}">
              <a16:creationId xmlns:a16="http://schemas.microsoft.com/office/drawing/2014/main" id="{00000000-0008-0000-2000-00007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>
          <a:extLst>
            <a:ext uri="{FF2B5EF4-FFF2-40B4-BE49-F238E27FC236}">
              <a16:creationId xmlns:a16="http://schemas.microsoft.com/office/drawing/2014/main" id="{00000000-0008-0000-2000-00007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>
          <a:extLst>
            <a:ext uri="{FF2B5EF4-FFF2-40B4-BE49-F238E27FC236}">
              <a16:creationId xmlns:a16="http://schemas.microsoft.com/office/drawing/2014/main" id="{00000000-0008-0000-2000-00007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>
          <a:extLst>
            <a:ext uri="{FF2B5EF4-FFF2-40B4-BE49-F238E27FC236}">
              <a16:creationId xmlns:a16="http://schemas.microsoft.com/office/drawing/2014/main" id="{00000000-0008-0000-2000-00007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>
          <a:extLst>
            <a:ext uri="{FF2B5EF4-FFF2-40B4-BE49-F238E27FC236}">
              <a16:creationId xmlns:a16="http://schemas.microsoft.com/office/drawing/2014/main" id="{00000000-0008-0000-2000-00008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>
          <a:extLst>
            <a:ext uri="{FF2B5EF4-FFF2-40B4-BE49-F238E27FC236}">
              <a16:creationId xmlns:a16="http://schemas.microsoft.com/office/drawing/2014/main" id="{00000000-0008-0000-2000-00008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>
          <a:extLst>
            <a:ext uri="{FF2B5EF4-FFF2-40B4-BE49-F238E27FC236}">
              <a16:creationId xmlns:a16="http://schemas.microsoft.com/office/drawing/2014/main" id="{00000000-0008-0000-2000-00008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>
          <a:extLst>
            <a:ext uri="{FF2B5EF4-FFF2-40B4-BE49-F238E27FC236}">
              <a16:creationId xmlns:a16="http://schemas.microsoft.com/office/drawing/2014/main" id="{00000000-0008-0000-2000-000083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>
          <a:extLst>
            <a:ext uri="{FF2B5EF4-FFF2-40B4-BE49-F238E27FC236}">
              <a16:creationId xmlns:a16="http://schemas.microsoft.com/office/drawing/2014/main" id="{00000000-0008-0000-2000-000084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>
          <a:extLst>
            <a:ext uri="{FF2B5EF4-FFF2-40B4-BE49-F238E27FC236}">
              <a16:creationId xmlns:a16="http://schemas.microsoft.com/office/drawing/2014/main" id="{00000000-0008-0000-2000-000085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>
          <a:extLst>
            <a:ext uri="{FF2B5EF4-FFF2-40B4-BE49-F238E27FC236}">
              <a16:creationId xmlns:a16="http://schemas.microsoft.com/office/drawing/2014/main" id="{00000000-0008-0000-2000-000086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>
          <a:extLst>
            <a:ext uri="{FF2B5EF4-FFF2-40B4-BE49-F238E27FC236}">
              <a16:creationId xmlns:a16="http://schemas.microsoft.com/office/drawing/2014/main" id="{00000000-0008-0000-2000-000087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>
          <a:extLst>
            <a:ext uri="{FF2B5EF4-FFF2-40B4-BE49-F238E27FC236}">
              <a16:creationId xmlns:a16="http://schemas.microsoft.com/office/drawing/2014/main" id="{00000000-0008-0000-2000-000088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>
          <a:extLst>
            <a:ext uri="{FF2B5EF4-FFF2-40B4-BE49-F238E27FC236}">
              <a16:creationId xmlns:a16="http://schemas.microsoft.com/office/drawing/2014/main" id="{00000000-0008-0000-2000-000089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>
          <a:extLst>
            <a:ext uri="{FF2B5EF4-FFF2-40B4-BE49-F238E27FC236}">
              <a16:creationId xmlns:a16="http://schemas.microsoft.com/office/drawing/2014/main" id="{00000000-0008-0000-2000-00008A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>
          <a:extLst>
            <a:ext uri="{FF2B5EF4-FFF2-40B4-BE49-F238E27FC236}">
              <a16:creationId xmlns:a16="http://schemas.microsoft.com/office/drawing/2014/main" id="{00000000-0008-0000-2000-00008B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>
          <a:extLst>
            <a:ext uri="{FF2B5EF4-FFF2-40B4-BE49-F238E27FC236}">
              <a16:creationId xmlns:a16="http://schemas.microsoft.com/office/drawing/2014/main" id="{00000000-0008-0000-2000-00008C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>
          <a:extLst>
            <a:ext uri="{FF2B5EF4-FFF2-40B4-BE49-F238E27FC236}">
              <a16:creationId xmlns:a16="http://schemas.microsoft.com/office/drawing/2014/main" id="{00000000-0008-0000-2000-00008D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>
          <a:extLst>
            <a:ext uri="{FF2B5EF4-FFF2-40B4-BE49-F238E27FC236}">
              <a16:creationId xmlns:a16="http://schemas.microsoft.com/office/drawing/2014/main" id="{00000000-0008-0000-2000-00008E0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>
          <a:extLst>
            <a:ext uri="{FF2B5EF4-FFF2-40B4-BE49-F238E27FC236}">
              <a16:creationId xmlns:a16="http://schemas.microsoft.com/office/drawing/2014/main" id="{00000000-0008-0000-2000-00008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>
          <a:extLst>
            <a:ext uri="{FF2B5EF4-FFF2-40B4-BE49-F238E27FC236}">
              <a16:creationId xmlns:a16="http://schemas.microsoft.com/office/drawing/2014/main" id="{00000000-0008-0000-2000-00009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>
          <a:extLst>
            <a:ext uri="{FF2B5EF4-FFF2-40B4-BE49-F238E27FC236}">
              <a16:creationId xmlns:a16="http://schemas.microsoft.com/office/drawing/2014/main" id="{00000000-0008-0000-2000-00009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>
          <a:extLst>
            <a:ext uri="{FF2B5EF4-FFF2-40B4-BE49-F238E27FC236}">
              <a16:creationId xmlns:a16="http://schemas.microsoft.com/office/drawing/2014/main" id="{00000000-0008-0000-2000-00009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>
          <a:extLst>
            <a:ext uri="{FF2B5EF4-FFF2-40B4-BE49-F238E27FC236}">
              <a16:creationId xmlns:a16="http://schemas.microsoft.com/office/drawing/2014/main" id="{00000000-0008-0000-2000-00009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>
          <a:extLst>
            <a:ext uri="{FF2B5EF4-FFF2-40B4-BE49-F238E27FC236}">
              <a16:creationId xmlns:a16="http://schemas.microsoft.com/office/drawing/2014/main" id="{00000000-0008-0000-2000-00009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>
          <a:extLst>
            <a:ext uri="{FF2B5EF4-FFF2-40B4-BE49-F238E27FC236}">
              <a16:creationId xmlns:a16="http://schemas.microsoft.com/office/drawing/2014/main" id="{00000000-0008-0000-2000-00009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>
          <a:extLst>
            <a:ext uri="{FF2B5EF4-FFF2-40B4-BE49-F238E27FC236}">
              <a16:creationId xmlns:a16="http://schemas.microsoft.com/office/drawing/2014/main" id="{00000000-0008-0000-2000-00009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>
          <a:extLst>
            <a:ext uri="{FF2B5EF4-FFF2-40B4-BE49-F238E27FC236}">
              <a16:creationId xmlns:a16="http://schemas.microsoft.com/office/drawing/2014/main" id="{00000000-0008-0000-2000-00009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>
          <a:extLst>
            <a:ext uri="{FF2B5EF4-FFF2-40B4-BE49-F238E27FC236}">
              <a16:creationId xmlns:a16="http://schemas.microsoft.com/office/drawing/2014/main" id="{00000000-0008-0000-2000-00009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>
          <a:extLst>
            <a:ext uri="{FF2B5EF4-FFF2-40B4-BE49-F238E27FC236}">
              <a16:creationId xmlns:a16="http://schemas.microsoft.com/office/drawing/2014/main" id="{00000000-0008-0000-2000-00009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>
          <a:extLst>
            <a:ext uri="{FF2B5EF4-FFF2-40B4-BE49-F238E27FC236}">
              <a16:creationId xmlns:a16="http://schemas.microsoft.com/office/drawing/2014/main" id="{00000000-0008-0000-2000-00009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>
          <a:extLst>
            <a:ext uri="{FF2B5EF4-FFF2-40B4-BE49-F238E27FC236}">
              <a16:creationId xmlns:a16="http://schemas.microsoft.com/office/drawing/2014/main" id="{00000000-0008-0000-2000-00009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>
          <a:extLst>
            <a:ext uri="{FF2B5EF4-FFF2-40B4-BE49-F238E27FC236}">
              <a16:creationId xmlns:a16="http://schemas.microsoft.com/office/drawing/2014/main" id="{00000000-0008-0000-2000-00009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>
          <a:extLst>
            <a:ext uri="{FF2B5EF4-FFF2-40B4-BE49-F238E27FC236}">
              <a16:creationId xmlns:a16="http://schemas.microsoft.com/office/drawing/2014/main" id="{00000000-0008-0000-2000-00009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>
          <a:extLst>
            <a:ext uri="{FF2B5EF4-FFF2-40B4-BE49-F238E27FC236}">
              <a16:creationId xmlns:a16="http://schemas.microsoft.com/office/drawing/2014/main" id="{00000000-0008-0000-2000-00009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>
          <a:extLst>
            <a:ext uri="{FF2B5EF4-FFF2-40B4-BE49-F238E27FC236}">
              <a16:creationId xmlns:a16="http://schemas.microsoft.com/office/drawing/2014/main" id="{00000000-0008-0000-2000-00009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>
          <a:extLst>
            <a:ext uri="{FF2B5EF4-FFF2-40B4-BE49-F238E27FC236}">
              <a16:creationId xmlns:a16="http://schemas.microsoft.com/office/drawing/2014/main" id="{00000000-0008-0000-2000-0000A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>
          <a:extLst>
            <a:ext uri="{FF2B5EF4-FFF2-40B4-BE49-F238E27FC236}">
              <a16:creationId xmlns:a16="http://schemas.microsoft.com/office/drawing/2014/main" id="{00000000-0008-0000-2000-0000A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>
          <a:extLst>
            <a:ext uri="{FF2B5EF4-FFF2-40B4-BE49-F238E27FC236}">
              <a16:creationId xmlns:a16="http://schemas.microsoft.com/office/drawing/2014/main" id="{00000000-0008-0000-2000-0000A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>
          <a:extLst>
            <a:ext uri="{FF2B5EF4-FFF2-40B4-BE49-F238E27FC236}">
              <a16:creationId xmlns:a16="http://schemas.microsoft.com/office/drawing/2014/main" id="{00000000-0008-0000-2000-0000A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>
          <a:extLst>
            <a:ext uri="{FF2B5EF4-FFF2-40B4-BE49-F238E27FC236}">
              <a16:creationId xmlns:a16="http://schemas.microsoft.com/office/drawing/2014/main" id="{00000000-0008-0000-2000-0000A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>
          <a:extLst>
            <a:ext uri="{FF2B5EF4-FFF2-40B4-BE49-F238E27FC236}">
              <a16:creationId xmlns:a16="http://schemas.microsoft.com/office/drawing/2014/main" id="{00000000-0008-0000-2000-0000A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>
          <a:extLst>
            <a:ext uri="{FF2B5EF4-FFF2-40B4-BE49-F238E27FC236}">
              <a16:creationId xmlns:a16="http://schemas.microsoft.com/office/drawing/2014/main" id="{00000000-0008-0000-2000-0000A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>
          <a:extLst>
            <a:ext uri="{FF2B5EF4-FFF2-40B4-BE49-F238E27FC236}">
              <a16:creationId xmlns:a16="http://schemas.microsoft.com/office/drawing/2014/main" id="{00000000-0008-0000-2000-0000A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>
          <a:extLst>
            <a:ext uri="{FF2B5EF4-FFF2-40B4-BE49-F238E27FC236}">
              <a16:creationId xmlns:a16="http://schemas.microsoft.com/office/drawing/2014/main" id="{00000000-0008-0000-2000-0000A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>
          <a:extLst>
            <a:ext uri="{FF2B5EF4-FFF2-40B4-BE49-F238E27FC236}">
              <a16:creationId xmlns:a16="http://schemas.microsoft.com/office/drawing/2014/main" id="{00000000-0008-0000-2000-0000A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>
          <a:extLst>
            <a:ext uri="{FF2B5EF4-FFF2-40B4-BE49-F238E27FC236}">
              <a16:creationId xmlns:a16="http://schemas.microsoft.com/office/drawing/2014/main" id="{00000000-0008-0000-2000-0000A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>
          <a:extLst>
            <a:ext uri="{FF2B5EF4-FFF2-40B4-BE49-F238E27FC236}">
              <a16:creationId xmlns:a16="http://schemas.microsoft.com/office/drawing/2014/main" id="{00000000-0008-0000-2000-0000A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>
          <a:extLst>
            <a:ext uri="{FF2B5EF4-FFF2-40B4-BE49-F238E27FC236}">
              <a16:creationId xmlns:a16="http://schemas.microsoft.com/office/drawing/2014/main" id="{00000000-0008-0000-2000-0000A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>
          <a:extLst>
            <a:ext uri="{FF2B5EF4-FFF2-40B4-BE49-F238E27FC236}">
              <a16:creationId xmlns:a16="http://schemas.microsoft.com/office/drawing/2014/main" id="{00000000-0008-0000-2000-0000A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>
          <a:extLst>
            <a:ext uri="{FF2B5EF4-FFF2-40B4-BE49-F238E27FC236}">
              <a16:creationId xmlns:a16="http://schemas.microsoft.com/office/drawing/2014/main" id="{00000000-0008-0000-2000-0000A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>
          <a:extLst>
            <a:ext uri="{FF2B5EF4-FFF2-40B4-BE49-F238E27FC236}">
              <a16:creationId xmlns:a16="http://schemas.microsoft.com/office/drawing/2014/main" id="{00000000-0008-0000-2000-0000A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>
          <a:extLst>
            <a:ext uri="{FF2B5EF4-FFF2-40B4-BE49-F238E27FC236}">
              <a16:creationId xmlns:a16="http://schemas.microsoft.com/office/drawing/2014/main" id="{00000000-0008-0000-2000-0000B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>
          <a:extLst>
            <a:ext uri="{FF2B5EF4-FFF2-40B4-BE49-F238E27FC236}">
              <a16:creationId xmlns:a16="http://schemas.microsoft.com/office/drawing/2014/main" id="{00000000-0008-0000-2000-0000B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>
          <a:extLst>
            <a:ext uri="{FF2B5EF4-FFF2-40B4-BE49-F238E27FC236}">
              <a16:creationId xmlns:a16="http://schemas.microsoft.com/office/drawing/2014/main" id="{00000000-0008-0000-2000-0000B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>
          <a:extLst>
            <a:ext uri="{FF2B5EF4-FFF2-40B4-BE49-F238E27FC236}">
              <a16:creationId xmlns:a16="http://schemas.microsoft.com/office/drawing/2014/main" id="{00000000-0008-0000-2000-0000B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>
          <a:extLst>
            <a:ext uri="{FF2B5EF4-FFF2-40B4-BE49-F238E27FC236}">
              <a16:creationId xmlns:a16="http://schemas.microsoft.com/office/drawing/2014/main" id="{00000000-0008-0000-2000-0000B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>
          <a:extLst>
            <a:ext uri="{FF2B5EF4-FFF2-40B4-BE49-F238E27FC236}">
              <a16:creationId xmlns:a16="http://schemas.microsoft.com/office/drawing/2014/main" id="{00000000-0008-0000-2000-0000B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>
          <a:extLst>
            <a:ext uri="{FF2B5EF4-FFF2-40B4-BE49-F238E27FC236}">
              <a16:creationId xmlns:a16="http://schemas.microsoft.com/office/drawing/2014/main" id="{00000000-0008-0000-2000-0000B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>
          <a:extLst>
            <a:ext uri="{FF2B5EF4-FFF2-40B4-BE49-F238E27FC236}">
              <a16:creationId xmlns:a16="http://schemas.microsoft.com/office/drawing/2014/main" id="{00000000-0008-0000-2000-0000B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>
          <a:extLst>
            <a:ext uri="{FF2B5EF4-FFF2-40B4-BE49-F238E27FC236}">
              <a16:creationId xmlns:a16="http://schemas.microsoft.com/office/drawing/2014/main" id="{00000000-0008-0000-2000-0000B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>
          <a:extLst>
            <a:ext uri="{FF2B5EF4-FFF2-40B4-BE49-F238E27FC236}">
              <a16:creationId xmlns:a16="http://schemas.microsoft.com/office/drawing/2014/main" id="{00000000-0008-0000-2000-0000B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>
          <a:extLst>
            <a:ext uri="{FF2B5EF4-FFF2-40B4-BE49-F238E27FC236}">
              <a16:creationId xmlns:a16="http://schemas.microsoft.com/office/drawing/2014/main" id="{00000000-0008-0000-2000-0000B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>
          <a:extLst>
            <a:ext uri="{FF2B5EF4-FFF2-40B4-BE49-F238E27FC236}">
              <a16:creationId xmlns:a16="http://schemas.microsoft.com/office/drawing/2014/main" id="{00000000-0008-0000-2000-0000B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>
          <a:extLst>
            <a:ext uri="{FF2B5EF4-FFF2-40B4-BE49-F238E27FC236}">
              <a16:creationId xmlns:a16="http://schemas.microsoft.com/office/drawing/2014/main" id="{00000000-0008-0000-2000-0000B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>
          <a:extLst>
            <a:ext uri="{FF2B5EF4-FFF2-40B4-BE49-F238E27FC236}">
              <a16:creationId xmlns:a16="http://schemas.microsoft.com/office/drawing/2014/main" id="{00000000-0008-0000-2000-0000B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>
          <a:extLst>
            <a:ext uri="{FF2B5EF4-FFF2-40B4-BE49-F238E27FC236}">
              <a16:creationId xmlns:a16="http://schemas.microsoft.com/office/drawing/2014/main" id="{00000000-0008-0000-2000-0000B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>
          <a:extLst>
            <a:ext uri="{FF2B5EF4-FFF2-40B4-BE49-F238E27FC236}">
              <a16:creationId xmlns:a16="http://schemas.microsoft.com/office/drawing/2014/main" id="{00000000-0008-0000-2000-0000B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>
          <a:extLst>
            <a:ext uri="{FF2B5EF4-FFF2-40B4-BE49-F238E27FC236}">
              <a16:creationId xmlns:a16="http://schemas.microsoft.com/office/drawing/2014/main" id="{00000000-0008-0000-2000-0000C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>
          <a:extLst>
            <a:ext uri="{FF2B5EF4-FFF2-40B4-BE49-F238E27FC236}">
              <a16:creationId xmlns:a16="http://schemas.microsoft.com/office/drawing/2014/main" id="{00000000-0008-0000-2000-0000C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>
          <a:extLst>
            <a:ext uri="{FF2B5EF4-FFF2-40B4-BE49-F238E27FC236}">
              <a16:creationId xmlns:a16="http://schemas.microsoft.com/office/drawing/2014/main" id="{00000000-0008-0000-2000-0000C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>
          <a:extLst>
            <a:ext uri="{FF2B5EF4-FFF2-40B4-BE49-F238E27FC236}">
              <a16:creationId xmlns:a16="http://schemas.microsoft.com/office/drawing/2014/main" id="{00000000-0008-0000-2000-0000C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>
          <a:extLst>
            <a:ext uri="{FF2B5EF4-FFF2-40B4-BE49-F238E27FC236}">
              <a16:creationId xmlns:a16="http://schemas.microsoft.com/office/drawing/2014/main" id="{00000000-0008-0000-2000-0000C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>
          <a:extLst>
            <a:ext uri="{FF2B5EF4-FFF2-40B4-BE49-F238E27FC236}">
              <a16:creationId xmlns:a16="http://schemas.microsoft.com/office/drawing/2014/main" id="{00000000-0008-0000-2000-0000C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>
          <a:extLst>
            <a:ext uri="{FF2B5EF4-FFF2-40B4-BE49-F238E27FC236}">
              <a16:creationId xmlns:a16="http://schemas.microsoft.com/office/drawing/2014/main" id="{00000000-0008-0000-2000-0000C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>
          <a:extLst>
            <a:ext uri="{FF2B5EF4-FFF2-40B4-BE49-F238E27FC236}">
              <a16:creationId xmlns:a16="http://schemas.microsoft.com/office/drawing/2014/main" id="{00000000-0008-0000-2000-0000C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>
          <a:extLst>
            <a:ext uri="{FF2B5EF4-FFF2-40B4-BE49-F238E27FC236}">
              <a16:creationId xmlns:a16="http://schemas.microsoft.com/office/drawing/2014/main" id="{00000000-0008-0000-2000-0000C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>
          <a:extLst>
            <a:ext uri="{FF2B5EF4-FFF2-40B4-BE49-F238E27FC236}">
              <a16:creationId xmlns:a16="http://schemas.microsoft.com/office/drawing/2014/main" id="{00000000-0008-0000-2000-0000C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>
          <a:extLst>
            <a:ext uri="{FF2B5EF4-FFF2-40B4-BE49-F238E27FC236}">
              <a16:creationId xmlns:a16="http://schemas.microsoft.com/office/drawing/2014/main" id="{00000000-0008-0000-2000-0000C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>
          <a:extLst>
            <a:ext uri="{FF2B5EF4-FFF2-40B4-BE49-F238E27FC236}">
              <a16:creationId xmlns:a16="http://schemas.microsoft.com/office/drawing/2014/main" id="{00000000-0008-0000-2000-0000C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>
          <a:extLst>
            <a:ext uri="{FF2B5EF4-FFF2-40B4-BE49-F238E27FC236}">
              <a16:creationId xmlns:a16="http://schemas.microsoft.com/office/drawing/2014/main" id="{00000000-0008-0000-2000-0000C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>
          <a:extLst>
            <a:ext uri="{FF2B5EF4-FFF2-40B4-BE49-F238E27FC236}">
              <a16:creationId xmlns:a16="http://schemas.microsoft.com/office/drawing/2014/main" id="{00000000-0008-0000-2000-0000C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>
          <a:extLst>
            <a:ext uri="{FF2B5EF4-FFF2-40B4-BE49-F238E27FC236}">
              <a16:creationId xmlns:a16="http://schemas.microsoft.com/office/drawing/2014/main" id="{00000000-0008-0000-2000-0000C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>
          <a:extLst>
            <a:ext uri="{FF2B5EF4-FFF2-40B4-BE49-F238E27FC236}">
              <a16:creationId xmlns:a16="http://schemas.microsoft.com/office/drawing/2014/main" id="{00000000-0008-0000-2000-0000C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>
          <a:extLst>
            <a:ext uri="{FF2B5EF4-FFF2-40B4-BE49-F238E27FC236}">
              <a16:creationId xmlns:a16="http://schemas.microsoft.com/office/drawing/2014/main" id="{00000000-0008-0000-2000-0000D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>
          <a:extLst>
            <a:ext uri="{FF2B5EF4-FFF2-40B4-BE49-F238E27FC236}">
              <a16:creationId xmlns:a16="http://schemas.microsoft.com/office/drawing/2014/main" id="{00000000-0008-0000-2000-0000D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>
          <a:extLst>
            <a:ext uri="{FF2B5EF4-FFF2-40B4-BE49-F238E27FC236}">
              <a16:creationId xmlns:a16="http://schemas.microsoft.com/office/drawing/2014/main" id="{00000000-0008-0000-2000-0000D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>
          <a:extLst>
            <a:ext uri="{FF2B5EF4-FFF2-40B4-BE49-F238E27FC236}">
              <a16:creationId xmlns:a16="http://schemas.microsoft.com/office/drawing/2014/main" id="{00000000-0008-0000-2000-0000D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>
          <a:extLst>
            <a:ext uri="{FF2B5EF4-FFF2-40B4-BE49-F238E27FC236}">
              <a16:creationId xmlns:a16="http://schemas.microsoft.com/office/drawing/2014/main" id="{00000000-0008-0000-2000-0000D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>
          <a:extLst>
            <a:ext uri="{FF2B5EF4-FFF2-40B4-BE49-F238E27FC236}">
              <a16:creationId xmlns:a16="http://schemas.microsoft.com/office/drawing/2014/main" id="{00000000-0008-0000-2000-0000D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>
          <a:extLst>
            <a:ext uri="{FF2B5EF4-FFF2-40B4-BE49-F238E27FC236}">
              <a16:creationId xmlns:a16="http://schemas.microsoft.com/office/drawing/2014/main" id="{00000000-0008-0000-2000-0000D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>
          <a:extLst>
            <a:ext uri="{FF2B5EF4-FFF2-40B4-BE49-F238E27FC236}">
              <a16:creationId xmlns:a16="http://schemas.microsoft.com/office/drawing/2014/main" id="{00000000-0008-0000-2000-0000D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>
          <a:extLst>
            <a:ext uri="{FF2B5EF4-FFF2-40B4-BE49-F238E27FC236}">
              <a16:creationId xmlns:a16="http://schemas.microsoft.com/office/drawing/2014/main" id="{00000000-0008-0000-2000-0000D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>
          <a:extLst>
            <a:ext uri="{FF2B5EF4-FFF2-40B4-BE49-F238E27FC236}">
              <a16:creationId xmlns:a16="http://schemas.microsoft.com/office/drawing/2014/main" id="{00000000-0008-0000-2000-0000D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>
          <a:extLst>
            <a:ext uri="{FF2B5EF4-FFF2-40B4-BE49-F238E27FC236}">
              <a16:creationId xmlns:a16="http://schemas.microsoft.com/office/drawing/2014/main" id="{00000000-0008-0000-2000-0000D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>
          <a:extLst>
            <a:ext uri="{FF2B5EF4-FFF2-40B4-BE49-F238E27FC236}">
              <a16:creationId xmlns:a16="http://schemas.microsoft.com/office/drawing/2014/main" id="{00000000-0008-0000-2000-0000D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>
          <a:extLst>
            <a:ext uri="{FF2B5EF4-FFF2-40B4-BE49-F238E27FC236}">
              <a16:creationId xmlns:a16="http://schemas.microsoft.com/office/drawing/2014/main" id="{00000000-0008-0000-2000-0000D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>
          <a:extLst>
            <a:ext uri="{FF2B5EF4-FFF2-40B4-BE49-F238E27FC236}">
              <a16:creationId xmlns:a16="http://schemas.microsoft.com/office/drawing/2014/main" id="{00000000-0008-0000-2000-0000D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>
          <a:extLst>
            <a:ext uri="{FF2B5EF4-FFF2-40B4-BE49-F238E27FC236}">
              <a16:creationId xmlns:a16="http://schemas.microsoft.com/office/drawing/2014/main" id="{00000000-0008-0000-2000-0000D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>
          <a:extLst>
            <a:ext uri="{FF2B5EF4-FFF2-40B4-BE49-F238E27FC236}">
              <a16:creationId xmlns:a16="http://schemas.microsoft.com/office/drawing/2014/main" id="{00000000-0008-0000-2000-0000D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>
          <a:extLst>
            <a:ext uri="{FF2B5EF4-FFF2-40B4-BE49-F238E27FC236}">
              <a16:creationId xmlns:a16="http://schemas.microsoft.com/office/drawing/2014/main" id="{00000000-0008-0000-2000-0000E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>
          <a:extLst>
            <a:ext uri="{FF2B5EF4-FFF2-40B4-BE49-F238E27FC236}">
              <a16:creationId xmlns:a16="http://schemas.microsoft.com/office/drawing/2014/main" id="{00000000-0008-0000-2000-0000E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>
          <a:extLst>
            <a:ext uri="{FF2B5EF4-FFF2-40B4-BE49-F238E27FC236}">
              <a16:creationId xmlns:a16="http://schemas.microsoft.com/office/drawing/2014/main" id="{00000000-0008-0000-2000-0000E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>
          <a:extLst>
            <a:ext uri="{FF2B5EF4-FFF2-40B4-BE49-F238E27FC236}">
              <a16:creationId xmlns:a16="http://schemas.microsoft.com/office/drawing/2014/main" id="{00000000-0008-0000-2000-0000E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>
          <a:extLst>
            <a:ext uri="{FF2B5EF4-FFF2-40B4-BE49-F238E27FC236}">
              <a16:creationId xmlns:a16="http://schemas.microsoft.com/office/drawing/2014/main" id="{00000000-0008-0000-2000-0000E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>
          <a:extLst>
            <a:ext uri="{FF2B5EF4-FFF2-40B4-BE49-F238E27FC236}">
              <a16:creationId xmlns:a16="http://schemas.microsoft.com/office/drawing/2014/main" id="{00000000-0008-0000-2000-0000E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>
          <a:extLst>
            <a:ext uri="{FF2B5EF4-FFF2-40B4-BE49-F238E27FC236}">
              <a16:creationId xmlns:a16="http://schemas.microsoft.com/office/drawing/2014/main" id="{00000000-0008-0000-2000-0000E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>
          <a:extLst>
            <a:ext uri="{FF2B5EF4-FFF2-40B4-BE49-F238E27FC236}">
              <a16:creationId xmlns:a16="http://schemas.microsoft.com/office/drawing/2014/main" id="{00000000-0008-0000-2000-0000E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>
          <a:extLst>
            <a:ext uri="{FF2B5EF4-FFF2-40B4-BE49-F238E27FC236}">
              <a16:creationId xmlns:a16="http://schemas.microsoft.com/office/drawing/2014/main" id="{00000000-0008-0000-2000-0000E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>
          <a:extLst>
            <a:ext uri="{FF2B5EF4-FFF2-40B4-BE49-F238E27FC236}">
              <a16:creationId xmlns:a16="http://schemas.microsoft.com/office/drawing/2014/main" id="{00000000-0008-0000-2000-0000E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>
          <a:extLst>
            <a:ext uri="{FF2B5EF4-FFF2-40B4-BE49-F238E27FC236}">
              <a16:creationId xmlns:a16="http://schemas.microsoft.com/office/drawing/2014/main" id="{00000000-0008-0000-2000-0000E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>
          <a:extLst>
            <a:ext uri="{FF2B5EF4-FFF2-40B4-BE49-F238E27FC236}">
              <a16:creationId xmlns:a16="http://schemas.microsoft.com/office/drawing/2014/main" id="{00000000-0008-0000-2000-0000E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>
          <a:extLst>
            <a:ext uri="{FF2B5EF4-FFF2-40B4-BE49-F238E27FC236}">
              <a16:creationId xmlns:a16="http://schemas.microsoft.com/office/drawing/2014/main" id="{00000000-0008-0000-2000-0000E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>
          <a:extLst>
            <a:ext uri="{FF2B5EF4-FFF2-40B4-BE49-F238E27FC236}">
              <a16:creationId xmlns:a16="http://schemas.microsoft.com/office/drawing/2014/main" id="{00000000-0008-0000-2000-0000E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>
          <a:extLst>
            <a:ext uri="{FF2B5EF4-FFF2-40B4-BE49-F238E27FC236}">
              <a16:creationId xmlns:a16="http://schemas.microsoft.com/office/drawing/2014/main" id="{00000000-0008-0000-2000-0000E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>
          <a:extLst>
            <a:ext uri="{FF2B5EF4-FFF2-40B4-BE49-F238E27FC236}">
              <a16:creationId xmlns:a16="http://schemas.microsoft.com/office/drawing/2014/main" id="{00000000-0008-0000-2000-0000E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>
          <a:extLst>
            <a:ext uri="{FF2B5EF4-FFF2-40B4-BE49-F238E27FC236}">
              <a16:creationId xmlns:a16="http://schemas.microsoft.com/office/drawing/2014/main" id="{00000000-0008-0000-2000-0000F0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>
          <a:extLst>
            <a:ext uri="{FF2B5EF4-FFF2-40B4-BE49-F238E27FC236}">
              <a16:creationId xmlns:a16="http://schemas.microsoft.com/office/drawing/2014/main" id="{00000000-0008-0000-2000-0000F1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>
          <a:extLst>
            <a:ext uri="{FF2B5EF4-FFF2-40B4-BE49-F238E27FC236}">
              <a16:creationId xmlns:a16="http://schemas.microsoft.com/office/drawing/2014/main" id="{00000000-0008-0000-2000-0000F2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>
          <a:extLst>
            <a:ext uri="{FF2B5EF4-FFF2-40B4-BE49-F238E27FC236}">
              <a16:creationId xmlns:a16="http://schemas.microsoft.com/office/drawing/2014/main" id="{00000000-0008-0000-2000-0000F3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>
          <a:extLst>
            <a:ext uri="{FF2B5EF4-FFF2-40B4-BE49-F238E27FC236}">
              <a16:creationId xmlns:a16="http://schemas.microsoft.com/office/drawing/2014/main" id="{00000000-0008-0000-2000-0000F4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>
          <a:extLst>
            <a:ext uri="{FF2B5EF4-FFF2-40B4-BE49-F238E27FC236}">
              <a16:creationId xmlns:a16="http://schemas.microsoft.com/office/drawing/2014/main" id="{00000000-0008-0000-2000-0000F5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>
          <a:extLst>
            <a:ext uri="{FF2B5EF4-FFF2-40B4-BE49-F238E27FC236}">
              <a16:creationId xmlns:a16="http://schemas.microsoft.com/office/drawing/2014/main" id="{00000000-0008-0000-2000-0000F6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>
          <a:extLst>
            <a:ext uri="{FF2B5EF4-FFF2-40B4-BE49-F238E27FC236}">
              <a16:creationId xmlns:a16="http://schemas.microsoft.com/office/drawing/2014/main" id="{00000000-0008-0000-2000-0000F7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>
          <a:extLst>
            <a:ext uri="{FF2B5EF4-FFF2-40B4-BE49-F238E27FC236}">
              <a16:creationId xmlns:a16="http://schemas.microsoft.com/office/drawing/2014/main" id="{00000000-0008-0000-2000-0000F8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>
          <a:extLst>
            <a:ext uri="{FF2B5EF4-FFF2-40B4-BE49-F238E27FC236}">
              <a16:creationId xmlns:a16="http://schemas.microsoft.com/office/drawing/2014/main" id="{00000000-0008-0000-2000-0000F9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>
          <a:extLst>
            <a:ext uri="{FF2B5EF4-FFF2-40B4-BE49-F238E27FC236}">
              <a16:creationId xmlns:a16="http://schemas.microsoft.com/office/drawing/2014/main" id="{00000000-0008-0000-2000-0000FA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>
          <a:extLst>
            <a:ext uri="{FF2B5EF4-FFF2-40B4-BE49-F238E27FC236}">
              <a16:creationId xmlns:a16="http://schemas.microsoft.com/office/drawing/2014/main" id="{00000000-0008-0000-2000-0000FB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>
          <a:extLst>
            <a:ext uri="{FF2B5EF4-FFF2-40B4-BE49-F238E27FC236}">
              <a16:creationId xmlns:a16="http://schemas.microsoft.com/office/drawing/2014/main" id="{00000000-0008-0000-2000-0000FC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>
          <a:extLst>
            <a:ext uri="{FF2B5EF4-FFF2-40B4-BE49-F238E27FC236}">
              <a16:creationId xmlns:a16="http://schemas.microsoft.com/office/drawing/2014/main" id="{00000000-0008-0000-2000-0000FD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>
          <a:extLst>
            <a:ext uri="{FF2B5EF4-FFF2-40B4-BE49-F238E27FC236}">
              <a16:creationId xmlns:a16="http://schemas.microsoft.com/office/drawing/2014/main" id="{00000000-0008-0000-2000-0000FE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>
          <a:extLst>
            <a:ext uri="{FF2B5EF4-FFF2-40B4-BE49-F238E27FC236}">
              <a16:creationId xmlns:a16="http://schemas.microsoft.com/office/drawing/2014/main" id="{00000000-0008-0000-2000-0000FF0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>
          <a:extLst>
            <a:ext uri="{FF2B5EF4-FFF2-40B4-BE49-F238E27FC236}">
              <a16:creationId xmlns:a16="http://schemas.microsoft.com/office/drawing/2014/main" id="{00000000-0008-0000-2000-00000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>
          <a:extLst>
            <a:ext uri="{FF2B5EF4-FFF2-40B4-BE49-F238E27FC236}">
              <a16:creationId xmlns:a16="http://schemas.microsoft.com/office/drawing/2014/main" id="{00000000-0008-0000-2000-00000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>
          <a:extLst>
            <a:ext uri="{FF2B5EF4-FFF2-40B4-BE49-F238E27FC236}">
              <a16:creationId xmlns:a16="http://schemas.microsoft.com/office/drawing/2014/main" id="{00000000-0008-0000-2000-00000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>
          <a:extLst>
            <a:ext uri="{FF2B5EF4-FFF2-40B4-BE49-F238E27FC236}">
              <a16:creationId xmlns:a16="http://schemas.microsoft.com/office/drawing/2014/main" id="{00000000-0008-0000-2000-00000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>
          <a:extLst>
            <a:ext uri="{FF2B5EF4-FFF2-40B4-BE49-F238E27FC236}">
              <a16:creationId xmlns:a16="http://schemas.microsoft.com/office/drawing/2014/main" id="{00000000-0008-0000-2000-00000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>
          <a:extLst>
            <a:ext uri="{FF2B5EF4-FFF2-40B4-BE49-F238E27FC236}">
              <a16:creationId xmlns:a16="http://schemas.microsoft.com/office/drawing/2014/main" id="{00000000-0008-0000-2000-00000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>
          <a:extLst>
            <a:ext uri="{FF2B5EF4-FFF2-40B4-BE49-F238E27FC236}">
              <a16:creationId xmlns:a16="http://schemas.microsoft.com/office/drawing/2014/main" id="{00000000-0008-0000-2000-00000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>
          <a:extLst>
            <a:ext uri="{FF2B5EF4-FFF2-40B4-BE49-F238E27FC236}">
              <a16:creationId xmlns:a16="http://schemas.microsoft.com/office/drawing/2014/main" id="{00000000-0008-0000-2000-00000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>
          <a:extLst>
            <a:ext uri="{FF2B5EF4-FFF2-40B4-BE49-F238E27FC236}">
              <a16:creationId xmlns:a16="http://schemas.microsoft.com/office/drawing/2014/main" id="{00000000-0008-0000-2000-00000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>
          <a:extLst>
            <a:ext uri="{FF2B5EF4-FFF2-40B4-BE49-F238E27FC236}">
              <a16:creationId xmlns:a16="http://schemas.microsoft.com/office/drawing/2014/main" id="{00000000-0008-0000-2000-00000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>
          <a:extLst>
            <a:ext uri="{FF2B5EF4-FFF2-40B4-BE49-F238E27FC236}">
              <a16:creationId xmlns:a16="http://schemas.microsoft.com/office/drawing/2014/main" id="{00000000-0008-0000-2000-00000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>
          <a:extLst>
            <a:ext uri="{FF2B5EF4-FFF2-40B4-BE49-F238E27FC236}">
              <a16:creationId xmlns:a16="http://schemas.microsoft.com/office/drawing/2014/main" id="{00000000-0008-0000-2000-00000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>
          <a:extLst>
            <a:ext uri="{FF2B5EF4-FFF2-40B4-BE49-F238E27FC236}">
              <a16:creationId xmlns:a16="http://schemas.microsoft.com/office/drawing/2014/main" id="{00000000-0008-0000-2000-00000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>
          <a:extLst>
            <a:ext uri="{FF2B5EF4-FFF2-40B4-BE49-F238E27FC236}">
              <a16:creationId xmlns:a16="http://schemas.microsoft.com/office/drawing/2014/main" id="{00000000-0008-0000-2000-00000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>
          <a:extLst>
            <a:ext uri="{FF2B5EF4-FFF2-40B4-BE49-F238E27FC236}">
              <a16:creationId xmlns:a16="http://schemas.microsoft.com/office/drawing/2014/main" id="{00000000-0008-0000-2000-00000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>
          <a:extLst>
            <a:ext uri="{FF2B5EF4-FFF2-40B4-BE49-F238E27FC236}">
              <a16:creationId xmlns:a16="http://schemas.microsoft.com/office/drawing/2014/main" id="{00000000-0008-0000-2000-00000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>
          <a:extLst>
            <a:ext uri="{FF2B5EF4-FFF2-40B4-BE49-F238E27FC236}">
              <a16:creationId xmlns:a16="http://schemas.microsoft.com/office/drawing/2014/main" id="{00000000-0008-0000-2000-00001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>
          <a:extLst>
            <a:ext uri="{FF2B5EF4-FFF2-40B4-BE49-F238E27FC236}">
              <a16:creationId xmlns:a16="http://schemas.microsoft.com/office/drawing/2014/main" id="{00000000-0008-0000-2000-00001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>
          <a:extLst>
            <a:ext uri="{FF2B5EF4-FFF2-40B4-BE49-F238E27FC236}">
              <a16:creationId xmlns:a16="http://schemas.microsoft.com/office/drawing/2014/main" id="{00000000-0008-0000-2000-00001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>
          <a:extLst>
            <a:ext uri="{FF2B5EF4-FFF2-40B4-BE49-F238E27FC236}">
              <a16:creationId xmlns:a16="http://schemas.microsoft.com/office/drawing/2014/main" id="{00000000-0008-0000-2000-00001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>
          <a:extLst>
            <a:ext uri="{FF2B5EF4-FFF2-40B4-BE49-F238E27FC236}">
              <a16:creationId xmlns:a16="http://schemas.microsoft.com/office/drawing/2014/main" id="{00000000-0008-0000-2000-00001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>
          <a:extLst>
            <a:ext uri="{FF2B5EF4-FFF2-40B4-BE49-F238E27FC236}">
              <a16:creationId xmlns:a16="http://schemas.microsoft.com/office/drawing/2014/main" id="{00000000-0008-0000-2000-00001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>
          <a:extLst>
            <a:ext uri="{FF2B5EF4-FFF2-40B4-BE49-F238E27FC236}">
              <a16:creationId xmlns:a16="http://schemas.microsoft.com/office/drawing/2014/main" id="{00000000-0008-0000-2000-00001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>
          <a:extLst>
            <a:ext uri="{FF2B5EF4-FFF2-40B4-BE49-F238E27FC236}">
              <a16:creationId xmlns:a16="http://schemas.microsoft.com/office/drawing/2014/main" id="{00000000-0008-0000-2000-00001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>
          <a:extLst>
            <a:ext uri="{FF2B5EF4-FFF2-40B4-BE49-F238E27FC236}">
              <a16:creationId xmlns:a16="http://schemas.microsoft.com/office/drawing/2014/main" id="{00000000-0008-0000-2000-00001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>
          <a:extLst>
            <a:ext uri="{FF2B5EF4-FFF2-40B4-BE49-F238E27FC236}">
              <a16:creationId xmlns:a16="http://schemas.microsoft.com/office/drawing/2014/main" id="{00000000-0008-0000-2000-00001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>
          <a:extLst>
            <a:ext uri="{FF2B5EF4-FFF2-40B4-BE49-F238E27FC236}">
              <a16:creationId xmlns:a16="http://schemas.microsoft.com/office/drawing/2014/main" id="{00000000-0008-0000-2000-00001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>
          <a:extLst>
            <a:ext uri="{FF2B5EF4-FFF2-40B4-BE49-F238E27FC236}">
              <a16:creationId xmlns:a16="http://schemas.microsoft.com/office/drawing/2014/main" id="{00000000-0008-0000-2000-00001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>
          <a:extLst>
            <a:ext uri="{FF2B5EF4-FFF2-40B4-BE49-F238E27FC236}">
              <a16:creationId xmlns:a16="http://schemas.microsoft.com/office/drawing/2014/main" id="{00000000-0008-0000-2000-00001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>
          <a:extLst>
            <a:ext uri="{FF2B5EF4-FFF2-40B4-BE49-F238E27FC236}">
              <a16:creationId xmlns:a16="http://schemas.microsoft.com/office/drawing/2014/main" id="{00000000-0008-0000-2000-00001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>
          <a:extLst>
            <a:ext uri="{FF2B5EF4-FFF2-40B4-BE49-F238E27FC236}">
              <a16:creationId xmlns:a16="http://schemas.microsoft.com/office/drawing/2014/main" id="{00000000-0008-0000-2000-00001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>
          <a:extLst>
            <a:ext uri="{FF2B5EF4-FFF2-40B4-BE49-F238E27FC236}">
              <a16:creationId xmlns:a16="http://schemas.microsoft.com/office/drawing/2014/main" id="{00000000-0008-0000-2000-00001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>
          <a:extLst>
            <a:ext uri="{FF2B5EF4-FFF2-40B4-BE49-F238E27FC236}">
              <a16:creationId xmlns:a16="http://schemas.microsoft.com/office/drawing/2014/main" id="{00000000-0008-0000-2000-00002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>
          <a:extLst>
            <a:ext uri="{FF2B5EF4-FFF2-40B4-BE49-F238E27FC236}">
              <a16:creationId xmlns:a16="http://schemas.microsoft.com/office/drawing/2014/main" id="{00000000-0008-0000-2000-00002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>
          <a:extLst>
            <a:ext uri="{FF2B5EF4-FFF2-40B4-BE49-F238E27FC236}">
              <a16:creationId xmlns:a16="http://schemas.microsoft.com/office/drawing/2014/main" id="{00000000-0008-0000-2000-00002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>
          <a:extLst>
            <a:ext uri="{FF2B5EF4-FFF2-40B4-BE49-F238E27FC236}">
              <a16:creationId xmlns:a16="http://schemas.microsoft.com/office/drawing/2014/main" id="{00000000-0008-0000-2000-00002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>
          <a:extLst>
            <a:ext uri="{FF2B5EF4-FFF2-40B4-BE49-F238E27FC236}">
              <a16:creationId xmlns:a16="http://schemas.microsoft.com/office/drawing/2014/main" id="{00000000-0008-0000-2000-00002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>
          <a:extLst>
            <a:ext uri="{FF2B5EF4-FFF2-40B4-BE49-F238E27FC236}">
              <a16:creationId xmlns:a16="http://schemas.microsoft.com/office/drawing/2014/main" id="{00000000-0008-0000-2000-00002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>
          <a:extLst>
            <a:ext uri="{FF2B5EF4-FFF2-40B4-BE49-F238E27FC236}">
              <a16:creationId xmlns:a16="http://schemas.microsoft.com/office/drawing/2014/main" id="{00000000-0008-0000-2000-00002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>
          <a:extLst>
            <a:ext uri="{FF2B5EF4-FFF2-40B4-BE49-F238E27FC236}">
              <a16:creationId xmlns:a16="http://schemas.microsoft.com/office/drawing/2014/main" id="{00000000-0008-0000-2000-00002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>
          <a:extLst>
            <a:ext uri="{FF2B5EF4-FFF2-40B4-BE49-F238E27FC236}">
              <a16:creationId xmlns:a16="http://schemas.microsoft.com/office/drawing/2014/main" id="{00000000-0008-0000-2000-00002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>
          <a:extLst>
            <a:ext uri="{FF2B5EF4-FFF2-40B4-BE49-F238E27FC236}">
              <a16:creationId xmlns:a16="http://schemas.microsoft.com/office/drawing/2014/main" id="{00000000-0008-0000-2000-00002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>
          <a:extLst>
            <a:ext uri="{FF2B5EF4-FFF2-40B4-BE49-F238E27FC236}">
              <a16:creationId xmlns:a16="http://schemas.microsoft.com/office/drawing/2014/main" id="{00000000-0008-0000-2000-00002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>
          <a:extLst>
            <a:ext uri="{FF2B5EF4-FFF2-40B4-BE49-F238E27FC236}">
              <a16:creationId xmlns:a16="http://schemas.microsoft.com/office/drawing/2014/main" id="{00000000-0008-0000-2000-00002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>
          <a:extLst>
            <a:ext uri="{FF2B5EF4-FFF2-40B4-BE49-F238E27FC236}">
              <a16:creationId xmlns:a16="http://schemas.microsoft.com/office/drawing/2014/main" id="{00000000-0008-0000-2000-00002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>
          <a:extLst>
            <a:ext uri="{FF2B5EF4-FFF2-40B4-BE49-F238E27FC236}">
              <a16:creationId xmlns:a16="http://schemas.microsoft.com/office/drawing/2014/main" id="{00000000-0008-0000-2000-00002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>
          <a:extLst>
            <a:ext uri="{FF2B5EF4-FFF2-40B4-BE49-F238E27FC236}">
              <a16:creationId xmlns:a16="http://schemas.microsoft.com/office/drawing/2014/main" id="{00000000-0008-0000-2000-00002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>
          <a:extLst>
            <a:ext uri="{FF2B5EF4-FFF2-40B4-BE49-F238E27FC236}">
              <a16:creationId xmlns:a16="http://schemas.microsoft.com/office/drawing/2014/main" id="{00000000-0008-0000-2000-00002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>
          <a:extLst>
            <a:ext uri="{FF2B5EF4-FFF2-40B4-BE49-F238E27FC236}">
              <a16:creationId xmlns:a16="http://schemas.microsoft.com/office/drawing/2014/main" id="{00000000-0008-0000-2000-000030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>
          <a:extLst>
            <a:ext uri="{FF2B5EF4-FFF2-40B4-BE49-F238E27FC236}">
              <a16:creationId xmlns:a16="http://schemas.microsoft.com/office/drawing/2014/main" id="{00000000-0008-0000-2000-000031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>
          <a:extLst>
            <a:ext uri="{FF2B5EF4-FFF2-40B4-BE49-F238E27FC236}">
              <a16:creationId xmlns:a16="http://schemas.microsoft.com/office/drawing/2014/main" id="{00000000-0008-0000-2000-000032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>
          <a:extLst>
            <a:ext uri="{FF2B5EF4-FFF2-40B4-BE49-F238E27FC236}">
              <a16:creationId xmlns:a16="http://schemas.microsoft.com/office/drawing/2014/main" id="{00000000-0008-0000-2000-000033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>
          <a:extLst>
            <a:ext uri="{FF2B5EF4-FFF2-40B4-BE49-F238E27FC236}">
              <a16:creationId xmlns:a16="http://schemas.microsoft.com/office/drawing/2014/main" id="{00000000-0008-0000-2000-000034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>
          <a:extLst>
            <a:ext uri="{FF2B5EF4-FFF2-40B4-BE49-F238E27FC236}">
              <a16:creationId xmlns:a16="http://schemas.microsoft.com/office/drawing/2014/main" id="{00000000-0008-0000-2000-000035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>
          <a:extLst>
            <a:ext uri="{FF2B5EF4-FFF2-40B4-BE49-F238E27FC236}">
              <a16:creationId xmlns:a16="http://schemas.microsoft.com/office/drawing/2014/main" id="{00000000-0008-0000-2000-000036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>
          <a:extLst>
            <a:ext uri="{FF2B5EF4-FFF2-40B4-BE49-F238E27FC236}">
              <a16:creationId xmlns:a16="http://schemas.microsoft.com/office/drawing/2014/main" id="{00000000-0008-0000-2000-000037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>
          <a:extLst>
            <a:ext uri="{FF2B5EF4-FFF2-40B4-BE49-F238E27FC236}">
              <a16:creationId xmlns:a16="http://schemas.microsoft.com/office/drawing/2014/main" id="{00000000-0008-0000-2000-0000380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>
          <a:extLst>
            <a:ext uri="{FF2B5EF4-FFF2-40B4-BE49-F238E27FC236}">
              <a16:creationId xmlns:a16="http://schemas.microsoft.com/office/drawing/2014/main" id="{00000000-0008-0000-2000-00003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>
          <a:extLst>
            <a:ext uri="{FF2B5EF4-FFF2-40B4-BE49-F238E27FC236}">
              <a16:creationId xmlns:a16="http://schemas.microsoft.com/office/drawing/2014/main" id="{00000000-0008-0000-2000-00003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>
          <a:extLst>
            <a:ext uri="{FF2B5EF4-FFF2-40B4-BE49-F238E27FC236}">
              <a16:creationId xmlns:a16="http://schemas.microsoft.com/office/drawing/2014/main" id="{00000000-0008-0000-2000-00003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>
          <a:extLst>
            <a:ext uri="{FF2B5EF4-FFF2-40B4-BE49-F238E27FC236}">
              <a16:creationId xmlns:a16="http://schemas.microsoft.com/office/drawing/2014/main" id="{00000000-0008-0000-2000-00003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>
          <a:extLst>
            <a:ext uri="{FF2B5EF4-FFF2-40B4-BE49-F238E27FC236}">
              <a16:creationId xmlns:a16="http://schemas.microsoft.com/office/drawing/2014/main" id="{00000000-0008-0000-2000-00003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>
          <a:extLst>
            <a:ext uri="{FF2B5EF4-FFF2-40B4-BE49-F238E27FC236}">
              <a16:creationId xmlns:a16="http://schemas.microsoft.com/office/drawing/2014/main" id="{00000000-0008-0000-2000-00003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>
          <a:extLst>
            <a:ext uri="{FF2B5EF4-FFF2-40B4-BE49-F238E27FC236}">
              <a16:creationId xmlns:a16="http://schemas.microsoft.com/office/drawing/2014/main" id="{00000000-0008-0000-2000-00003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>
          <a:extLst>
            <a:ext uri="{FF2B5EF4-FFF2-40B4-BE49-F238E27FC236}">
              <a16:creationId xmlns:a16="http://schemas.microsoft.com/office/drawing/2014/main" id="{00000000-0008-0000-2000-00004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>
          <a:extLst>
            <a:ext uri="{FF2B5EF4-FFF2-40B4-BE49-F238E27FC236}">
              <a16:creationId xmlns:a16="http://schemas.microsoft.com/office/drawing/2014/main" id="{00000000-0008-0000-2000-00004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>
          <a:extLst>
            <a:ext uri="{FF2B5EF4-FFF2-40B4-BE49-F238E27FC236}">
              <a16:creationId xmlns:a16="http://schemas.microsoft.com/office/drawing/2014/main" id="{00000000-0008-0000-2000-00004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>
          <a:extLst>
            <a:ext uri="{FF2B5EF4-FFF2-40B4-BE49-F238E27FC236}">
              <a16:creationId xmlns:a16="http://schemas.microsoft.com/office/drawing/2014/main" id="{00000000-0008-0000-2000-00004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>
          <a:extLst>
            <a:ext uri="{FF2B5EF4-FFF2-40B4-BE49-F238E27FC236}">
              <a16:creationId xmlns:a16="http://schemas.microsoft.com/office/drawing/2014/main" id="{00000000-0008-0000-2000-00004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>
          <a:extLst>
            <a:ext uri="{FF2B5EF4-FFF2-40B4-BE49-F238E27FC236}">
              <a16:creationId xmlns:a16="http://schemas.microsoft.com/office/drawing/2014/main" id="{00000000-0008-0000-2000-000045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>
          <a:extLst>
            <a:ext uri="{FF2B5EF4-FFF2-40B4-BE49-F238E27FC236}">
              <a16:creationId xmlns:a16="http://schemas.microsoft.com/office/drawing/2014/main" id="{00000000-0008-0000-2000-00004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>
          <a:extLst>
            <a:ext uri="{FF2B5EF4-FFF2-40B4-BE49-F238E27FC236}">
              <a16:creationId xmlns:a16="http://schemas.microsoft.com/office/drawing/2014/main" id="{00000000-0008-0000-2000-00004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>
          <a:extLst>
            <a:ext uri="{FF2B5EF4-FFF2-40B4-BE49-F238E27FC236}">
              <a16:creationId xmlns:a16="http://schemas.microsoft.com/office/drawing/2014/main" id="{00000000-0008-0000-2000-00004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>
          <a:extLst>
            <a:ext uri="{FF2B5EF4-FFF2-40B4-BE49-F238E27FC236}">
              <a16:creationId xmlns:a16="http://schemas.microsoft.com/office/drawing/2014/main" id="{00000000-0008-0000-2000-00004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>
          <a:extLst>
            <a:ext uri="{FF2B5EF4-FFF2-40B4-BE49-F238E27FC236}">
              <a16:creationId xmlns:a16="http://schemas.microsoft.com/office/drawing/2014/main" id="{00000000-0008-0000-2000-00004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>
          <a:extLst>
            <a:ext uri="{FF2B5EF4-FFF2-40B4-BE49-F238E27FC236}">
              <a16:creationId xmlns:a16="http://schemas.microsoft.com/office/drawing/2014/main" id="{00000000-0008-0000-2000-00004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>
          <a:extLst>
            <a:ext uri="{FF2B5EF4-FFF2-40B4-BE49-F238E27FC236}">
              <a16:creationId xmlns:a16="http://schemas.microsoft.com/office/drawing/2014/main" id="{00000000-0008-0000-2000-00004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>
          <a:extLst>
            <a:ext uri="{FF2B5EF4-FFF2-40B4-BE49-F238E27FC236}">
              <a16:creationId xmlns:a16="http://schemas.microsoft.com/office/drawing/2014/main" id="{00000000-0008-0000-2000-00004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>
          <a:extLst>
            <a:ext uri="{FF2B5EF4-FFF2-40B4-BE49-F238E27FC236}">
              <a16:creationId xmlns:a16="http://schemas.microsoft.com/office/drawing/2014/main" id="{00000000-0008-0000-2000-00004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>
          <a:extLst>
            <a:ext uri="{FF2B5EF4-FFF2-40B4-BE49-F238E27FC236}">
              <a16:creationId xmlns:a16="http://schemas.microsoft.com/office/drawing/2014/main" id="{00000000-0008-0000-2000-00004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>
          <a:extLst>
            <a:ext uri="{FF2B5EF4-FFF2-40B4-BE49-F238E27FC236}">
              <a16:creationId xmlns:a16="http://schemas.microsoft.com/office/drawing/2014/main" id="{00000000-0008-0000-2000-00005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>
          <a:extLst>
            <a:ext uri="{FF2B5EF4-FFF2-40B4-BE49-F238E27FC236}">
              <a16:creationId xmlns:a16="http://schemas.microsoft.com/office/drawing/2014/main" id="{00000000-0008-0000-2000-00005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>
          <a:extLst>
            <a:ext uri="{FF2B5EF4-FFF2-40B4-BE49-F238E27FC236}">
              <a16:creationId xmlns:a16="http://schemas.microsoft.com/office/drawing/2014/main" id="{00000000-0008-0000-2000-00005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>
          <a:extLst>
            <a:ext uri="{FF2B5EF4-FFF2-40B4-BE49-F238E27FC236}">
              <a16:creationId xmlns:a16="http://schemas.microsoft.com/office/drawing/2014/main" id="{00000000-0008-0000-2000-00005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>
          <a:extLst>
            <a:ext uri="{FF2B5EF4-FFF2-40B4-BE49-F238E27FC236}">
              <a16:creationId xmlns:a16="http://schemas.microsoft.com/office/drawing/2014/main" id="{00000000-0008-0000-2000-00005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>
          <a:extLst>
            <a:ext uri="{FF2B5EF4-FFF2-40B4-BE49-F238E27FC236}">
              <a16:creationId xmlns:a16="http://schemas.microsoft.com/office/drawing/2014/main" id="{00000000-0008-0000-2000-00005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>
          <a:extLst>
            <a:ext uri="{FF2B5EF4-FFF2-40B4-BE49-F238E27FC236}">
              <a16:creationId xmlns:a16="http://schemas.microsoft.com/office/drawing/2014/main" id="{00000000-0008-0000-2000-00005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>
          <a:extLst>
            <a:ext uri="{FF2B5EF4-FFF2-40B4-BE49-F238E27FC236}">
              <a16:creationId xmlns:a16="http://schemas.microsoft.com/office/drawing/2014/main" id="{00000000-0008-0000-2000-00005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>
          <a:extLst>
            <a:ext uri="{FF2B5EF4-FFF2-40B4-BE49-F238E27FC236}">
              <a16:creationId xmlns:a16="http://schemas.microsoft.com/office/drawing/2014/main" id="{00000000-0008-0000-2000-00005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>
          <a:extLst>
            <a:ext uri="{FF2B5EF4-FFF2-40B4-BE49-F238E27FC236}">
              <a16:creationId xmlns:a16="http://schemas.microsoft.com/office/drawing/2014/main" id="{00000000-0008-0000-2000-00005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>
          <a:extLst>
            <a:ext uri="{FF2B5EF4-FFF2-40B4-BE49-F238E27FC236}">
              <a16:creationId xmlns:a16="http://schemas.microsoft.com/office/drawing/2014/main" id="{00000000-0008-0000-2000-00005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>
          <a:extLst>
            <a:ext uri="{FF2B5EF4-FFF2-40B4-BE49-F238E27FC236}">
              <a16:creationId xmlns:a16="http://schemas.microsoft.com/office/drawing/2014/main" id="{00000000-0008-0000-2000-00005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>
          <a:extLst>
            <a:ext uri="{FF2B5EF4-FFF2-40B4-BE49-F238E27FC236}">
              <a16:creationId xmlns:a16="http://schemas.microsoft.com/office/drawing/2014/main" id="{00000000-0008-0000-2000-00005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>
          <a:extLst>
            <a:ext uri="{FF2B5EF4-FFF2-40B4-BE49-F238E27FC236}">
              <a16:creationId xmlns:a16="http://schemas.microsoft.com/office/drawing/2014/main" id="{00000000-0008-0000-2000-00005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>
          <a:extLst>
            <a:ext uri="{FF2B5EF4-FFF2-40B4-BE49-F238E27FC236}">
              <a16:creationId xmlns:a16="http://schemas.microsoft.com/office/drawing/2014/main" id="{00000000-0008-0000-2000-00005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>
          <a:extLst>
            <a:ext uri="{FF2B5EF4-FFF2-40B4-BE49-F238E27FC236}">
              <a16:creationId xmlns:a16="http://schemas.microsoft.com/office/drawing/2014/main" id="{00000000-0008-0000-2000-00005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>
          <a:extLst>
            <a:ext uri="{FF2B5EF4-FFF2-40B4-BE49-F238E27FC236}">
              <a16:creationId xmlns:a16="http://schemas.microsoft.com/office/drawing/2014/main" id="{00000000-0008-0000-2000-00006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>
          <a:extLst>
            <a:ext uri="{FF2B5EF4-FFF2-40B4-BE49-F238E27FC236}">
              <a16:creationId xmlns:a16="http://schemas.microsoft.com/office/drawing/2014/main" id="{00000000-0008-0000-2000-00006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>
          <a:extLst>
            <a:ext uri="{FF2B5EF4-FFF2-40B4-BE49-F238E27FC236}">
              <a16:creationId xmlns:a16="http://schemas.microsoft.com/office/drawing/2014/main" id="{00000000-0008-0000-2000-00006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>
          <a:extLst>
            <a:ext uri="{FF2B5EF4-FFF2-40B4-BE49-F238E27FC236}">
              <a16:creationId xmlns:a16="http://schemas.microsoft.com/office/drawing/2014/main" id="{00000000-0008-0000-2000-00006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>
          <a:extLst>
            <a:ext uri="{FF2B5EF4-FFF2-40B4-BE49-F238E27FC236}">
              <a16:creationId xmlns:a16="http://schemas.microsoft.com/office/drawing/2014/main" id="{00000000-0008-0000-2000-00006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>
          <a:extLst>
            <a:ext uri="{FF2B5EF4-FFF2-40B4-BE49-F238E27FC236}">
              <a16:creationId xmlns:a16="http://schemas.microsoft.com/office/drawing/2014/main" id="{00000000-0008-0000-2000-00006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>
          <a:extLst>
            <a:ext uri="{FF2B5EF4-FFF2-40B4-BE49-F238E27FC236}">
              <a16:creationId xmlns:a16="http://schemas.microsoft.com/office/drawing/2014/main" id="{00000000-0008-0000-2000-00006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>
          <a:extLst>
            <a:ext uri="{FF2B5EF4-FFF2-40B4-BE49-F238E27FC236}">
              <a16:creationId xmlns:a16="http://schemas.microsoft.com/office/drawing/2014/main" id="{00000000-0008-0000-2000-00006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>
          <a:extLst>
            <a:ext uri="{FF2B5EF4-FFF2-40B4-BE49-F238E27FC236}">
              <a16:creationId xmlns:a16="http://schemas.microsoft.com/office/drawing/2014/main" id="{00000000-0008-0000-2000-00006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>
          <a:extLst>
            <a:ext uri="{FF2B5EF4-FFF2-40B4-BE49-F238E27FC236}">
              <a16:creationId xmlns:a16="http://schemas.microsoft.com/office/drawing/2014/main" id="{00000000-0008-0000-2000-00006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>
          <a:extLst>
            <a:ext uri="{FF2B5EF4-FFF2-40B4-BE49-F238E27FC236}">
              <a16:creationId xmlns:a16="http://schemas.microsoft.com/office/drawing/2014/main" id="{00000000-0008-0000-2000-00006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>
          <a:extLst>
            <a:ext uri="{FF2B5EF4-FFF2-40B4-BE49-F238E27FC236}">
              <a16:creationId xmlns:a16="http://schemas.microsoft.com/office/drawing/2014/main" id="{00000000-0008-0000-2000-00006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>
          <a:extLst>
            <a:ext uri="{FF2B5EF4-FFF2-40B4-BE49-F238E27FC236}">
              <a16:creationId xmlns:a16="http://schemas.microsoft.com/office/drawing/2014/main" id="{00000000-0008-0000-2000-00006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>
          <a:extLst>
            <a:ext uri="{FF2B5EF4-FFF2-40B4-BE49-F238E27FC236}">
              <a16:creationId xmlns:a16="http://schemas.microsoft.com/office/drawing/2014/main" id="{00000000-0008-0000-2000-00006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>
          <a:extLst>
            <a:ext uri="{FF2B5EF4-FFF2-40B4-BE49-F238E27FC236}">
              <a16:creationId xmlns:a16="http://schemas.microsoft.com/office/drawing/2014/main" id="{00000000-0008-0000-2000-00006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>
          <a:extLst>
            <a:ext uri="{FF2B5EF4-FFF2-40B4-BE49-F238E27FC236}">
              <a16:creationId xmlns:a16="http://schemas.microsoft.com/office/drawing/2014/main" id="{00000000-0008-0000-2000-00006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>
          <a:extLst>
            <a:ext uri="{FF2B5EF4-FFF2-40B4-BE49-F238E27FC236}">
              <a16:creationId xmlns:a16="http://schemas.microsoft.com/office/drawing/2014/main" id="{00000000-0008-0000-2000-00007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>
          <a:extLst>
            <a:ext uri="{FF2B5EF4-FFF2-40B4-BE49-F238E27FC236}">
              <a16:creationId xmlns:a16="http://schemas.microsoft.com/office/drawing/2014/main" id="{00000000-0008-0000-2000-00007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>
          <a:extLst>
            <a:ext uri="{FF2B5EF4-FFF2-40B4-BE49-F238E27FC236}">
              <a16:creationId xmlns:a16="http://schemas.microsoft.com/office/drawing/2014/main" id="{00000000-0008-0000-2000-00007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>
          <a:extLst>
            <a:ext uri="{FF2B5EF4-FFF2-40B4-BE49-F238E27FC236}">
              <a16:creationId xmlns:a16="http://schemas.microsoft.com/office/drawing/2014/main" id="{00000000-0008-0000-2000-00007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>
          <a:extLst>
            <a:ext uri="{FF2B5EF4-FFF2-40B4-BE49-F238E27FC236}">
              <a16:creationId xmlns:a16="http://schemas.microsoft.com/office/drawing/2014/main" id="{00000000-0008-0000-2000-00007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>
          <a:extLst>
            <a:ext uri="{FF2B5EF4-FFF2-40B4-BE49-F238E27FC236}">
              <a16:creationId xmlns:a16="http://schemas.microsoft.com/office/drawing/2014/main" id="{00000000-0008-0000-2000-00007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>
          <a:extLst>
            <a:ext uri="{FF2B5EF4-FFF2-40B4-BE49-F238E27FC236}">
              <a16:creationId xmlns:a16="http://schemas.microsoft.com/office/drawing/2014/main" id="{00000000-0008-0000-2000-00007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>
          <a:extLst>
            <a:ext uri="{FF2B5EF4-FFF2-40B4-BE49-F238E27FC236}">
              <a16:creationId xmlns:a16="http://schemas.microsoft.com/office/drawing/2014/main" id="{00000000-0008-0000-2000-00007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>
          <a:extLst>
            <a:ext uri="{FF2B5EF4-FFF2-40B4-BE49-F238E27FC236}">
              <a16:creationId xmlns:a16="http://schemas.microsoft.com/office/drawing/2014/main" id="{00000000-0008-0000-2000-00007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>
          <a:extLst>
            <a:ext uri="{FF2B5EF4-FFF2-40B4-BE49-F238E27FC236}">
              <a16:creationId xmlns:a16="http://schemas.microsoft.com/office/drawing/2014/main" id="{00000000-0008-0000-2000-00007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>
          <a:extLst>
            <a:ext uri="{FF2B5EF4-FFF2-40B4-BE49-F238E27FC236}">
              <a16:creationId xmlns:a16="http://schemas.microsoft.com/office/drawing/2014/main" id="{00000000-0008-0000-2000-00007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>
          <a:extLst>
            <a:ext uri="{FF2B5EF4-FFF2-40B4-BE49-F238E27FC236}">
              <a16:creationId xmlns:a16="http://schemas.microsoft.com/office/drawing/2014/main" id="{00000000-0008-0000-2000-00007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>
          <a:extLst>
            <a:ext uri="{FF2B5EF4-FFF2-40B4-BE49-F238E27FC236}">
              <a16:creationId xmlns:a16="http://schemas.microsoft.com/office/drawing/2014/main" id="{00000000-0008-0000-2000-00007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>
          <a:extLst>
            <a:ext uri="{FF2B5EF4-FFF2-40B4-BE49-F238E27FC236}">
              <a16:creationId xmlns:a16="http://schemas.microsoft.com/office/drawing/2014/main" id="{00000000-0008-0000-2000-00007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>
          <a:extLst>
            <a:ext uri="{FF2B5EF4-FFF2-40B4-BE49-F238E27FC236}">
              <a16:creationId xmlns:a16="http://schemas.microsoft.com/office/drawing/2014/main" id="{00000000-0008-0000-2000-00007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>
          <a:extLst>
            <a:ext uri="{FF2B5EF4-FFF2-40B4-BE49-F238E27FC236}">
              <a16:creationId xmlns:a16="http://schemas.microsoft.com/office/drawing/2014/main" id="{00000000-0008-0000-2000-00007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>
          <a:extLst>
            <a:ext uri="{FF2B5EF4-FFF2-40B4-BE49-F238E27FC236}">
              <a16:creationId xmlns:a16="http://schemas.microsoft.com/office/drawing/2014/main" id="{00000000-0008-0000-2000-00008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>
          <a:extLst>
            <a:ext uri="{FF2B5EF4-FFF2-40B4-BE49-F238E27FC236}">
              <a16:creationId xmlns:a16="http://schemas.microsoft.com/office/drawing/2014/main" id="{00000000-0008-0000-2000-00008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>
          <a:extLst>
            <a:ext uri="{FF2B5EF4-FFF2-40B4-BE49-F238E27FC236}">
              <a16:creationId xmlns:a16="http://schemas.microsoft.com/office/drawing/2014/main" id="{00000000-0008-0000-2000-00008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>
          <a:extLst>
            <a:ext uri="{FF2B5EF4-FFF2-40B4-BE49-F238E27FC236}">
              <a16:creationId xmlns:a16="http://schemas.microsoft.com/office/drawing/2014/main" id="{00000000-0008-0000-2000-00008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>
          <a:extLst>
            <a:ext uri="{FF2B5EF4-FFF2-40B4-BE49-F238E27FC236}">
              <a16:creationId xmlns:a16="http://schemas.microsoft.com/office/drawing/2014/main" id="{00000000-0008-0000-2000-00008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>
          <a:extLst>
            <a:ext uri="{FF2B5EF4-FFF2-40B4-BE49-F238E27FC236}">
              <a16:creationId xmlns:a16="http://schemas.microsoft.com/office/drawing/2014/main" id="{00000000-0008-0000-2000-00008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>
          <a:extLst>
            <a:ext uri="{FF2B5EF4-FFF2-40B4-BE49-F238E27FC236}">
              <a16:creationId xmlns:a16="http://schemas.microsoft.com/office/drawing/2014/main" id="{00000000-0008-0000-2000-00008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>
          <a:extLst>
            <a:ext uri="{FF2B5EF4-FFF2-40B4-BE49-F238E27FC236}">
              <a16:creationId xmlns:a16="http://schemas.microsoft.com/office/drawing/2014/main" id="{00000000-0008-0000-2000-00008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>
          <a:extLst>
            <a:ext uri="{FF2B5EF4-FFF2-40B4-BE49-F238E27FC236}">
              <a16:creationId xmlns:a16="http://schemas.microsoft.com/office/drawing/2014/main" id="{00000000-0008-0000-2000-00008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>
          <a:extLst>
            <a:ext uri="{FF2B5EF4-FFF2-40B4-BE49-F238E27FC236}">
              <a16:creationId xmlns:a16="http://schemas.microsoft.com/office/drawing/2014/main" id="{00000000-0008-0000-2000-00008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>
          <a:extLst>
            <a:ext uri="{FF2B5EF4-FFF2-40B4-BE49-F238E27FC236}">
              <a16:creationId xmlns:a16="http://schemas.microsoft.com/office/drawing/2014/main" id="{00000000-0008-0000-2000-00008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>
          <a:extLst>
            <a:ext uri="{FF2B5EF4-FFF2-40B4-BE49-F238E27FC236}">
              <a16:creationId xmlns:a16="http://schemas.microsoft.com/office/drawing/2014/main" id="{00000000-0008-0000-2000-00008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>
          <a:extLst>
            <a:ext uri="{FF2B5EF4-FFF2-40B4-BE49-F238E27FC236}">
              <a16:creationId xmlns:a16="http://schemas.microsoft.com/office/drawing/2014/main" id="{00000000-0008-0000-2000-00008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>
          <a:extLst>
            <a:ext uri="{FF2B5EF4-FFF2-40B4-BE49-F238E27FC236}">
              <a16:creationId xmlns:a16="http://schemas.microsoft.com/office/drawing/2014/main" id="{00000000-0008-0000-2000-00008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>
          <a:extLst>
            <a:ext uri="{FF2B5EF4-FFF2-40B4-BE49-F238E27FC236}">
              <a16:creationId xmlns:a16="http://schemas.microsoft.com/office/drawing/2014/main" id="{00000000-0008-0000-2000-00008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>
          <a:extLst>
            <a:ext uri="{FF2B5EF4-FFF2-40B4-BE49-F238E27FC236}">
              <a16:creationId xmlns:a16="http://schemas.microsoft.com/office/drawing/2014/main" id="{00000000-0008-0000-2000-00008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>
          <a:extLst>
            <a:ext uri="{FF2B5EF4-FFF2-40B4-BE49-F238E27FC236}">
              <a16:creationId xmlns:a16="http://schemas.microsoft.com/office/drawing/2014/main" id="{00000000-0008-0000-2000-00009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>
          <a:extLst>
            <a:ext uri="{FF2B5EF4-FFF2-40B4-BE49-F238E27FC236}">
              <a16:creationId xmlns:a16="http://schemas.microsoft.com/office/drawing/2014/main" id="{00000000-0008-0000-2000-00009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>
          <a:extLst>
            <a:ext uri="{FF2B5EF4-FFF2-40B4-BE49-F238E27FC236}">
              <a16:creationId xmlns:a16="http://schemas.microsoft.com/office/drawing/2014/main" id="{00000000-0008-0000-2000-00009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>
          <a:extLst>
            <a:ext uri="{FF2B5EF4-FFF2-40B4-BE49-F238E27FC236}">
              <a16:creationId xmlns:a16="http://schemas.microsoft.com/office/drawing/2014/main" id="{00000000-0008-0000-2000-00009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>
          <a:extLst>
            <a:ext uri="{FF2B5EF4-FFF2-40B4-BE49-F238E27FC236}">
              <a16:creationId xmlns:a16="http://schemas.microsoft.com/office/drawing/2014/main" id="{00000000-0008-0000-2000-00009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>
          <a:extLst>
            <a:ext uri="{FF2B5EF4-FFF2-40B4-BE49-F238E27FC236}">
              <a16:creationId xmlns:a16="http://schemas.microsoft.com/office/drawing/2014/main" id="{00000000-0008-0000-2000-00009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>
          <a:extLst>
            <a:ext uri="{FF2B5EF4-FFF2-40B4-BE49-F238E27FC236}">
              <a16:creationId xmlns:a16="http://schemas.microsoft.com/office/drawing/2014/main" id="{00000000-0008-0000-2000-00009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>
          <a:extLst>
            <a:ext uri="{FF2B5EF4-FFF2-40B4-BE49-F238E27FC236}">
              <a16:creationId xmlns:a16="http://schemas.microsoft.com/office/drawing/2014/main" id="{00000000-0008-0000-2000-00009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>
          <a:extLst>
            <a:ext uri="{FF2B5EF4-FFF2-40B4-BE49-F238E27FC236}">
              <a16:creationId xmlns:a16="http://schemas.microsoft.com/office/drawing/2014/main" id="{00000000-0008-0000-2000-00009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>
          <a:extLst>
            <a:ext uri="{FF2B5EF4-FFF2-40B4-BE49-F238E27FC236}">
              <a16:creationId xmlns:a16="http://schemas.microsoft.com/office/drawing/2014/main" id="{00000000-0008-0000-2000-00009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>
          <a:extLst>
            <a:ext uri="{FF2B5EF4-FFF2-40B4-BE49-F238E27FC236}">
              <a16:creationId xmlns:a16="http://schemas.microsoft.com/office/drawing/2014/main" id="{00000000-0008-0000-2000-00009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>
          <a:extLst>
            <a:ext uri="{FF2B5EF4-FFF2-40B4-BE49-F238E27FC236}">
              <a16:creationId xmlns:a16="http://schemas.microsoft.com/office/drawing/2014/main" id="{00000000-0008-0000-2000-00009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>
          <a:extLst>
            <a:ext uri="{FF2B5EF4-FFF2-40B4-BE49-F238E27FC236}">
              <a16:creationId xmlns:a16="http://schemas.microsoft.com/office/drawing/2014/main" id="{00000000-0008-0000-2000-00009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>
          <a:extLst>
            <a:ext uri="{FF2B5EF4-FFF2-40B4-BE49-F238E27FC236}">
              <a16:creationId xmlns:a16="http://schemas.microsoft.com/office/drawing/2014/main" id="{00000000-0008-0000-2000-00009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>
          <a:extLst>
            <a:ext uri="{FF2B5EF4-FFF2-40B4-BE49-F238E27FC236}">
              <a16:creationId xmlns:a16="http://schemas.microsoft.com/office/drawing/2014/main" id="{00000000-0008-0000-2000-00009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>
          <a:extLst>
            <a:ext uri="{FF2B5EF4-FFF2-40B4-BE49-F238E27FC236}">
              <a16:creationId xmlns:a16="http://schemas.microsoft.com/office/drawing/2014/main" id="{00000000-0008-0000-2000-00009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>
          <a:extLst>
            <a:ext uri="{FF2B5EF4-FFF2-40B4-BE49-F238E27FC236}">
              <a16:creationId xmlns:a16="http://schemas.microsoft.com/office/drawing/2014/main" id="{00000000-0008-0000-2000-0000A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>
          <a:extLst>
            <a:ext uri="{FF2B5EF4-FFF2-40B4-BE49-F238E27FC236}">
              <a16:creationId xmlns:a16="http://schemas.microsoft.com/office/drawing/2014/main" id="{00000000-0008-0000-2000-0000A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>
          <a:extLst>
            <a:ext uri="{FF2B5EF4-FFF2-40B4-BE49-F238E27FC236}">
              <a16:creationId xmlns:a16="http://schemas.microsoft.com/office/drawing/2014/main" id="{00000000-0008-0000-2000-0000A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>
          <a:extLst>
            <a:ext uri="{FF2B5EF4-FFF2-40B4-BE49-F238E27FC236}">
              <a16:creationId xmlns:a16="http://schemas.microsoft.com/office/drawing/2014/main" id="{00000000-0008-0000-2000-0000A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>
          <a:extLst>
            <a:ext uri="{FF2B5EF4-FFF2-40B4-BE49-F238E27FC236}">
              <a16:creationId xmlns:a16="http://schemas.microsoft.com/office/drawing/2014/main" id="{00000000-0008-0000-2000-0000A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>
          <a:extLst>
            <a:ext uri="{FF2B5EF4-FFF2-40B4-BE49-F238E27FC236}">
              <a16:creationId xmlns:a16="http://schemas.microsoft.com/office/drawing/2014/main" id="{00000000-0008-0000-2000-0000A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>
          <a:extLst>
            <a:ext uri="{FF2B5EF4-FFF2-40B4-BE49-F238E27FC236}">
              <a16:creationId xmlns:a16="http://schemas.microsoft.com/office/drawing/2014/main" id="{00000000-0008-0000-2000-0000A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>
          <a:extLst>
            <a:ext uri="{FF2B5EF4-FFF2-40B4-BE49-F238E27FC236}">
              <a16:creationId xmlns:a16="http://schemas.microsoft.com/office/drawing/2014/main" id="{00000000-0008-0000-2000-0000A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>
          <a:extLst>
            <a:ext uri="{FF2B5EF4-FFF2-40B4-BE49-F238E27FC236}">
              <a16:creationId xmlns:a16="http://schemas.microsoft.com/office/drawing/2014/main" id="{00000000-0008-0000-2000-0000A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>
          <a:extLst>
            <a:ext uri="{FF2B5EF4-FFF2-40B4-BE49-F238E27FC236}">
              <a16:creationId xmlns:a16="http://schemas.microsoft.com/office/drawing/2014/main" id="{00000000-0008-0000-2000-0000A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>
          <a:extLst>
            <a:ext uri="{FF2B5EF4-FFF2-40B4-BE49-F238E27FC236}">
              <a16:creationId xmlns:a16="http://schemas.microsoft.com/office/drawing/2014/main" id="{00000000-0008-0000-2000-0000A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>
          <a:extLst>
            <a:ext uri="{FF2B5EF4-FFF2-40B4-BE49-F238E27FC236}">
              <a16:creationId xmlns:a16="http://schemas.microsoft.com/office/drawing/2014/main" id="{00000000-0008-0000-2000-0000A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>
          <a:extLst>
            <a:ext uri="{FF2B5EF4-FFF2-40B4-BE49-F238E27FC236}">
              <a16:creationId xmlns:a16="http://schemas.microsoft.com/office/drawing/2014/main" id="{00000000-0008-0000-2000-0000A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>
          <a:extLst>
            <a:ext uri="{FF2B5EF4-FFF2-40B4-BE49-F238E27FC236}">
              <a16:creationId xmlns:a16="http://schemas.microsoft.com/office/drawing/2014/main" id="{00000000-0008-0000-2000-0000A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>
          <a:extLst>
            <a:ext uri="{FF2B5EF4-FFF2-40B4-BE49-F238E27FC236}">
              <a16:creationId xmlns:a16="http://schemas.microsoft.com/office/drawing/2014/main" id="{00000000-0008-0000-2000-0000A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>
          <a:extLst>
            <a:ext uri="{FF2B5EF4-FFF2-40B4-BE49-F238E27FC236}">
              <a16:creationId xmlns:a16="http://schemas.microsoft.com/office/drawing/2014/main" id="{00000000-0008-0000-2000-0000A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>
          <a:extLst>
            <a:ext uri="{FF2B5EF4-FFF2-40B4-BE49-F238E27FC236}">
              <a16:creationId xmlns:a16="http://schemas.microsoft.com/office/drawing/2014/main" id="{00000000-0008-0000-2000-0000B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>
          <a:extLst>
            <a:ext uri="{FF2B5EF4-FFF2-40B4-BE49-F238E27FC236}">
              <a16:creationId xmlns:a16="http://schemas.microsoft.com/office/drawing/2014/main" id="{00000000-0008-0000-2000-0000B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>
          <a:extLst>
            <a:ext uri="{FF2B5EF4-FFF2-40B4-BE49-F238E27FC236}">
              <a16:creationId xmlns:a16="http://schemas.microsoft.com/office/drawing/2014/main" id="{00000000-0008-0000-2000-0000B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>
          <a:extLst>
            <a:ext uri="{FF2B5EF4-FFF2-40B4-BE49-F238E27FC236}">
              <a16:creationId xmlns:a16="http://schemas.microsoft.com/office/drawing/2014/main" id="{00000000-0008-0000-2000-0000B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>
          <a:extLst>
            <a:ext uri="{FF2B5EF4-FFF2-40B4-BE49-F238E27FC236}">
              <a16:creationId xmlns:a16="http://schemas.microsoft.com/office/drawing/2014/main" id="{00000000-0008-0000-2000-0000B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>
          <a:extLst>
            <a:ext uri="{FF2B5EF4-FFF2-40B4-BE49-F238E27FC236}">
              <a16:creationId xmlns:a16="http://schemas.microsoft.com/office/drawing/2014/main" id="{00000000-0008-0000-2000-0000B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>
          <a:extLst>
            <a:ext uri="{FF2B5EF4-FFF2-40B4-BE49-F238E27FC236}">
              <a16:creationId xmlns:a16="http://schemas.microsoft.com/office/drawing/2014/main" id="{00000000-0008-0000-2000-0000B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>
          <a:extLst>
            <a:ext uri="{FF2B5EF4-FFF2-40B4-BE49-F238E27FC236}">
              <a16:creationId xmlns:a16="http://schemas.microsoft.com/office/drawing/2014/main" id="{00000000-0008-0000-2000-0000B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>
          <a:extLst>
            <a:ext uri="{FF2B5EF4-FFF2-40B4-BE49-F238E27FC236}">
              <a16:creationId xmlns:a16="http://schemas.microsoft.com/office/drawing/2014/main" id="{00000000-0008-0000-2000-0000B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>
          <a:extLst>
            <a:ext uri="{FF2B5EF4-FFF2-40B4-BE49-F238E27FC236}">
              <a16:creationId xmlns:a16="http://schemas.microsoft.com/office/drawing/2014/main" id="{00000000-0008-0000-2000-0000B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>
          <a:extLst>
            <a:ext uri="{FF2B5EF4-FFF2-40B4-BE49-F238E27FC236}">
              <a16:creationId xmlns:a16="http://schemas.microsoft.com/office/drawing/2014/main" id="{00000000-0008-0000-2000-0000B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>
          <a:extLst>
            <a:ext uri="{FF2B5EF4-FFF2-40B4-BE49-F238E27FC236}">
              <a16:creationId xmlns:a16="http://schemas.microsoft.com/office/drawing/2014/main" id="{00000000-0008-0000-2000-0000B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>
          <a:extLst>
            <a:ext uri="{FF2B5EF4-FFF2-40B4-BE49-F238E27FC236}">
              <a16:creationId xmlns:a16="http://schemas.microsoft.com/office/drawing/2014/main" id="{00000000-0008-0000-2000-0000B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>
          <a:extLst>
            <a:ext uri="{FF2B5EF4-FFF2-40B4-BE49-F238E27FC236}">
              <a16:creationId xmlns:a16="http://schemas.microsoft.com/office/drawing/2014/main" id="{00000000-0008-0000-2000-0000B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>
          <a:extLst>
            <a:ext uri="{FF2B5EF4-FFF2-40B4-BE49-F238E27FC236}">
              <a16:creationId xmlns:a16="http://schemas.microsoft.com/office/drawing/2014/main" id="{00000000-0008-0000-2000-0000B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>
          <a:extLst>
            <a:ext uri="{FF2B5EF4-FFF2-40B4-BE49-F238E27FC236}">
              <a16:creationId xmlns:a16="http://schemas.microsoft.com/office/drawing/2014/main" id="{00000000-0008-0000-2000-0000B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>
          <a:extLst>
            <a:ext uri="{FF2B5EF4-FFF2-40B4-BE49-F238E27FC236}">
              <a16:creationId xmlns:a16="http://schemas.microsoft.com/office/drawing/2014/main" id="{00000000-0008-0000-2000-0000C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>
          <a:extLst>
            <a:ext uri="{FF2B5EF4-FFF2-40B4-BE49-F238E27FC236}">
              <a16:creationId xmlns:a16="http://schemas.microsoft.com/office/drawing/2014/main" id="{00000000-0008-0000-2000-0000C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>
          <a:extLst>
            <a:ext uri="{FF2B5EF4-FFF2-40B4-BE49-F238E27FC236}">
              <a16:creationId xmlns:a16="http://schemas.microsoft.com/office/drawing/2014/main" id="{00000000-0008-0000-2000-0000C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>
          <a:extLst>
            <a:ext uri="{FF2B5EF4-FFF2-40B4-BE49-F238E27FC236}">
              <a16:creationId xmlns:a16="http://schemas.microsoft.com/office/drawing/2014/main" id="{00000000-0008-0000-2000-0000C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>
          <a:extLst>
            <a:ext uri="{FF2B5EF4-FFF2-40B4-BE49-F238E27FC236}">
              <a16:creationId xmlns:a16="http://schemas.microsoft.com/office/drawing/2014/main" id="{00000000-0008-0000-2000-0000C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>
          <a:extLst>
            <a:ext uri="{FF2B5EF4-FFF2-40B4-BE49-F238E27FC236}">
              <a16:creationId xmlns:a16="http://schemas.microsoft.com/office/drawing/2014/main" id="{00000000-0008-0000-2000-0000C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>
          <a:extLst>
            <a:ext uri="{FF2B5EF4-FFF2-40B4-BE49-F238E27FC236}">
              <a16:creationId xmlns:a16="http://schemas.microsoft.com/office/drawing/2014/main" id="{00000000-0008-0000-2000-0000C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>
          <a:extLst>
            <a:ext uri="{FF2B5EF4-FFF2-40B4-BE49-F238E27FC236}">
              <a16:creationId xmlns:a16="http://schemas.microsoft.com/office/drawing/2014/main" id="{00000000-0008-0000-2000-0000C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>
          <a:extLst>
            <a:ext uri="{FF2B5EF4-FFF2-40B4-BE49-F238E27FC236}">
              <a16:creationId xmlns:a16="http://schemas.microsoft.com/office/drawing/2014/main" id="{00000000-0008-0000-2000-0000C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>
          <a:extLst>
            <a:ext uri="{FF2B5EF4-FFF2-40B4-BE49-F238E27FC236}">
              <a16:creationId xmlns:a16="http://schemas.microsoft.com/office/drawing/2014/main" id="{00000000-0008-0000-2000-0000C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>
          <a:extLst>
            <a:ext uri="{FF2B5EF4-FFF2-40B4-BE49-F238E27FC236}">
              <a16:creationId xmlns:a16="http://schemas.microsoft.com/office/drawing/2014/main" id="{00000000-0008-0000-2000-0000C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>
          <a:extLst>
            <a:ext uri="{FF2B5EF4-FFF2-40B4-BE49-F238E27FC236}">
              <a16:creationId xmlns:a16="http://schemas.microsoft.com/office/drawing/2014/main" id="{00000000-0008-0000-2000-0000C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>
          <a:extLst>
            <a:ext uri="{FF2B5EF4-FFF2-40B4-BE49-F238E27FC236}">
              <a16:creationId xmlns:a16="http://schemas.microsoft.com/office/drawing/2014/main" id="{00000000-0008-0000-2000-0000CC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>
          <a:extLst>
            <a:ext uri="{FF2B5EF4-FFF2-40B4-BE49-F238E27FC236}">
              <a16:creationId xmlns:a16="http://schemas.microsoft.com/office/drawing/2014/main" id="{00000000-0008-0000-2000-0000CD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>
          <a:extLst>
            <a:ext uri="{FF2B5EF4-FFF2-40B4-BE49-F238E27FC236}">
              <a16:creationId xmlns:a16="http://schemas.microsoft.com/office/drawing/2014/main" id="{00000000-0008-0000-2000-0000CE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>
          <a:extLst>
            <a:ext uri="{FF2B5EF4-FFF2-40B4-BE49-F238E27FC236}">
              <a16:creationId xmlns:a16="http://schemas.microsoft.com/office/drawing/2014/main" id="{00000000-0008-0000-2000-0000CF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>
          <a:extLst>
            <a:ext uri="{FF2B5EF4-FFF2-40B4-BE49-F238E27FC236}">
              <a16:creationId xmlns:a16="http://schemas.microsoft.com/office/drawing/2014/main" id="{00000000-0008-0000-2000-0000D0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>
          <a:extLst>
            <a:ext uri="{FF2B5EF4-FFF2-40B4-BE49-F238E27FC236}">
              <a16:creationId xmlns:a16="http://schemas.microsoft.com/office/drawing/2014/main" id="{00000000-0008-0000-2000-0000D1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>
          <a:extLst>
            <a:ext uri="{FF2B5EF4-FFF2-40B4-BE49-F238E27FC236}">
              <a16:creationId xmlns:a16="http://schemas.microsoft.com/office/drawing/2014/main" id="{00000000-0008-0000-2000-0000D2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>
          <a:extLst>
            <a:ext uri="{FF2B5EF4-FFF2-40B4-BE49-F238E27FC236}">
              <a16:creationId xmlns:a16="http://schemas.microsoft.com/office/drawing/2014/main" id="{00000000-0008-0000-2000-0000D3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>
          <a:extLst>
            <a:ext uri="{FF2B5EF4-FFF2-40B4-BE49-F238E27FC236}">
              <a16:creationId xmlns:a16="http://schemas.microsoft.com/office/drawing/2014/main" id="{00000000-0008-0000-2000-0000D4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>
          <a:extLst>
            <a:ext uri="{FF2B5EF4-FFF2-40B4-BE49-F238E27FC236}">
              <a16:creationId xmlns:a16="http://schemas.microsoft.com/office/drawing/2014/main" id="{00000000-0008-0000-2000-0000D5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>
          <a:extLst>
            <a:ext uri="{FF2B5EF4-FFF2-40B4-BE49-F238E27FC236}">
              <a16:creationId xmlns:a16="http://schemas.microsoft.com/office/drawing/2014/main" id="{00000000-0008-0000-2000-0000D6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>
          <a:extLst>
            <a:ext uri="{FF2B5EF4-FFF2-40B4-BE49-F238E27FC236}">
              <a16:creationId xmlns:a16="http://schemas.microsoft.com/office/drawing/2014/main" id="{00000000-0008-0000-2000-0000D7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>
          <a:extLst>
            <a:ext uri="{FF2B5EF4-FFF2-40B4-BE49-F238E27FC236}">
              <a16:creationId xmlns:a16="http://schemas.microsoft.com/office/drawing/2014/main" id="{00000000-0008-0000-2000-0000D8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>
          <a:extLst>
            <a:ext uri="{FF2B5EF4-FFF2-40B4-BE49-F238E27FC236}">
              <a16:creationId xmlns:a16="http://schemas.microsoft.com/office/drawing/2014/main" id="{00000000-0008-0000-2000-0000D9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>
          <a:extLst>
            <a:ext uri="{FF2B5EF4-FFF2-40B4-BE49-F238E27FC236}">
              <a16:creationId xmlns:a16="http://schemas.microsoft.com/office/drawing/2014/main" id="{00000000-0008-0000-2000-0000DA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>
          <a:extLst>
            <a:ext uri="{FF2B5EF4-FFF2-40B4-BE49-F238E27FC236}">
              <a16:creationId xmlns:a16="http://schemas.microsoft.com/office/drawing/2014/main" id="{00000000-0008-0000-2000-0000DB05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>
          <a:extLst>
            <a:ext uri="{FF2B5EF4-FFF2-40B4-BE49-F238E27FC236}">
              <a16:creationId xmlns:a16="http://schemas.microsoft.com/office/drawing/2014/main" id="{00000000-0008-0000-2000-0000D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>
          <a:extLst>
            <a:ext uri="{FF2B5EF4-FFF2-40B4-BE49-F238E27FC236}">
              <a16:creationId xmlns:a16="http://schemas.microsoft.com/office/drawing/2014/main" id="{00000000-0008-0000-2000-0000D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>
          <a:extLst>
            <a:ext uri="{FF2B5EF4-FFF2-40B4-BE49-F238E27FC236}">
              <a16:creationId xmlns:a16="http://schemas.microsoft.com/office/drawing/2014/main" id="{00000000-0008-0000-2000-0000D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>
          <a:extLst>
            <a:ext uri="{FF2B5EF4-FFF2-40B4-BE49-F238E27FC236}">
              <a16:creationId xmlns:a16="http://schemas.microsoft.com/office/drawing/2014/main" id="{00000000-0008-0000-2000-0000D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>
          <a:extLst>
            <a:ext uri="{FF2B5EF4-FFF2-40B4-BE49-F238E27FC236}">
              <a16:creationId xmlns:a16="http://schemas.microsoft.com/office/drawing/2014/main" id="{00000000-0008-0000-2000-0000E0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>
          <a:extLst>
            <a:ext uri="{FF2B5EF4-FFF2-40B4-BE49-F238E27FC236}">
              <a16:creationId xmlns:a16="http://schemas.microsoft.com/office/drawing/2014/main" id="{00000000-0008-0000-2000-0000E1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>
          <a:extLst>
            <a:ext uri="{FF2B5EF4-FFF2-40B4-BE49-F238E27FC236}">
              <a16:creationId xmlns:a16="http://schemas.microsoft.com/office/drawing/2014/main" id="{00000000-0008-0000-2000-0000E2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>
          <a:extLst>
            <a:ext uri="{FF2B5EF4-FFF2-40B4-BE49-F238E27FC236}">
              <a16:creationId xmlns:a16="http://schemas.microsoft.com/office/drawing/2014/main" id="{00000000-0008-0000-2000-0000E3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>
          <a:extLst>
            <a:ext uri="{FF2B5EF4-FFF2-40B4-BE49-F238E27FC236}">
              <a16:creationId xmlns:a16="http://schemas.microsoft.com/office/drawing/2014/main" id="{00000000-0008-0000-2000-0000E4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>
          <a:extLst>
            <a:ext uri="{FF2B5EF4-FFF2-40B4-BE49-F238E27FC236}">
              <a16:creationId xmlns:a16="http://schemas.microsoft.com/office/drawing/2014/main" id="{00000000-0008-0000-2000-0000E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>
          <a:extLst>
            <a:ext uri="{FF2B5EF4-FFF2-40B4-BE49-F238E27FC236}">
              <a16:creationId xmlns:a16="http://schemas.microsoft.com/office/drawing/2014/main" id="{00000000-0008-0000-2000-0000E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>
          <a:extLst>
            <a:ext uri="{FF2B5EF4-FFF2-40B4-BE49-F238E27FC236}">
              <a16:creationId xmlns:a16="http://schemas.microsoft.com/office/drawing/2014/main" id="{00000000-0008-0000-2000-0000E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>
          <a:extLst>
            <a:ext uri="{FF2B5EF4-FFF2-40B4-BE49-F238E27FC236}">
              <a16:creationId xmlns:a16="http://schemas.microsoft.com/office/drawing/2014/main" id="{00000000-0008-0000-2000-0000E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>
          <a:extLst>
            <a:ext uri="{FF2B5EF4-FFF2-40B4-BE49-F238E27FC236}">
              <a16:creationId xmlns:a16="http://schemas.microsoft.com/office/drawing/2014/main" id="{00000000-0008-0000-2000-0000E9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>
          <a:extLst>
            <a:ext uri="{FF2B5EF4-FFF2-40B4-BE49-F238E27FC236}">
              <a16:creationId xmlns:a16="http://schemas.microsoft.com/office/drawing/2014/main" id="{00000000-0008-0000-2000-0000EA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>
          <a:extLst>
            <a:ext uri="{FF2B5EF4-FFF2-40B4-BE49-F238E27FC236}">
              <a16:creationId xmlns:a16="http://schemas.microsoft.com/office/drawing/2014/main" id="{00000000-0008-0000-2000-0000EB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>
          <a:extLst>
            <a:ext uri="{FF2B5EF4-FFF2-40B4-BE49-F238E27FC236}">
              <a16:creationId xmlns:a16="http://schemas.microsoft.com/office/drawing/2014/main" id="{00000000-0008-0000-2000-0000EC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>
          <a:extLst>
            <a:ext uri="{FF2B5EF4-FFF2-40B4-BE49-F238E27FC236}">
              <a16:creationId xmlns:a16="http://schemas.microsoft.com/office/drawing/2014/main" id="{00000000-0008-0000-2000-0000ED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>
          <a:extLst>
            <a:ext uri="{FF2B5EF4-FFF2-40B4-BE49-F238E27FC236}">
              <a16:creationId xmlns:a16="http://schemas.microsoft.com/office/drawing/2014/main" id="{00000000-0008-0000-2000-0000EE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>
          <a:extLst>
            <a:ext uri="{FF2B5EF4-FFF2-40B4-BE49-F238E27FC236}">
              <a16:creationId xmlns:a16="http://schemas.microsoft.com/office/drawing/2014/main" id="{00000000-0008-0000-2000-0000EF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>
          <a:extLst>
            <a:ext uri="{FF2B5EF4-FFF2-40B4-BE49-F238E27FC236}">
              <a16:creationId xmlns:a16="http://schemas.microsoft.com/office/drawing/2014/main" id="{00000000-0008-0000-2000-0000F0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>
          <a:extLst>
            <a:ext uri="{FF2B5EF4-FFF2-40B4-BE49-F238E27FC236}">
              <a16:creationId xmlns:a16="http://schemas.microsoft.com/office/drawing/2014/main" id="{00000000-0008-0000-2000-0000F1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>
          <a:extLst>
            <a:ext uri="{FF2B5EF4-FFF2-40B4-BE49-F238E27FC236}">
              <a16:creationId xmlns:a16="http://schemas.microsoft.com/office/drawing/2014/main" id="{00000000-0008-0000-2000-0000F2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>
          <a:extLst>
            <a:ext uri="{FF2B5EF4-FFF2-40B4-BE49-F238E27FC236}">
              <a16:creationId xmlns:a16="http://schemas.microsoft.com/office/drawing/2014/main" id="{00000000-0008-0000-2000-0000F3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>
          <a:extLst>
            <a:ext uri="{FF2B5EF4-FFF2-40B4-BE49-F238E27FC236}">
              <a16:creationId xmlns:a16="http://schemas.microsoft.com/office/drawing/2014/main" id="{00000000-0008-0000-2000-0000F40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>
          <a:extLst>
            <a:ext uri="{FF2B5EF4-FFF2-40B4-BE49-F238E27FC236}">
              <a16:creationId xmlns:a16="http://schemas.microsoft.com/office/drawing/2014/main" id="{00000000-0008-0000-2000-0000F5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>
          <a:extLst>
            <a:ext uri="{FF2B5EF4-FFF2-40B4-BE49-F238E27FC236}">
              <a16:creationId xmlns:a16="http://schemas.microsoft.com/office/drawing/2014/main" id="{00000000-0008-0000-2000-0000F6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>
          <a:extLst>
            <a:ext uri="{FF2B5EF4-FFF2-40B4-BE49-F238E27FC236}">
              <a16:creationId xmlns:a16="http://schemas.microsoft.com/office/drawing/2014/main" id="{00000000-0008-0000-2000-0000F7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>
          <a:extLst>
            <a:ext uri="{FF2B5EF4-FFF2-40B4-BE49-F238E27FC236}">
              <a16:creationId xmlns:a16="http://schemas.microsoft.com/office/drawing/2014/main" id="{00000000-0008-0000-2000-0000F8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>
          <a:extLst>
            <a:ext uri="{FF2B5EF4-FFF2-40B4-BE49-F238E27FC236}">
              <a16:creationId xmlns:a16="http://schemas.microsoft.com/office/drawing/2014/main" id="{00000000-0008-0000-2000-0000F9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>
          <a:extLst>
            <a:ext uri="{FF2B5EF4-FFF2-40B4-BE49-F238E27FC236}">
              <a16:creationId xmlns:a16="http://schemas.microsoft.com/office/drawing/2014/main" id="{00000000-0008-0000-2000-0000FA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>
          <a:extLst>
            <a:ext uri="{FF2B5EF4-FFF2-40B4-BE49-F238E27FC236}">
              <a16:creationId xmlns:a16="http://schemas.microsoft.com/office/drawing/2014/main" id="{00000000-0008-0000-2000-0000FB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>
          <a:extLst>
            <a:ext uri="{FF2B5EF4-FFF2-40B4-BE49-F238E27FC236}">
              <a16:creationId xmlns:a16="http://schemas.microsoft.com/office/drawing/2014/main" id="{00000000-0008-0000-2000-0000FC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>
          <a:extLst>
            <a:ext uri="{FF2B5EF4-FFF2-40B4-BE49-F238E27FC236}">
              <a16:creationId xmlns:a16="http://schemas.microsoft.com/office/drawing/2014/main" id="{00000000-0008-0000-2000-0000FD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>
          <a:extLst>
            <a:ext uri="{FF2B5EF4-FFF2-40B4-BE49-F238E27FC236}">
              <a16:creationId xmlns:a16="http://schemas.microsoft.com/office/drawing/2014/main" id="{00000000-0008-0000-2000-0000FE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>
          <a:extLst>
            <a:ext uri="{FF2B5EF4-FFF2-40B4-BE49-F238E27FC236}">
              <a16:creationId xmlns:a16="http://schemas.microsoft.com/office/drawing/2014/main" id="{00000000-0008-0000-2000-0000FF0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>
          <a:extLst>
            <a:ext uri="{FF2B5EF4-FFF2-40B4-BE49-F238E27FC236}">
              <a16:creationId xmlns:a16="http://schemas.microsoft.com/office/drawing/2014/main" id="{00000000-0008-0000-2000-00000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>
          <a:extLst>
            <a:ext uri="{FF2B5EF4-FFF2-40B4-BE49-F238E27FC236}">
              <a16:creationId xmlns:a16="http://schemas.microsoft.com/office/drawing/2014/main" id="{00000000-0008-0000-2000-00000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>
          <a:extLst>
            <a:ext uri="{FF2B5EF4-FFF2-40B4-BE49-F238E27FC236}">
              <a16:creationId xmlns:a16="http://schemas.microsoft.com/office/drawing/2014/main" id="{00000000-0008-0000-2000-00000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>
          <a:extLst>
            <a:ext uri="{FF2B5EF4-FFF2-40B4-BE49-F238E27FC236}">
              <a16:creationId xmlns:a16="http://schemas.microsoft.com/office/drawing/2014/main" id="{00000000-0008-0000-2000-00000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>
          <a:extLst>
            <a:ext uri="{FF2B5EF4-FFF2-40B4-BE49-F238E27FC236}">
              <a16:creationId xmlns:a16="http://schemas.microsoft.com/office/drawing/2014/main" id="{00000000-0008-0000-2000-00000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>
          <a:extLst>
            <a:ext uri="{FF2B5EF4-FFF2-40B4-BE49-F238E27FC236}">
              <a16:creationId xmlns:a16="http://schemas.microsoft.com/office/drawing/2014/main" id="{00000000-0008-0000-2000-00000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>
          <a:extLst>
            <a:ext uri="{FF2B5EF4-FFF2-40B4-BE49-F238E27FC236}">
              <a16:creationId xmlns:a16="http://schemas.microsoft.com/office/drawing/2014/main" id="{00000000-0008-0000-2000-00000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>
          <a:extLst>
            <a:ext uri="{FF2B5EF4-FFF2-40B4-BE49-F238E27FC236}">
              <a16:creationId xmlns:a16="http://schemas.microsoft.com/office/drawing/2014/main" id="{00000000-0008-0000-2000-00000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>
          <a:extLst>
            <a:ext uri="{FF2B5EF4-FFF2-40B4-BE49-F238E27FC236}">
              <a16:creationId xmlns:a16="http://schemas.microsoft.com/office/drawing/2014/main" id="{00000000-0008-0000-2000-00000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>
          <a:extLst>
            <a:ext uri="{FF2B5EF4-FFF2-40B4-BE49-F238E27FC236}">
              <a16:creationId xmlns:a16="http://schemas.microsoft.com/office/drawing/2014/main" id="{00000000-0008-0000-2000-00000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>
          <a:extLst>
            <a:ext uri="{FF2B5EF4-FFF2-40B4-BE49-F238E27FC236}">
              <a16:creationId xmlns:a16="http://schemas.microsoft.com/office/drawing/2014/main" id="{00000000-0008-0000-2000-00000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>
          <a:extLst>
            <a:ext uri="{FF2B5EF4-FFF2-40B4-BE49-F238E27FC236}">
              <a16:creationId xmlns:a16="http://schemas.microsoft.com/office/drawing/2014/main" id="{00000000-0008-0000-2000-00000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>
          <a:extLst>
            <a:ext uri="{FF2B5EF4-FFF2-40B4-BE49-F238E27FC236}">
              <a16:creationId xmlns:a16="http://schemas.microsoft.com/office/drawing/2014/main" id="{00000000-0008-0000-2000-00000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>
          <a:extLst>
            <a:ext uri="{FF2B5EF4-FFF2-40B4-BE49-F238E27FC236}">
              <a16:creationId xmlns:a16="http://schemas.microsoft.com/office/drawing/2014/main" id="{00000000-0008-0000-2000-00000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>
          <a:extLst>
            <a:ext uri="{FF2B5EF4-FFF2-40B4-BE49-F238E27FC236}">
              <a16:creationId xmlns:a16="http://schemas.microsoft.com/office/drawing/2014/main" id="{00000000-0008-0000-2000-00000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>
          <a:extLst>
            <a:ext uri="{FF2B5EF4-FFF2-40B4-BE49-F238E27FC236}">
              <a16:creationId xmlns:a16="http://schemas.microsoft.com/office/drawing/2014/main" id="{00000000-0008-0000-2000-00000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>
          <a:extLst>
            <a:ext uri="{FF2B5EF4-FFF2-40B4-BE49-F238E27FC236}">
              <a16:creationId xmlns:a16="http://schemas.microsoft.com/office/drawing/2014/main" id="{00000000-0008-0000-2000-00001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>
          <a:extLst>
            <a:ext uri="{FF2B5EF4-FFF2-40B4-BE49-F238E27FC236}">
              <a16:creationId xmlns:a16="http://schemas.microsoft.com/office/drawing/2014/main" id="{00000000-0008-0000-2000-00001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>
          <a:extLst>
            <a:ext uri="{FF2B5EF4-FFF2-40B4-BE49-F238E27FC236}">
              <a16:creationId xmlns:a16="http://schemas.microsoft.com/office/drawing/2014/main" id="{00000000-0008-0000-2000-00001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>
          <a:extLst>
            <a:ext uri="{FF2B5EF4-FFF2-40B4-BE49-F238E27FC236}">
              <a16:creationId xmlns:a16="http://schemas.microsoft.com/office/drawing/2014/main" id="{00000000-0008-0000-2000-00001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>
          <a:extLst>
            <a:ext uri="{FF2B5EF4-FFF2-40B4-BE49-F238E27FC236}">
              <a16:creationId xmlns:a16="http://schemas.microsoft.com/office/drawing/2014/main" id="{00000000-0008-0000-2000-00001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>
          <a:extLst>
            <a:ext uri="{FF2B5EF4-FFF2-40B4-BE49-F238E27FC236}">
              <a16:creationId xmlns:a16="http://schemas.microsoft.com/office/drawing/2014/main" id="{00000000-0008-0000-2000-00001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>
          <a:extLst>
            <a:ext uri="{FF2B5EF4-FFF2-40B4-BE49-F238E27FC236}">
              <a16:creationId xmlns:a16="http://schemas.microsoft.com/office/drawing/2014/main" id="{00000000-0008-0000-2000-00001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>
          <a:extLst>
            <a:ext uri="{FF2B5EF4-FFF2-40B4-BE49-F238E27FC236}">
              <a16:creationId xmlns:a16="http://schemas.microsoft.com/office/drawing/2014/main" id="{00000000-0008-0000-2000-00001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>
          <a:extLst>
            <a:ext uri="{FF2B5EF4-FFF2-40B4-BE49-F238E27FC236}">
              <a16:creationId xmlns:a16="http://schemas.microsoft.com/office/drawing/2014/main" id="{00000000-0008-0000-2000-00001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>
          <a:extLst>
            <a:ext uri="{FF2B5EF4-FFF2-40B4-BE49-F238E27FC236}">
              <a16:creationId xmlns:a16="http://schemas.microsoft.com/office/drawing/2014/main" id="{00000000-0008-0000-2000-00001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>
          <a:extLst>
            <a:ext uri="{FF2B5EF4-FFF2-40B4-BE49-F238E27FC236}">
              <a16:creationId xmlns:a16="http://schemas.microsoft.com/office/drawing/2014/main" id="{00000000-0008-0000-2000-00001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>
          <a:extLst>
            <a:ext uri="{FF2B5EF4-FFF2-40B4-BE49-F238E27FC236}">
              <a16:creationId xmlns:a16="http://schemas.microsoft.com/office/drawing/2014/main" id="{00000000-0008-0000-2000-00001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>
          <a:extLst>
            <a:ext uri="{FF2B5EF4-FFF2-40B4-BE49-F238E27FC236}">
              <a16:creationId xmlns:a16="http://schemas.microsoft.com/office/drawing/2014/main" id="{00000000-0008-0000-2000-00001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>
          <a:extLst>
            <a:ext uri="{FF2B5EF4-FFF2-40B4-BE49-F238E27FC236}">
              <a16:creationId xmlns:a16="http://schemas.microsoft.com/office/drawing/2014/main" id="{00000000-0008-0000-2000-00001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>
          <a:extLst>
            <a:ext uri="{FF2B5EF4-FFF2-40B4-BE49-F238E27FC236}">
              <a16:creationId xmlns:a16="http://schemas.microsoft.com/office/drawing/2014/main" id="{00000000-0008-0000-2000-00001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>
          <a:extLst>
            <a:ext uri="{FF2B5EF4-FFF2-40B4-BE49-F238E27FC236}">
              <a16:creationId xmlns:a16="http://schemas.microsoft.com/office/drawing/2014/main" id="{00000000-0008-0000-2000-00001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>
          <a:extLst>
            <a:ext uri="{FF2B5EF4-FFF2-40B4-BE49-F238E27FC236}">
              <a16:creationId xmlns:a16="http://schemas.microsoft.com/office/drawing/2014/main" id="{00000000-0008-0000-2000-00002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>
          <a:extLst>
            <a:ext uri="{FF2B5EF4-FFF2-40B4-BE49-F238E27FC236}">
              <a16:creationId xmlns:a16="http://schemas.microsoft.com/office/drawing/2014/main" id="{00000000-0008-0000-2000-00002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>
          <a:extLst>
            <a:ext uri="{FF2B5EF4-FFF2-40B4-BE49-F238E27FC236}">
              <a16:creationId xmlns:a16="http://schemas.microsoft.com/office/drawing/2014/main" id="{00000000-0008-0000-2000-00002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>
          <a:extLst>
            <a:ext uri="{FF2B5EF4-FFF2-40B4-BE49-F238E27FC236}">
              <a16:creationId xmlns:a16="http://schemas.microsoft.com/office/drawing/2014/main" id="{00000000-0008-0000-2000-00002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>
          <a:extLst>
            <a:ext uri="{FF2B5EF4-FFF2-40B4-BE49-F238E27FC236}">
              <a16:creationId xmlns:a16="http://schemas.microsoft.com/office/drawing/2014/main" id="{00000000-0008-0000-2000-00002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>
          <a:extLst>
            <a:ext uri="{FF2B5EF4-FFF2-40B4-BE49-F238E27FC236}">
              <a16:creationId xmlns:a16="http://schemas.microsoft.com/office/drawing/2014/main" id="{00000000-0008-0000-2000-00002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>
          <a:extLst>
            <a:ext uri="{FF2B5EF4-FFF2-40B4-BE49-F238E27FC236}">
              <a16:creationId xmlns:a16="http://schemas.microsoft.com/office/drawing/2014/main" id="{00000000-0008-0000-2000-00002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>
          <a:extLst>
            <a:ext uri="{FF2B5EF4-FFF2-40B4-BE49-F238E27FC236}">
              <a16:creationId xmlns:a16="http://schemas.microsoft.com/office/drawing/2014/main" id="{00000000-0008-0000-2000-00002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>
          <a:extLst>
            <a:ext uri="{FF2B5EF4-FFF2-40B4-BE49-F238E27FC236}">
              <a16:creationId xmlns:a16="http://schemas.microsoft.com/office/drawing/2014/main" id="{00000000-0008-0000-2000-00002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>
          <a:extLst>
            <a:ext uri="{FF2B5EF4-FFF2-40B4-BE49-F238E27FC236}">
              <a16:creationId xmlns:a16="http://schemas.microsoft.com/office/drawing/2014/main" id="{00000000-0008-0000-2000-00002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>
          <a:extLst>
            <a:ext uri="{FF2B5EF4-FFF2-40B4-BE49-F238E27FC236}">
              <a16:creationId xmlns:a16="http://schemas.microsoft.com/office/drawing/2014/main" id="{00000000-0008-0000-2000-00002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>
          <a:extLst>
            <a:ext uri="{FF2B5EF4-FFF2-40B4-BE49-F238E27FC236}">
              <a16:creationId xmlns:a16="http://schemas.microsoft.com/office/drawing/2014/main" id="{00000000-0008-0000-2000-00002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>
          <a:extLst>
            <a:ext uri="{FF2B5EF4-FFF2-40B4-BE49-F238E27FC236}">
              <a16:creationId xmlns:a16="http://schemas.microsoft.com/office/drawing/2014/main" id="{00000000-0008-0000-2000-00002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>
          <a:extLst>
            <a:ext uri="{FF2B5EF4-FFF2-40B4-BE49-F238E27FC236}">
              <a16:creationId xmlns:a16="http://schemas.microsoft.com/office/drawing/2014/main" id="{00000000-0008-0000-2000-00002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>
          <a:extLst>
            <a:ext uri="{FF2B5EF4-FFF2-40B4-BE49-F238E27FC236}">
              <a16:creationId xmlns:a16="http://schemas.microsoft.com/office/drawing/2014/main" id="{00000000-0008-0000-2000-00002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>
          <a:extLst>
            <a:ext uri="{FF2B5EF4-FFF2-40B4-BE49-F238E27FC236}">
              <a16:creationId xmlns:a16="http://schemas.microsoft.com/office/drawing/2014/main" id="{00000000-0008-0000-2000-00002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>
          <a:extLst>
            <a:ext uri="{FF2B5EF4-FFF2-40B4-BE49-F238E27FC236}">
              <a16:creationId xmlns:a16="http://schemas.microsoft.com/office/drawing/2014/main" id="{00000000-0008-0000-2000-00003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>
          <a:extLst>
            <a:ext uri="{FF2B5EF4-FFF2-40B4-BE49-F238E27FC236}">
              <a16:creationId xmlns:a16="http://schemas.microsoft.com/office/drawing/2014/main" id="{00000000-0008-0000-2000-00003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>
          <a:extLst>
            <a:ext uri="{FF2B5EF4-FFF2-40B4-BE49-F238E27FC236}">
              <a16:creationId xmlns:a16="http://schemas.microsoft.com/office/drawing/2014/main" id="{00000000-0008-0000-2000-00003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>
          <a:extLst>
            <a:ext uri="{FF2B5EF4-FFF2-40B4-BE49-F238E27FC236}">
              <a16:creationId xmlns:a16="http://schemas.microsoft.com/office/drawing/2014/main" id="{00000000-0008-0000-2000-00003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>
          <a:extLst>
            <a:ext uri="{FF2B5EF4-FFF2-40B4-BE49-F238E27FC236}">
              <a16:creationId xmlns:a16="http://schemas.microsoft.com/office/drawing/2014/main" id="{00000000-0008-0000-2000-00003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>
          <a:extLst>
            <a:ext uri="{FF2B5EF4-FFF2-40B4-BE49-F238E27FC236}">
              <a16:creationId xmlns:a16="http://schemas.microsoft.com/office/drawing/2014/main" id="{00000000-0008-0000-2000-00003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>
          <a:extLst>
            <a:ext uri="{FF2B5EF4-FFF2-40B4-BE49-F238E27FC236}">
              <a16:creationId xmlns:a16="http://schemas.microsoft.com/office/drawing/2014/main" id="{00000000-0008-0000-2000-00003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>
          <a:extLst>
            <a:ext uri="{FF2B5EF4-FFF2-40B4-BE49-F238E27FC236}">
              <a16:creationId xmlns:a16="http://schemas.microsoft.com/office/drawing/2014/main" id="{00000000-0008-0000-2000-00003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>
          <a:extLst>
            <a:ext uri="{FF2B5EF4-FFF2-40B4-BE49-F238E27FC236}">
              <a16:creationId xmlns:a16="http://schemas.microsoft.com/office/drawing/2014/main" id="{00000000-0008-0000-2000-00003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>
          <a:extLst>
            <a:ext uri="{FF2B5EF4-FFF2-40B4-BE49-F238E27FC236}">
              <a16:creationId xmlns:a16="http://schemas.microsoft.com/office/drawing/2014/main" id="{00000000-0008-0000-2000-00003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>
          <a:extLst>
            <a:ext uri="{FF2B5EF4-FFF2-40B4-BE49-F238E27FC236}">
              <a16:creationId xmlns:a16="http://schemas.microsoft.com/office/drawing/2014/main" id="{00000000-0008-0000-2000-00003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>
          <a:extLst>
            <a:ext uri="{FF2B5EF4-FFF2-40B4-BE49-F238E27FC236}">
              <a16:creationId xmlns:a16="http://schemas.microsoft.com/office/drawing/2014/main" id="{00000000-0008-0000-2000-00003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>
          <a:extLst>
            <a:ext uri="{FF2B5EF4-FFF2-40B4-BE49-F238E27FC236}">
              <a16:creationId xmlns:a16="http://schemas.microsoft.com/office/drawing/2014/main" id="{00000000-0008-0000-2000-00003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>
          <a:extLst>
            <a:ext uri="{FF2B5EF4-FFF2-40B4-BE49-F238E27FC236}">
              <a16:creationId xmlns:a16="http://schemas.microsoft.com/office/drawing/2014/main" id="{00000000-0008-0000-2000-00003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>
          <a:extLst>
            <a:ext uri="{FF2B5EF4-FFF2-40B4-BE49-F238E27FC236}">
              <a16:creationId xmlns:a16="http://schemas.microsoft.com/office/drawing/2014/main" id="{00000000-0008-0000-2000-00003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>
          <a:extLst>
            <a:ext uri="{FF2B5EF4-FFF2-40B4-BE49-F238E27FC236}">
              <a16:creationId xmlns:a16="http://schemas.microsoft.com/office/drawing/2014/main" id="{00000000-0008-0000-2000-00003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>
          <a:extLst>
            <a:ext uri="{FF2B5EF4-FFF2-40B4-BE49-F238E27FC236}">
              <a16:creationId xmlns:a16="http://schemas.microsoft.com/office/drawing/2014/main" id="{00000000-0008-0000-2000-00004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>
          <a:extLst>
            <a:ext uri="{FF2B5EF4-FFF2-40B4-BE49-F238E27FC236}">
              <a16:creationId xmlns:a16="http://schemas.microsoft.com/office/drawing/2014/main" id="{00000000-0008-0000-2000-00004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>
          <a:extLst>
            <a:ext uri="{FF2B5EF4-FFF2-40B4-BE49-F238E27FC236}">
              <a16:creationId xmlns:a16="http://schemas.microsoft.com/office/drawing/2014/main" id="{00000000-0008-0000-2000-00004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>
          <a:extLst>
            <a:ext uri="{FF2B5EF4-FFF2-40B4-BE49-F238E27FC236}">
              <a16:creationId xmlns:a16="http://schemas.microsoft.com/office/drawing/2014/main" id="{00000000-0008-0000-2000-00004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>
          <a:extLst>
            <a:ext uri="{FF2B5EF4-FFF2-40B4-BE49-F238E27FC236}">
              <a16:creationId xmlns:a16="http://schemas.microsoft.com/office/drawing/2014/main" id="{00000000-0008-0000-2000-00004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>
          <a:extLst>
            <a:ext uri="{FF2B5EF4-FFF2-40B4-BE49-F238E27FC236}">
              <a16:creationId xmlns:a16="http://schemas.microsoft.com/office/drawing/2014/main" id="{00000000-0008-0000-2000-00004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>
          <a:extLst>
            <a:ext uri="{FF2B5EF4-FFF2-40B4-BE49-F238E27FC236}">
              <a16:creationId xmlns:a16="http://schemas.microsoft.com/office/drawing/2014/main" id="{00000000-0008-0000-2000-00004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>
          <a:extLst>
            <a:ext uri="{FF2B5EF4-FFF2-40B4-BE49-F238E27FC236}">
              <a16:creationId xmlns:a16="http://schemas.microsoft.com/office/drawing/2014/main" id="{00000000-0008-0000-2000-00004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>
          <a:extLst>
            <a:ext uri="{FF2B5EF4-FFF2-40B4-BE49-F238E27FC236}">
              <a16:creationId xmlns:a16="http://schemas.microsoft.com/office/drawing/2014/main" id="{00000000-0008-0000-2000-00004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>
          <a:extLst>
            <a:ext uri="{FF2B5EF4-FFF2-40B4-BE49-F238E27FC236}">
              <a16:creationId xmlns:a16="http://schemas.microsoft.com/office/drawing/2014/main" id="{00000000-0008-0000-2000-00004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>
          <a:extLst>
            <a:ext uri="{FF2B5EF4-FFF2-40B4-BE49-F238E27FC236}">
              <a16:creationId xmlns:a16="http://schemas.microsoft.com/office/drawing/2014/main" id="{00000000-0008-0000-2000-00004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>
          <a:extLst>
            <a:ext uri="{FF2B5EF4-FFF2-40B4-BE49-F238E27FC236}">
              <a16:creationId xmlns:a16="http://schemas.microsoft.com/office/drawing/2014/main" id="{00000000-0008-0000-2000-00004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>
          <a:extLst>
            <a:ext uri="{FF2B5EF4-FFF2-40B4-BE49-F238E27FC236}">
              <a16:creationId xmlns:a16="http://schemas.microsoft.com/office/drawing/2014/main" id="{00000000-0008-0000-2000-00004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>
          <a:extLst>
            <a:ext uri="{FF2B5EF4-FFF2-40B4-BE49-F238E27FC236}">
              <a16:creationId xmlns:a16="http://schemas.microsoft.com/office/drawing/2014/main" id="{00000000-0008-0000-2000-00004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>
          <a:extLst>
            <a:ext uri="{FF2B5EF4-FFF2-40B4-BE49-F238E27FC236}">
              <a16:creationId xmlns:a16="http://schemas.microsoft.com/office/drawing/2014/main" id="{00000000-0008-0000-2000-00004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>
          <a:extLst>
            <a:ext uri="{FF2B5EF4-FFF2-40B4-BE49-F238E27FC236}">
              <a16:creationId xmlns:a16="http://schemas.microsoft.com/office/drawing/2014/main" id="{00000000-0008-0000-2000-00004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>
          <a:extLst>
            <a:ext uri="{FF2B5EF4-FFF2-40B4-BE49-F238E27FC236}">
              <a16:creationId xmlns:a16="http://schemas.microsoft.com/office/drawing/2014/main" id="{00000000-0008-0000-2000-00005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>
          <a:extLst>
            <a:ext uri="{FF2B5EF4-FFF2-40B4-BE49-F238E27FC236}">
              <a16:creationId xmlns:a16="http://schemas.microsoft.com/office/drawing/2014/main" id="{00000000-0008-0000-2000-00005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>
          <a:extLst>
            <a:ext uri="{FF2B5EF4-FFF2-40B4-BE49-F238E27FC236}">
              <a16:creationId xmlns:a16="http://schemas.microsoft.com/office/drawing/2014/main" id="{00000000-0008-0000-2000-00005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>
          <a:extLst>
            <a:ext uri="{FF2B5EF4-FFF2-40B4-BE49-F238E27FC236}">
              <a16:creationId xmlns:a16="http://schemas.microsoft.com/office/drawing/2014/main" id="{00000000-0008-0000-2000-00005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>
          <a:extLst>
            <a:ext uri="{FF2B5EF4-FFF2-40B4-BE49-F238E27FC236}">
              <a16:creationId xmlns:a16="http://schemas.microsoft.com/office/drawing/2014/main" id="{00000000-0008-0000-2000-00005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>
          <a:extLst>
            <a:ext uri="{FF2B5EF4-FFF2-40B4-BE49-F238E27FC236}">
              <a16:creationId xmlns:a16="http://schemas.microsoft.com/office/drawing/2014/main" id="{00000000-0008-0000-2000-00005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>
          <a:extLst>
            <a:ext uri="{FF2B5EF4-FFF2-40B4-BE49-F238E27FC236}">
              <a16:creationId xmlns:a16="http://schemas.microsoft.com/office/drawing/2014/main" id="{00000000-0008-0000-2000-00005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>
          <a:extLst>
            <a:ext uri="{FF2B5EF4-FFF2-40B4-BE49-F238E27FC236}">
              <a16:creationId xmlns:a16="http://schemas.microsoft.com/office/drawing/2014/main" id="{00000000-0008-0000-2000-00005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>
          <a:extLst>
            <a:ext uri="{FF2B5EF4-FFF2-40B4-BE49-F238E27FC236}">
              <a16:creationId xmlns:a16="http://schemas.microsoft.com/office/drawing/2014/main" id="{00000000-0008-0000-2000-00005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>
          <a:extLst>
            <a:ext uri="{FF2B5EF4-FFF2-40B4-BE49-F238E27FC236}">
              <a16:creationId xmlns:a16="http://schemas.microsoft.com/office/drawing/2014/main" id="{00000000-0008-0000-2000-00005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>
          <a:extLst>
            <a:ext uri="{FF2B5EF4-FFF2-40B4-BE49-F238E27FC236}">
              <a16:creationId xmlns:a16="http://schemas.microsoft.com/office/drawing/2014/main" id="{00000000-0008-0000-2000-00005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>
          <a:extLst>
            <a:ext uri="{FF2B5EF4-FFF2-40B4-BE49-F238E27FC236}">
              <a16:creationId xmlns:a16="http://schemas.microsoft.com/office/drawing/2014/main" id="{00000000-0008-0000-2000-00005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>
          <a:extLst>
            <a:ext uri="{FF2B5EF4-FFF2-40B4-BE49-F238E27FC236}">
              <a16:creationId xmlns:a16="http://schemas.microsoft.com/office/drawing/2014/main" id="{00000000-0008-0000-2000-00005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>
          <a:extLst>
            <a:ext uri="{FF2B5EF4-FFF2-40B4-BE49-F238E27FC236}">
              <a16:creationId xmlns:a16="http://schemas.microsoft.com/office/drawing/2014/main" id="{00000000-0008-0000-2000-00005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>
          <a:extLst>
            <a:ext uri="{FF2B5EF4-FFF2-40B4-BE49-F238E27FC236}">
              <a16:creationId xmlns:a16="http://schemas.microsoft.com/office/drawing/2014/main" id="{00000000-0008-0000-2000-00005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>
          <a:extLst>
            <a:ext uri="{FF2B5EF4-FFF2-40B4-BE49-F238E27FC236}">
              <a16:creationId xmlns:a16="http://schemas.microsoft.com/office/drawing/2014/main" id="{00000000-0008-0000-2000-00005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>
          <a:extLst>
            <a:ext uri="{FF2B5EF4-FFF2-40B4-BE49-F238E27FC236}">
              <a16:creationId xmlns:a16="http://schemas.microsoft.com/office/drawing/2014/main" id="{00000000-0008-0000-2000-00006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>
          <a:extLst>
            <a:ext uri="{FF2B5EF4-FFF2-40B4-BE49-F238E27FC236}">
              <a16:creationId xmlns:a16="http://schemas.microsoft.com/office/drawing/2014/main" id="{00000000-0008-0000-2000-00006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>
          <a:extLst>
            <a:ext uri="{FF2B5EF4-FFF2-40B4-BE49-F238E27FC236}">
              <a16:creationId xmlns:a16="http://schemas.microsoft.com/office/drawing/2014/main" id="{00000000-0008-0000-2000-00006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>
          <a:extLst>
            <a:ext uri="{FF2B5EF4-FFF2-40B4-BE49-F238E27FC236}">
              <a16:creationId xmlns:a16="http://schemas.microsoft.com/office/drawing/2014/main" id="{00000000-0008-0000-2000-00006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>
          <a:extLst>
            <a:ext uri="{FF2B5EF4-FFF2-40B4-BE49-F238E27FC236}">
              <a16:creationId xmlns:a16="http://schemas.microsoft.com/office/drawing/2014/main" id="{00000000-0008-0000-2000-00006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>
          <a:extLst>
            <a:ext uri="{FF2B5EF4-FFF2-40B4-BE49-F238E27FC236}">
              <a16:creationId xmlns:a16="http://schemas.microsoft.com/office/drawing/2014/main" id="{00000000-0008-0000-2000-00006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>
          <a:extLst>
            <a:ext uri="{FF2B5EF4-FFF2-40B4-BE49-F238E27FC236}">
              <a16:creationId xmlns:a16="http://schemas.microsoft.com/office/drawing/2014/main" id="{00000000-0008-0000-2000-00006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>
          <a:extLst>
            <a:ext uri="{FF2B5EF4-FFF2-40B4-BE49-F238E27FC236}">
              <a16:creationId xmlns:a16="http://schemas.microsoft.com/office/drawing/2014/main" id="{00000000-0008-0000-2000-00006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>
          <a:extLst>
            <a:ext uri="{FF2B5EF4-FFF2-40B4-BE49-F238E27FC236}">
              <a16:creationId xmlns:a16="http://schemas.microsoft.com/office/drawing/2014/main" id="{00000000-0008-0000-2000-00006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>
          <a:extLst>
            <a:ext uri="{FF2B5EF4-FFF2-40B4-BE49-F238E27FC236}">
              <a16:creationId xmlns:a16="http://schemas.microsoft.com/office/drawing/2014/main" id="{00000000-0008-0000-2000-00006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>
          <a:extLst>
            <a:ext uri="{FF2B5EF4-FFF2-40B4-BE49-F238E27FC236}">
              <a16:creationId xmlns:a16="http://schemas.microsoft.com/office/drawing/2014/main" id="{00000000-0008-0000-2000-00006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>
          <a:extLst>
            <a:ext uri="{FF2B5EF4-FFF2-40B4-BE49-F238E27FC236}">
              <a16:creationId xmlns:a16="http://schemas.microsoft.com/office/drawing/2014/main" id="{00000000-0008-0000-2000-00006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>
          <a:extLst>
            <a:ext uri="{FF2B5EF4-FFF2-40B4-BE49-F238E27FC236}">
              <a16:creationId xmlns:a16="http://schemas.microsoft.com/office/drawing/2014/main" id="{00000000-0008-0000-2000-00006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>
          <a:extLst>
            <a:ext uri="{FF2B5EF4-FFF2-40B4-BE49-F238E27FC236}">
              <a16:creationId xmlns:a16="http://schemas.microsoft.com/office/drawing/2014/main" id="{00000000-0008-0000-2000-00006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>
          <a:extLst>
            <a:ext uri="{FF2B5EF4-FFF2-40B4-BE49-F238E27FC236}">
              <a16:creationId xmlns:a16="http://schemas.microsoft.com/office/drawing/2014/main" id="{00000000-0008-0000-2000-00006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>
          <a:extLst>
            <a:ext uri="{FF2B5EF4-FFF2-40B4-BE49-F238E27FC236}">
              <a16:creationId xmlns:a16="http://schemas.microsoft.com/office/drawing/2014/main" id="{00000000-0008-0000-2000-00006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>
          <a:extLst>
            <a:ext uri="{FF2B5EF4-FFF2-40B4-BE49-F238E27FC236}">
              <a16:creationId xmlns:a16="http://schemas.microsoft.com/office/drawing/2014/main" id="{00000000-0008-0000-2000-00007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>
          <a:extLst>
            <a:ext uri="{FF2B5EF4-FFF2-40B4-BE49-F238E27FC236}">
              <a16:creationId xmlns:a16="http://schemas.microsoft.com/office/drawing/2014/main" id="{00000000-0008-0000-2000-00007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>
          <a:extLst>
            <a:ext uri="{FF2B5EF4-FFF2-40B4-BE49-F238E27FC236}">
              <a16:creationId xmlns:a16="http://schemas.microsoft.com/office/drawing/2014/main" id="{00000000-0008-0000-2000-00007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>
          <a:extLst>
            <a:ext uri="{FF2B5EF4-FFF2-40B4-BE49-F238E27FC236}">
              <a16:creationId xmlns:a16="http://schemas.microsoft.com/office/drawing/2014/main" id="{00000000-0008-0000-2000-00007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>
          <a:extLst>
            <a:ext uri="{FF2B5EF4-FFF2-40B4-BE49-F238E27FC236}">
              <a16:creationId xmlns:a16="http://schemas.microsoft.com/office/drawing/2014/main" id="{00000000-0008-0000-2000-00007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>
          <a:extLst>
            <a:ext uri="{FF2B5EF4-FFF2-40B4-BE49-F238E27FC236}">
              <a16:creationId xmlns:a16="http://schemas.microsoft.com/office/drawing/2014/main" id="{00000000-0008-0000-2000-00007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>
          <a:extLst>
            <a:ext uri="{FF2B5EF4-FFF2-40B4-BE49-F238E27FC236}">
              <a16:creationId xmlns:a16="http://schemas.microsoft.com/office/drawing/2014/main" id="{00000000-0008-0000-2000-00007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>
          <a:extLst>
            <a:ext uri="{FF2B5EF4-FFF2-40B4-BE49-F238E27FC236}">
              <a16:creationId xmlns:a16="http://schemas.microsoft.com/office/drawing/2014/main" id="{00000000-0008-0000-2000-00007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>
          <a:extLst>
            <a:ext uri="{FF2B5EF4-FFF2-40B4-BE49-F238E27FC236}">
              <a16:creationId xmlns:a16="http://schemas.microsoft.com/office/drawing/2014/main" id="{00000000-0008-0000-2000-00007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>
          <a:extLst>
            <a:ext uri="{FF2B5EF4-FFF2-40B4-BE49-F238E27FC236}">
              <a16:creationId xmlns:a16="http://schemas.microsoft.com/office/drawing/2014/main" id="{00000000-0008-0000-2000-00007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>
          <a:extLst>
            <a:ext uri="{FF2B5EF4-FFF2-40B4-BE49-F238E27FC236}">
              <a16:creationId xmlns:a16="http://schemas.microsoft.com/office/drawing/2014/main" id="{00000000-0008-0000-2000-00007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>
          <a:extLst>
            <a:ext uri="{FF2B5EF4-FFF2-40B4-BE49-F238E27FC236}">
              <a16:creationId xmlns:a16="http://schemas.microsoft.com/office/drawing/2014/main" id="{00000000-0008-0000-2000-00007B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>
          <a:extLst>
            <a:ext uri="{FF2B5EF4-FFF2-40B4-BE49-F238E27FC236}">
              <a16:creationId xmlns:a16="http://schemas.microsoft.com/office/drawing/2014/main" id="{00000000-0008-0000-2000-00007C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>
          <a:extLst>
            <a:ext uri="{FF2B5EF4-FFF2-40B4-BE49-F238E27FC236}">
              <a16:creationId xmlns:a16="http://schemas.microsoft.com/office/drawing/2014/main" id="{00000000-0008-0000-2000-00007D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>
          <a:extLst>
            <a:ext uri="{FF2B5EF4-FFF2-40B4-BE49-F238E27FC236}">
              <a16:creationId xmlns:a16="http://schemas.microsoft.com/office/drawing/2014/main" id="{00000000-0008-0000-2000-00007E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>
          <a:extLst>
            <a:ext uri="{FF2B5EF4-FFF2-40B4-BE49-F238E27FC236}">
              <a16:creationId xmlns:a16="http://schemas.microsoft.com/office/drawing/2014/main" id="{00000000-0008-0000-2000-00007F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>
          <a:extLst>
            <a:ext uri="{FF2B5EF4-FFF2-40B4-BE49-F238E27FC236}">
              <a16:creationId xmlns:a16="http://schemas.microsoft.com/office/drawing/2014/main" id="{00000000-0008-0000-2000-000080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>
          <a:extLst>
            <a:ext uri="{FF2B5EF4-FFF2-40B4-BE49-F238E27FC236}">
              <a16:creationId xmlns:a16="http://schemas.microsoft.com/office/drawing/2014/main" id="{00000000-0008-0000-2000-000081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>
          <a:extLst>
            <a:ext uri="{FF2B5EF4-FFF2-40B4-BE49-F238E27FC236}">
              <a16:creationId xmlns:a16="http://schemas.microsoft.com/office/drawing/2014/main" id="{00000000-0008-0000-2000-000082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>
          <a:extLst>
            <a:ext uri="{FF2B5EF4-FFF2-40B4-BE49-F238E27FC236}">
              <a16:creationId xmlns:a16="http://schemas.microsoft.com/office/drawing/2014/main" id="{00000000-0008-0000-2000-000083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>
          <a:extLst>
            <a:ext uri="{FF2B5EF4-FFF2-40B4-BE49-F238E27FC236}">
              <a16:creationId xmlns:a16="http://schemas.microsoft.com/office/drawing/2014/main" id="{00000000-0008-0000-2000-000084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>
          <a:extLst>
            <a:ext uri="{FF2B5EF4-FFF2-40B4-BE49-F238E27FC236}">
              <a16:creationId xmlns:a16="http://schemas.microsoft.com/office/drawing/2014/main" id="{00000000-0008-0000-2000-000085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>
          <a:extLst>
            <a:ext uri="{FF2B5EF4-FFF2-40B4-BE49-F238E27FC236}">
              <a16:creationId xmlns:a16="http://schemas.microsoft.com/office/drawing/2014/main" id="{00000000-0008-0000-2000-000086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>
          <a:extLst>
            <a:ext uri="{FF2B5EF4-FFF2-40B4-BE49-F238E27FC236}">
              <a16:creationId xmlns:a16="http://schemas.microsoft.com/office/drawing/2014/main" id="{00000000-0008-0000-2000-000087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>
          <a:extLst>
            <a:ext uri="{FF2B5EF4-FFF2-40B4-BE49-F238E27FC236}">
              <a16:creationId xmlns:a16="http://schemas.microsoft.com/office/drawing/2014/main" id="{00000000-0008-0000-2000-000088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>
          <a:extLst>
            <a:ext uri="{FF2B5EF4-FFF2-40B4-BE49-F238E27FC236}">
              <a16:creationId xmlns:a16="http://schemas.microsoft.com/office/drawing/2014/main" id="{00000000-0008-0000-2000-000089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>
          <a:extLst>
            <a:ext uri="{FF2B5EF4-FFF2-40B4-BE49-F238E27FC236}">
              <a16:creationId xmlns:a16="http://schemas.microsoft.com/office/drawing/2014/main" id="{00000000-0008-0000-2000-00008A06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>
          <a:extLst>
            <a:ext uri="{FF2B5EF4-FFF2-40B4-BE49-F238E27FC236}">
              <a16:creationId xmlns:a16="http://schemas.microsoft.com/office/drawing/2014/main" id="{00000000-0008-0000-2000-00008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>
          <a:extLst>
            <a:ext uri="{FF2B5EF4-FFF2-40B4-BE49-F238E27FC236}">
              <a16:creationId xmlns:a16="http://schemas.microsoft.com/office/drawing/2014/main" id="{00000000-0008-0000-2000-00008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>
          <a:extLst>
            <a:ext uri="{FF2B5EF4-FFF2-40B4-BE49-F238E27FC236}">
              <a16:creationId xmlns:a16="http://schemas.microsoft.com/office/drawing/2014/main" id="{00000000-0008-0000-2000-00008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>
          <a:extLst>
            <a:ext uri="{FF2B5EF4-FFF2-40B4-BE49-F238E27FC236}">
              <a16:creationId xmlns:a16="http://schemas.microsoft.com/office/drawing/2014/main" id="{00000000-0008-0000-2000-00008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>
          <a:extLst>
            <a:ext uri="{FF2B5EF4-FFF2-40B4-BE49-F238E27FC236}">
              <a16:creationId xmlns:a16="http://schemas.microsoft.com/office/drawing/2014/main" id="{00000000-0008-0000-2000-00008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>
          <a:extLst>
            <a:ext uri="{FF2B5EF4-FFF2-40B4-BE49-F238E27FC236}">
              <a16:creationId xmlns:a16="http://schemas.microsoft.com/office/drawing/2014/main" id="{00000000-0008-0000-2000-00009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>
          <a:extLst>
            <a:ext uri="{FF2B5EF4-FFF2-40B4-BE49-F238E27FC236}">
              <a16:creationId xmlns:a16="http://schemas.microsoft.com/office/drawing/2014/main" id="{00000000-0008-0000-2000-00009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>
          <a:extLst>
            <a:ext uri="{FF2B5EF4-FFF2-40B4-BE49-F238E27FC236}">
              <a16:creationId xmlns:a16="http://schemas.microsoft.com/office/drawing/2014/main" id="{00000000-0008-0000-2000-00009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>
          <a:extLst>
            <a:ext uri="{FF2B5EF4-FFF2-40B4-BE49-F238E27FC236}">
              <a16:creationId xmlns:a16="http://schemas.microsoft.com/office/drawing/2014/main" id="{00000000-0008-0000-2000-00009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>
          <a:extLst>
            <a:ext uri="{FF2B5EF4-FFF2-40B4-BE49-F238E27FC236}">
              <a16:creationId xmlns:a16="http://schemas.microsoft.com/office/drawing/2014/main" id="{00000000-0008-0000-2000-00009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>
          <a:extLst>
            <a:ext uri="{FF2B5EF4-FFF2-40B4-BE49-F238E27FC236}">
              <a16:creationId xmlns:a16="http://schemas.microsoft.com/office/drawing/2014/main" id="{00000000-0008-0000-2000-00009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>
          <a:extLst>
            <a:ext uri="{FF2B5EF4-FFF2-40B4-BE49-F238E27FC236}">
              <a16:creationId xmlns:a16="http://schemas.microsoft.com/office/drawing/2014/main" id="{00000000-0008-0000-2000-00009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>
          <a:extLst>
            <a:ext uri="{FF2B5EF4-FFF2-40B4-BE49-F238E27FC236}">
              <a16:creationId xmlns:a16="http://schemas.microsoft.com/office/drawing/2014/main" id="{00000000-0008-0000-2000-00009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>
          <a:extLst>
            <a:ext uri="{FF2B5EF4-FFF2-40B4-BE49-F238E27FC236}">
              <a16:creationId xmlns:a16="http://schemas.microsoft.com/office/drawing/2014/main" id="{00000000-0008-0000-2000-000098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>
          <a:extLst>
            <a:ext uri="{FF2B5EF4-FFF2-40B4-BE49-F238E27FC236}">
              <a16:creationId xmlns:a16="http://schemas.microsoft.com/office/drawing/2014/main" id="{00000000-0008-0000-2000-000099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>
          <a:extLst>
            <a:ext uri="{FF2B5EF4-FFF2-40B4-BE49-F238E27FC236}">
              <a16:creationId xmlns:a16="http://schemas.microsoft.com/office/drawing/2014/main" id="{00000000-0008-0000-2000-00009A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>
          <a:extLst>
            <a:ext uri="{FF2B5EF4-FFF2-40B4-BE49-F238E27FC236}">
              <a16:creationId xmlns:a16="http://schemas.microsoft.com/office/drawing/2014/main" id="{00000000-0008-0000-2000-00009B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>
          <a:extLst>
            <a:ext uri="{FF2B5EF4-FFF2-40B4-BE49-F238E27FC236}">
              <a16:creationId xmlns:a16="http://schemas.microsoft.com/office/drawing/2014/main" id="{00000000-0008-0000-2000-00009C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>
          <a:extLst>
            <a:ext uri="{FF2B5EF4-FFF2-40B4-BE49-F238E27FC236}">
              <a16:creationId xmlns:a16="http://schemas.microsoft.com/office/drawing/2014/main" id="{00000000-0008-0000-2000-00009D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>
          <a:extLst>
            <a:ext uri="{FF2B5EF4-FFF2-40B4-BE49-F238E27FC236}">
              <a16:creationId xmlns:a16="http://schemas.microsoft.com/office/drawing/2014/main" id="{00000000-0008-0000-2000-00009E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>
          <a:extLst>
            <a:ext uri="{FF2B5EF4-FFF2-40B4-BE49-F238E27FC236}">
              <a16:creationId xmlns:a16="http://schemas.microsoft.com/office/drawing/2014/main" id="{00000000-0008-0000-2000-00009F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>
          <a:extLst>
            <a:ext uri="{FF2B5EF4-FFF2-40B4-BE49-F238E27FC236}">
              <a16:creationId xmlns:a16="http://schemas.microsoft.com/office/drawing/2014/main" id="{00000000-0008-0000-2000-0000A0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>
          <a:extLst>
            <a:ext uri="{FF2B5EF4-FFF2-40B4-BE49-F238E27FC236}">
              <a16:creationId xmlns:a16="http://schemas.microsoft.com/office/drawing/2014/main" id="{00000000-0008-0000-2000-0000A1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>
          <a:extLst>
            <a:ext uri="{FF2B5EF4-FFF2-40B4-BE49-F238E27FC236}">
              <a16:creationId xmlns:a16="http://schemas.microsoft.com/office/drawing/2014/main" id="{00000000-0008-0000-2000-0000A2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>
          <a:extLst>
            <a:ext uri="{FF2B5EF4-FFF2-40B4-BE49-F238E27FC236}">
              <a16:creationId xmlns:a16="http://schemas.microsoft.com/office/drawing/2014/main" id="{00000000-0008-0000-2000-0000A306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>
          <a:extLst>
            <a:ext uri="{FF2B5EF4-FFF2-40B4-BE49-F238E27FC236}">
              <a16:creationId xmlns:a16="http://schemas.microsoft.com/office/drawing/2014/main" id="{00000000-0008-0000-2000-0000A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>
          <a:extLst>
            <a:ext uri="{FF2B5EF4-FFF2-40B4-BE49-F238E27FC236}">
              <a16:creationId xmlns:a16="http://schemas.microsoft.com/office/drawing/2014/main" id="{00000000-0008-0000-2000-0000A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>
          <a:extLst>
            <a:ext uri="{FF2B5EF4-FFF2-40B4-BE49-F238E27FC236}">
              <a16:creationId xmlns:a16="http://schemas.microsoft.com/office/drawing/2014/main" id="{00000000-0008-0000-2000-0000A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>
          <a:extLst>
            <a:ext uri="{FF2B5EF4-FFF2-40B4-BE49-F238E27FC236}">
              <a16:creationId xmlns:a16="http://schemas.microsoft.com/office/drawing/2014/main" id="{00000000-0008-0000-2000-0000A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>
          <a:extLst>
            <a:ext uri="{FF2B5EF4-FFF2-40B4-BE49-F238E27FC236}">
              <a16:creationId xmlns:a16="http://schemas.microsoft.com/office/drawing/2014/main" id="{00000000-0008-0000-2000-0000A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>
          <a:extLst>
            <a:ext uri="{FF2B5EF4-FFF2-40B4-BE49-F238E27FC236}">
              <a16:creationId xmlns:a16="http://schemas.microsoft.com/office/drawing/2014/main" id="{00000000-0008-0000-2000-0000A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>
          <a:extLst>
            <a:ext uri="{FF2B5EF4-FFF2-40B4-BE49-F238E27FC236}">
              <a16:creationId xmlns:a16="http://schemas.microsoft.com/office/drawing/2014/main" id="{00000000-0008-0000-2000-0000A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>
          <a:extLst>
            <a:ext uri="{FF2B5EF4-FFF2-40B4-BE49-F238E27FC236}">
              <a16:creationId xmlns:a16="http://schemas.microsoft.com/office/drawing/2014/main" id="{00000000-0008-0000-2000-0000A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>
          <a:extLst>
            <a:ext uri="{FF2B5EF4-FFF2-40B4-BE49-F238E27FC236}">
              <a16:creationId xmlns:a16="http://schemas.microsoft.com/office/drawing/2014/main" id="{00000000-0008-0000-2000-0000A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>
          <a:extLst>
            <a:ext uri="{FF2B5EF4-FFF2-40B4-BE49-F238E27FC236}">
              <a16:creationId xmlns:a16="http://schemas.microsoft.com/office/drawing/2014/main" id="{00000000-0008-0000-2000-0000A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>
          <a:extLst>
            <a:ext uri="{FF2B5EF4-FFF2-40B4-BE49-F238E27FC236}">
              <a16:creationId xmlns:a16="http://schemas.microsoft.com/office/drawing/2014/main" id="{00000000-0008-0000-2000-0000A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>
          <a:extLst>
            <a:ext uri="{FF2B5EF4-FFF2-40B4-BE49-F238E27FC236}">
              <a16:creationId xmlns:a16="http://schemas.microsoft.com/office/drawing/2014/main" id="{00000000-0008-0000-2000-0000A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>
          <a:extLst>
            <a:ext uri="{FF2B5EF4-FFF2-40B4-BE49-F238E27FC236}">
              <a16:creationId xmlns:a16="http://schemas.microsoft.com/office/drawing/2014/main" id="{00000000-0008-0000-2000-0000B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>
          <a:extLst>
            <a:ext uri="{FF2B5EF4-FFF2-40B4-BE49-F238E27FC236}">
              <a16:creationId xmlns:a16="http://schemas.microsoft.com/office/drawing/2014/main" id="{00000000-0008-0000-2000-0000B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>
          <a:extLst>
            <a:ext uri="{FF2B5EF4-FFF2-40B4-BE49-F238E27FC236}">
              <a16:creationId xmlns:a16="http://schemas.microsoft.com/office/drawing/2014/main" id="{00000000-0008-0000-2000-0000B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>
          <a:extLst>
            <a:ext uri="{FF2B5EF4-FFF2-40B4-BE49-F238E27FC236}">
              <a16:creationId xmlns:a16="http://schemas.microsoft.com/office/drawing/2014/main" id="{00000000-0008-0000-2000-0000B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>
          <a:extLst>
            <a:ext uri="{FF2B5EF4-FFF2-40B4-BE49-F238E27FC236}">
              <a16:creationId xmlns:a16="http://schemas.microsoft.com/office/drawing/2014/main" id="{00000000-0008-0000-2000-0000B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>
          <a:extLst>
            <a:ext uri="{FF2B5EF4-FFF2-40B4-BE49-F238E27FC236}">
              <a16:creationId xmlns:a16="http://schemas.microsoft.com/office/drawing/2014/main" id="{00000000-0008-0000-2000-0000B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>
          <a:extLst>
            <a:ext uri="{FF2B5EF4-FFF2-40B4-BE49-F238E27FC236}">
              <a16:creationId xmlns:a16="http://schemas.microsoft.com/office/drawing/2014/main" id="{00000000-0008-0000-2000-0000B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>
          <a:extLst>
            <a:ext uri="{FF2B5EF4-FFF2-40B4-BE49-F238E27FC236}">
              <a16:creationId xmlns:a16="http://schemas.microsoft.com/office/drawing/2014/main" id="{00000000-0008-0000-2000-0000B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>
          <a:extLst>
            <a:ext uri="{FF2B5EF4-FFF2-40B4-BE49-F238E27FC236}">
              <a16:creationId xmlns:a16="http://schemas.microsoft.com/office/drawing/2014/main" id="{00000000-0008-0000-2000-0000B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>
          <a:extLst>
            <a:ext uri="{FF2B5EF4-FFF2-40B4-BE49-F238E27FC236}">
              <a16:creationId xmlns:a16="http://schemas.microsoft.com/office/drawing/2014/main" id="{00000000-0008-0000-2000-0000B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>
          <a:extLst>
            <a:ext uri="{FF2B5EF4-FFF2-40B4-BE49-F238E27FC236}">
              <a16:creationId xmlns:a16="http://schemas.microsoft.com/office/drawing/2014/main" id="{00000000-0008-0000-2000-0000B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>
          <a:extLst>
            <a:ext uri="{FF2B5EF4-FFF2-40B4-BE49-F238E27FC236}">
              <a16:creationId xmlns:a16="http://schemas.microsoft.com/office/drawing/2014/main" id="{00000000-0008-0000-2000-0000B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>
          <a:extLst>
            <a:ext uri="{FF2B5EF4-FFF2-40B4-BE49-F238E27FC236}">
              <a16:creationId xmlns:a16="http://schemas.microsoft.com/office/drawing/2014/main" id="{00000000-0008-0000-2000-0000B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>
          <a:extLst>
            <a:ext uri="{FF2B5EF4-FFF2-40B4-BE49-F238E27FC236}">
              <a16:creationId xmlns:a16="http://schemas.microsoft.com/office/drawing/2014/main" id="{00000000-0008-0000-2000-0000B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>
          <a:extLst>
            <a:ext uri="{FF2B5EF4-FFF2-40B4-BE49-F238E27FC236}">
              <a16:creationId xmlns:a16="http://schemas.microsoft.com/office/drawing/2014/main" id="{00000000-0008-0000-2000-0000B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>
          <a:extLst>
            <a:ext uri="{FF2B5EF4-FFF2-40B4-BE49-F238E27FC236}">
              <a16:creationId xmlns:a16="http://schemas.microsoft.com/office/drawing/2014/main" id="{00000000-0008-0000-2000-0000B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>
          <a:extLst>
            <a:ext uri="{FF2B5EF4-FFF2-40B4-BE49-F238E27FC236}">
              <a16:creationId xmlns:a16="http://schemas.microsoft.com/office/drawing/2014/main" id="{00000000-0008-0000-2000-0000C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>
          <a:extLst>
            <a:ext uri="{FF2B5EF4-FFF2-40B4-BE49-F238E27FC236}">
              <a16:creationId xmlns:a16="http://schemas.microsoft.com/office/drawing/2014/main" id="{00000000-0008-0000-2000-0000C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>
          <a:extLst>
            <a:ext uri="{FF2B5EF4-FFF2-40B4-BE49-F238E27FC236}">
              <a16:creationId xmlns:a16="http://schemas.microsoft.com/office/drawing/2014/main" id="{00000000-0008-0000-2000-0000C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>
          <a:extLst>
            <a:ext uri="{FF2B5EF4-FFF2-40B4-BE49-F238E27FC236}">
              <a16:creationId xmlns:a16="http://schemas.microsoft.com/office/drawing/2014/main" id="{00000000-0008-0000-2000-0000C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>
          <a:extLst>
            <a:ext uri="{FF2B5EF4-FFF2-40B4-BE49-F238E27FC236}">
              <a16:creationId xmlns:a16="http://schemas.microsoft.com/office/drawing/2014/main" id="{00000000-0008-0000-2000-0000C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>
          <a:extLst>
            <a:ext uri="{FF2B5EF4-FFF2-40B4-BE49-F238E27FC236}">
              <a16:creationId xmlns:a16="http://schemas.microsoft.com/office/drawing/2014/main" id="{00000000-0008-0000-2000-0000C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>
          <a:extLst>
            <a:ext uri="{FF2B5EF4-FFF2-40B4-BE49-F238E27FC236}">
              <a16:creationId xmlns:a16="http://schemas.microsoft.com/office/drawing/2014/main" id="{00000000-0008-0000-2000-0000C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>
          <a:extLst>
            <a:ext uri="{FF2B5EF4-FFF2-40B4-BE49-F238E27FC236}">
              <a16:creationId xmlns:a16="http://schemas.microsoft.com/office/drawing/2014/main" id="{00000000-0008-0000-2000-0000C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>
          <a:extLst>
            <a:ext uri="{FF2B5EF4-FFF2-40B4-BE49-F238E27FC236}">
              <a16:creationId xmlns:a16="http://schemas.microsoft.com/office/drawing/2014/main" id="{00000000-0008-0000-2000-0000C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>
          <a:extLst>
            <a:ext uri="{FF2B5EF4-FFF2-40B4-BE49-F238E27FC236}">
              <a16:creationId xmlns:a16="http://schemas.microsoft.com/office/drawing/2014/main" id="{00000000-0008-0000-2000-0000C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>
          <a:extLst>
            <a:ext uri="{FF2B5EF4-FFF2-40B4-BE49-F238E27FC236}">
              <a16:creationId xmlns:a16="http://schemas.microsoft.com/office/drawing/2014/main" id="{00000000-0008-0000-2000-0000C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>
          <a:extLst>
            <a:ext uri="{FF2B5EF4-FFF2-40B4-BE49-F238E27FC236}">
              <a16:creationId xmlns:a16="http://schemas.microsoft.com/office/drawing/2014/main" id="{00000000-0008-0000-2000-0000C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>
          <a:extLst>
            <a:ext uri="{FF2B5EF4-FFF2-40B4-BE49-F238E27FC236}">
              <a16:creationId xmlns:a16="http://schemas.microsoft.com/office/drawing/2014/main" id="{00000000-0008-0000-2000-0000C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>
          <a:extLst>
            <a:ext uri="{FF2B5EF4-FFF2-40B4-BE49-F238E27FC236}">
              <a16:creationId xmlns:a16="http://schemas.microsoft.com/office/drawing/2014/main" id="{00000000-0008-0000-2000-0000C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>
          <a:extLst>
            <a:ext uri="{FF2B5EF4-FFF2-40B4-BE49-F238E27FC236}">
              <a16:creationId xmlns:a16="http://schemas.microsoft.com/office/drawing/2014/main" id="{00000000-0008-0000-2000-0000C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>
          <a:extLst>
            <a:ext uri="{FF2B5EF4-FFF2-40B4-BE49-F238E27FC236}">
              <a16:creationId xmlns:a16="http://schemas.microsoft.com/office/drawing/2014/main" id="{00000000-0008-0000-2000-0000C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>
          <a:extLst>
            <a:ext uri="{FF2B5EF4-FFF2-40B4-BE49-F238E27FC236}">
              <a16:creationId xmlns:a16="http://schemas.microsoft.com/office/drawing/2014/main" id="{00000000-0008-0000-2000-0000D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>
          <a:extLst>
            <a:ext uri="{FF2B5EF4-FFF2-40B4-BE49-F238E27FC236}">
              <a16:creationId xmlns:a16="http://schemas.microsoft.com/office/drawing/2014/main" id="{00000000-0008-0000-2000-0000D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>
          <a:extLst>
            <a:ext uri="{FF2B5EF4-FFF2-40B4-BE49-F238E27FC236}">
              <a16:creationId xmlns:a16="http://schemas.microsoft.com/office/drawing/2014/main" id="{00000000-0008-0000-2000-0000D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>
          <a:extLst>
            <a:ext uri="{FF2B5EF4-FFF2-40B4-BE49-F238E27FC236}">
              <a16:creationId xmlns:a16="http://schemas.microsoft.com/office/drawing/2014/main" id="{00000000-0008-0000-2000-0000D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>
          <a:extLst>
            <a:ext uri="{FF2B5EF4-FFF2-40B4-BE49-F238E27FC236}">
              <a16:creationId xmlns:a16="http://schemas.microsoft.com/office/drawing/2014/main" id="{00000000-0008-0000-2000-0000D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>
          <a:extLst>
            <a:ext uri="{FF2B5EF4-FFF2-40B4-BE49-F238E27FC236}">
              <a16:creationId xmlns:a16="http://schemas.microsoft.com/office/drawing/2014/main" id="{00000000-0008-0000-2000-0000D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>
          <a:extLst>
            <a:ext uri="{FF2B5EF4-FFF2-40B4-BE49-F238E27FC236}">
              <a16:creationId xmlns:a16="http://schemas.microsoft.com/office/drawing/2014/main" id="{00000000-0008-0000-2000-0000D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>
          <a:extLst>
            <a:ext uri="{FF2B5EF4-FFF2-40B4-BE49-F238E27FC236}">
              <a16:creationId xmlns:a16="http://schemas.microsoft.com/office/drawing/2014/main" id="{00000000-0008-0000-2000-0000D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>
          <a:extLst>
            <a:ext uri="{FF2B5EF4-FFF2-40B4-BE49-F238E27FC236}">
              <a16:creationId xmlns:a16="http://schemas.microsoft.com/office/drawing/2014/main" id="{00000000-0008-0000-2000-0000D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>
          <a:extLst>
            <a:ext uri="{FF2B5EF4-FFF2-40B4-BE49-F238E27FC236}">
              <a16:creationId xmlns:a16="http://schemas.microsoft.com/office/drawing/2014/main" id="{00000000-0008-0000-2000-0000D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>
          <a:extLst>
            <a:ext uri="{FF2B5EF4-FFF2-40B4-BE49-F238E27FC236}">
              <a16:creationId xmlns:a16="http://schemas.microsoft.com/office/drawing/2014/main" id="{00000000-0008-0000-2000-0000D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>
          <a:extLst>
            <a:ext uri="{FF2B5EF4-FFF2-40B4-BE49-F238E27FC236}">
              <a16:creationId xmlns:a16="http://schemas.microsoft.com/office/drawing/2014/main" id="{00000000-0008-0000-2000-0000D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>
          <a:extLst>
            <a:ext uri="{FF2B5EF4-FFF2-40B4-BE49-F238E27FC236}">
              <a16:creationId xmlns:a16="http://schemas.microsoft.com/office/drawing/2014/main" id="{00000000-0008-0000-2000-0000D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>
          <a:extLst>
            <a:ext uri="{FF2B5EF4-FFF2-40B4-BE49-F238E27FC236}">
              <a16:creationId xmlns:a16="http://schemas.microsoft.com/office/drawing/2014/main" id="{00000000-0008-0000-2000-0000D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>
          <a:extLst>
            <a:ext uri="{FF2B5EF4-FFF2-40B4-BE49-F238E27FC236}">
              <a16:creationId xmlns:a16="http://schemas.microsoft.com/office/drawing/2014/main" id="{00000000-0008-0000-2000-0000D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>
          <a:extLst>
            <a:ext uri="{FF2B5EF4-FFF2-40B4-BE49-F238E27FC236}">
              <a16:creationId xmlns:a16="http://schemas.microsoft.com/office/drawing/2014/main" id="{00000000-0008-0000-2000-0000D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>
          <a:extLst>
            <a:ext uri="{FF2B5EF4-FFF2-40B4-BE49-F238E27FC236}">
              <a16:creationId xmlns:a16="http://schemas.microsoft.com/office/drawing/2014/main" id="{00000000-0008-0000-2000-0000E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>
          <a:extLst>
            <a:ext uri="{FF2B5EF4-FFF2-40B4-BE49-F238E27FC236}">
              <a16:creationId xmlns:a16="http://schemas.microsoft.com/office/drawing/2014/main" id="{00000000-0008-0000-2000-0000E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>
          <a:extLst>
            <a:ext uri="{FF2B5EF4-FFF2-40B4-BE49-F238E27FC236}">
              <a16:creationId xmlns:a16="http://schemas.microsoft.com/office/drawing/2014/main" id="{00000000-0008-0000-2000-0000E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>
          <a:extLst>
            <a:ext uri="{FF2B5EF4-FFF2-40B4-BE49-F238E27FC236}">
              <a16:creationId xmlns:a16="http://schemas.microsoft.com/office/drawing/2014/main" id="{00000000-0008-0000-2000-0000E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>
          <a:extLst>
            <a:ext uri="{FF2B5EF4-FFF2-40B4-BE49-F238E27FC236}">
              <a16:creationId xmlns:a16="http://schemas.microsoft.com/office/drawing/2014/main" id="{00000000-0008-0000-2000-0000E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>
          <a:extLst>
            <a:ext uri="{FF2B5EF4-FFF2-40B4-BE49-F238E27FC236}">
              <a16:creationId xmlns:a16="http://schemas.microsoft.com/office/drawing/2014/main" id="{00000000-0008-0000-2000-0000E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>
          <a:extLst>
            <a:ext uri="{FF2B5EF4-FFF2-40B4-BE49-F238E27FC236}">
              <a16:creationId xmlns:a16="http://schemas.microsoft.com/office/drawing/2014/main" id="{00000000-0008-0000-2000-0000E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>
          <a:extLst>
            <a:ext uri="{FF2B5EF4-FFF2-40B4-BE49-F238E27FC236}">
              <a16:creationId xmlns:a16="http://schemas.microsoft.com/office/drawing/2014/main" id="{00000000-0008-0000-2000-0000E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>
          <a:extLst>
            <a:ext uri="{FF2B5EF4-FFF2-40B4-BE49-F238E27FC236}">
              <a16:creationId xmlns:a16="http://schemas.microsoft.com/office/drawing/2014/main" id="{00000000-0008-0000-2000-0000E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>
          <a:extLst>
            <a:ext uri="{FF2B5EF4-FFF2-40B4-BE49-F238E27FC236}">
              <a16:creationId xmlns:a16="http://schemas.microsoft.com/office/drawing/2014/main" id="{00000000-0008-0000-2000-0000E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>
          <a:extLst>
            <a:ext uri="{FF2B5EF4-FFF2-40B4-BE49-F238E27FC236}">
              <a16:creationId xmlns:a16="http://schemas.microsoft.com/office/drawing/2014/main" id="{00000000-0008-0000-2000-0000E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>
          <a:extLst>
            <a:ext uri="{FF2B5EF4-FFF2-40B4-BE49-F238E27FC236}">
              <a16:creationId xmlns:a16="http://schemas.microsoft.com/office/drawing/2014/main" id="{00000000-0008-0000-2000-0000E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>
          <a:extLst>
            <a:ext uri="{FF2B5EF4-FFF2-40B4-BE49-F238E27FC236}">
              <a16:creationId xmlns:a16="http://schemas.microsoft.com/office/drawing/2014/main" id="{00000000-0008-0000-2000-0000E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>
          <a:extLst>
            <a:ext uri="{FF2B5EF4-FFF2-40B4-BE49-F238E27FC236}">
              <a16:creationId xmlns:a16="http://schemas.microsoft.com/office/drawing/2014/main" id="{00000000-0008-0000-2000-0000E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>
          <a:extLst>
            <a:ext uri="{FF2B5EF4-FFF2-40B4-BE49-F238E27FC236}">
              <a16:creationId xmlns:a16="http://schemas.microsoft.com/office/drawing/2014/main" id="{00000000-0008-0000-2000-0000E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>
          <a:extLst>
            <a:ext uri="{FF2B5EF4-FFF2-40B4-BE49-F238E27FC236}">
              <a16:creationId xmlns:a16="http://schemas.microsoft.com/office/drawing/2014/main" id="{00000000-0008-0000-2000-0000E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>
          <a:extLst>
            <a:ext uri="{FF2B5EF4-FFF2-40B4-BE49-F238E27FC236}">
              <a16:creationId xmlns:a16="http://schemas.microsoft.com/office/drawing/2014/main" id="{00000000-0008-0000-2000-0000F0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>
          <a:extLst>
            <a:ext uri="{FF2B5EF4-FFF2-40B4-BE49-F238E27FC236}">
              <a16:creationId xmlns:a16="http://schemas.microsoft.com/office/drawing/2014/main" id="{00000000-0008-0000-2000-0000F1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>
          <a:extLst>
            <a:ext uri="{FF2B5EF4-FFF2-40B4-BE49-F238E27FC236}">
              <a16:creationId xmlns:a16="http://schemas.microsoft.com/office/drawing/2014/main" id="{00000000-0008-0000-2000-0000F2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>
          <a:extLst>
            <a:ext uri="{FF2B5EF4-FFF2-40B4-BE49-F238E27FC236}">
              <a16:creationId xmlns:a16="http://schemas.microsoft.com/office/drawing/2014/main" id="{00000000-0008-0000-2000-0000F3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>
          <a:extLst>
            <a:ext uri="{FF2B5EF4-FFF2-40B4-BE49-F238E27FC236}">
              <a16:creationId xmlns:a16="http://schemas.microsoft.com/office/drawing/2014/main" id="{00000000-0008-0000-2000-0000F4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>
          <a:extLst>
            <a:ext uri="{FF2B5EF4-FFF2-40B4-BE49-F238E27FC236}">
              <a16:creationId xmlns:a16="http://schemas.microsoft.com/office/drawing/2014/main" id="{00000000-0008-0000-2000-0000F5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>
          <a:extLst>
            <a:ext uri="{FF2B5EF4-FFF2-40B4-BE49-F238E27FC236}">
              <a16:creationId xmlns:a16="http://schemas.microsoft.com/office/drawing/2014/main" id="{00000000-0008-0000-2000-0000F6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>
          <a:extLst>
            <a:ext uri="{FF2B5EF4-FFF2-40B4-BE49-F238E27FC236}">
              <a16:creationId xmlns:a16="http://schemas.microsoft.com/office/drawing/2014/main" id="{00000000-0008-0000-2000-0000F7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>
          <a:extLst>
            <a:ext uri="{FF2B5EF4-FFF2-40B4-BE49-F238E27FC236}">
              <a16:creationId xmlns:a16="http://schemas.microsoft.com/office/drawing/2014/main" id="{00000000-0008-0000-2000-0000F8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>
          <a:extLst>
            <a:ext uri="{FF2B5EF4-FFF2-40B4-BE49-F238E27FC236}">
              <a16:creationId xmlns:a16="http://schemas.microsoft.com/office/drawing/2014/main" id="{00000000-0008-0000-2000-0000F9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>
          <a:extLst>
            <a:ext uri="{FF2B5EF4-FFF2-40B4-BE49-F238E27FC236}">
              <a16:creationId xmlns:a16="http://schemas.microsoft.com/office/drawing/2014/main" id="{00000000-0008-0000-2000-0000FA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>
          <a:extLst>
            <a:ext uri="{FF2B5EF4-FFF2-40B4-BE49-F238E27FC236}">
              <a16:creationId xmlns:a16="http://schemas.microsoft.com/office/drawing/2014/main" id="{00000000-0008-0000-2000-0000FB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>
          <a:extLst>
            <a:ext uri="{FF2B5EF4-FFF2-40B4-BE49-F238E27FC236}">
              <a16:creationId xmlns:a16="http://schemas.microsoft.com/office/drawing/2014/main" id="{00000000-0008-0000-2000-0000FC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>
          <a:extLst>
            <a:ext uri="{FF2B5EF4-FFF2-40B4-BE49-F238E27FC236}">
              <a16:creationId xmlns:a16="http://schemas.microsoft.com/office/drawing/2014/main" id="{00000000-0008-0000-2000-0000FD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>
          <a:extLst>
            <a:ext uri="{FF2B5EF4-FFF2-40B4-BE49-F238E27FC236}">
              <a16:creationId xmlns:a16="http://schemas.microsoft.com/office/drawing/2014/main" id="{00000000-0008-0000-2000-0000FE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>
          <a:extLst>
            <a:ext uri="{FF2B5EF4-FFF2-40B4-BE49-F238E27FC236}">
              <a16:creationId xmlns:a16="http://schemas.microsoft.com/office/drawing/2014/main" id="{00000000-0008-0000-2000-0000FF06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>
          <a:extLst>
            <a:ext uri="{FF2B5EF4-FFF2-40B4-BE49-F238E27FC236}">
              <a16:creationId xmlns:a16="http://schemas.microsoft.com/office/drawing/2014/main" id="{00000000-0008-0000-2000-00000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>
          <a:extLst>
            <a:ext uri="{FF2B5EF4-FFF2-40B4-BE49-F238E27FC236}">
              <a16:creationId xmlns:a16="http://schemas.microsoft.com/office/drawing/2014/main" id="{00000000-0008-0000-2000-00000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>
          <a:extLst>
            <a:ext uri="{FF2B5EF4-FFF2-40B4-BE49-F238E27FC236}">
              <a16:creationId xmlns:a16="http://schemas.microsoft.com/office/drawing/2014/main" id="{00000000-0008-0000-2000-00000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>
          <a:extLst>
            <a:ext uri="{FF2B5EF4-FFF2-40B4-BE49-F238E27FC236}">
              <a16:creationId xmlns:a16="http://schemas.microsoft.com/office/drawing/2014/main" id="{00000000-0008-0000-2000-00000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>
          <a:extLst>
            <a:ext uri="{FF2B5EF4-FFF2-40B4-BE49-F238E27FC236}">
              <a16:creationId xmlns:a16="http://schemas.microsoft.com/office/drawing/2014/main" id="{00000000-0008-0000-2000-00000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>
          <a:extLst>
            <a:ext uri="{FF2B5EF4-FFF2-40B4-BE49-F238E27FC236}">
              <a16:creationId xmlns:a16="http://schemas.microsoft.com/office/drawing/2014/main" id="{00000000-0008-0000-2000-00000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>
          <a:extLst>
            <a:ext uri="{FF2B5EF4-FFF2-40B4-BE49-F238E27FC236}">
              <a16:creationId xmlns:a16="http://schemas.microsoft.com/office/drawing/2014/main" id="{00000000-0008-0000-2000-00000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>
          <a:extLst>
            <a:ext uri="{FF2B5EF4-FFF2-40B4-BE49-F238E27FC236}">
              <a16:creationId xmlns:a16="http://schemas.microsoft.com/office/drawing/2014/main" id="{00000000-0008-0000-2000-00000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>
          <a:extLst>
            <a:ext uri="{FF2B5EF4-FFF2-40B4-BE49-F238E27FC236}">
              <a16:creationId xmlns:a16="http://schemas.microsoft.com/office/drawing/2014/main" id="{00000000-0008-0000-2000-00000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>
          <a:extLst>
            <a:ext uri="{FF2B5EF4-FFF2-40B4-BE49-F238E27FC236}">
              <a16:creationId xmlns:a16="http://schemas.microsoft.com/office/drawing/2014/main" id="{00000000-0008-0000-2000-00000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>
          <a:extLst>
            <a:ext uri="{FF2B5EF4-FFF2-40B4-BE49-F238E27FC236}">
              <a16:creationId xmlns:a16="http://schemas.microsoft.com/office/drawing/2014/main" id="{00000000-0008-0000-2000-00000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>
          <a:extLst>
            <a:ext uri="{FF2B5EF4-FFF2-40B4-BE49-F238E27FC236}">
              <a16:creationId xmlns:a16="http://schemas.microsoft.com/office/drawing/2014/main" id="{00000000-0008-0000-2000-00000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>
          <a:extLst>
            <a:ext uri="{FF2B5EF4-FFF2-40B4-BE49-F238E27FC236}">
              <a16:creationId xmlns:a16="http://schemas.microsoft.com/office/drawing/2014/main" id="{00000000-0008-0000-2000-00000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>
          <a:extLst>
            <a:ext uri="{FF2B5EF4-FFF2-40B4-BE49-F238E27FC236}">
              <a16:creationId xmlns:a16="http://schemas.microsoft.com/office/drawing/2014/main" id="{00000000-0008-0000-2000-00000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>
          <a:extLst>
            <a:ext uri="{FF2B5EF4-FFF2-40B4-BE49-F238E27FC236}">
              <a16:creationId xmlns:a16="http://schemas.microsoft.com/office/drawing/2014/main" id="{00000000-0008-0000-2000-00000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>
          <a:extLst>
            <a:ext uri="{FF2B5EF4-FFF2-40B4-BE49-F238E27FC236}">
              <a16:creationId xmlns:a16="http://schemas.microsoft.com/office/drawing/2014/main" id="{00000000-0008-0000-2000-00000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>
          <a:extLst>
            <a:ext uri="{FF2B5EF4-FFF2-40B4-BE49-F238E27FC236}">
              <a16:creationId xmlns:a16="http://schemas.microsoft.com/office/drawing/2014/main" id="{00000000-0008-0000-2000-00001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>
          <a:extLst>
            <a:ext uri="{FF2B5EF4-FFF2-40B4-BE49-F238E27FC236}">
              <a16:creationId xmlns:a16="http://schemas.microsoft.com/office/drawing/2014/main" id="{00000000-0008-0000-2000-00001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>
          <a:extLst>
            <a:ext uri="{FF2B5EF4-FFF2-40B4-BE49-F238E27FC236}">
              <a16:creationId xmlns:a16="http://schemas.microsoft.com/office/drawing/2014/main" id="{00000000-0008-0000-2000-00001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>
          <a:extLst>
            <a:ext uri="{FF2B5EF4-FFF2-40B4-BE49-F238E27FC236}">
              <a16:creationId xmlns:a16="http://schemas.microsoft.com/office/drawing/2014/main" id="{00000000-0008-0000-2000-00001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>
          <a:extLst>
            <a:ext uri="{FF2B5EF4-FFF2-40B4-BE49-F238E27FC236}">
              <a16:creationId xmlns:a16="http://schemas.microsoft.com/office/drawing/2014/main" id="{00000000-0008-0000-2000-00001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>
          <a:extLst>
            <a:ext uri="{FF2B5EF4-FFF2-40B4-BE49-F238E27FC236}">
              <a16:creationId xmlns:a16="http://schemas.microsoft.com/office/drawing/2014/main" id="{00000000-0008-0000-2000-00001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>
          <a:extLst>
            <a:ext uri="{FF2B5EF4-FFF2-40B4-BE49-F238E27FC236}">
              <a16:creationId xmlns:a16="http://schemas.microsoft.com/office/drawing/2014/main" id="{00000000-0008-0000-2000-00001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>
          <a:extLst>
            <a:ext uri="{FF2B5EF4-FFF2-40B4-BE49-F238E27FC236}">
              <a16:creationId xmlns:a16="http://schemas.microsoft.com/office/drawing/2014/main" id="{00000000-0008-0000-2000-00001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>
          <a:extLst>
            <a:ext uri="{FF2B5EF4-FFF2-40B4-BE49-F238E27FC236}">
              <a16:creationId xmlns:a16="http://schemas.microsoft.com/office/drawing/2014/main" id="{00000000-0008-0000-2000-00001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>
          <a:extLst>
            <a:ext uri="{FF2B5EF4-FFF2-40B4-BE49-F238E27FC236}">
              <a16:creationId xmlns:a16="http://schemas.microsoft.com/office/drawing/2014/main" id="{00000000-0008-0000-2000-00001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>
          <a:extLst>
            <a:ext uri="{FF2B5EF4-FFF2-40B4-BE49-F238E27FC236}">
              <a16:creationId xmlns:a16="http://schemas.microsoft.com/office/drawing/2014/main" id="{00000000-0008-0000-2000-00001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>
          <a:extLst>
            <a:ext uri="{FF2B5EF4-FFF2-40B4-BE49-F238E27FC236}">
              <a16:creationId xmlns:a16="http://schemas.microsoft.com/office/drawing/2014/main" id="{00000000-0008-0000-2000-00001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>
          <a:extLst>
            <a:ext uri="{FF2B5EF4-FFF2-40B4-BE49-F238E27FC236}">
              <a16:creationId xmlns:a16="http://schemas.microsoft.com/office/drawing/2014/main" id="{00000000-0008-0000-2000-00001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>
          <a:extLst>
            <a:ext uri="{FF2B5EF4-FFF2-40B4-BE49-F238E27FC236}">
              <a16:creationId xmlns:a16="http://schemas.microsoft.com/office/drawing/2014/main" id="{00000000-0008-0000-2000-00001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>
          <a:extLst>
            <a:ext uri="{FF2B5EF4-FFF2-40B4-BE49-F238E27FC236}">
              <a16:creationId xmlns:a16="http://schemas.microsoft.com/office/drawing/2014/main" id="{00000000-0008-0000-2000-00001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>
          <a:extLst>
            <a:ext uri="{FF2B5EF4-FFF2-40B4-BE49-F238E27FC236}">
              <a16:creationId xmlns:a16="http://schemas.microsoft.com/office/drawing/2014/main" id="{00000000-0008-0000-2000-00001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>
          <a:extLst>
            <a:ext uri="{FF2B5EF4-FFF2-40B4-BE49-F238E27FC236}">
              <a16:creationId xmlns:a16="http://schemas.microsoft.com/office/drawing/2014/main" id="{00000000-0008-0000-2000-00002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>
          <a:extLst>
            <a:ext uri="{FF2B5EF4-FFF2-40B4-BE49-F238E27FC236}">
              <a16:creationId xmlns:a16="http://schemas.microsoft.com/office/drawing/2014/main" id="{00000000-0008-0000-2000-00002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>
          <a:extLst>
            <a:ext uri="{FF2B5EF4-FFF2-40B4-BE49-F238E27FC236}">
              <a16:creationId xmlns:a16="http://schemas.microsoft.com/office/drawing/2014/main" id="{00000000-0008-0000-2000-00002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>
          <a:extLst>
            <a:ext uri="{FF2B5EF4-FFF2-40B4-BE49-F238E27FC236}">
              <a16:creationId xmlns:a16="http://schemas.microsoft.com/office/drawing/2014/main" id="{00000000-0008-0000-2000-00002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>
          <a:extLst>
            <a:ext uri="{FF2B5EF4-FFF2-40B4-BE49-F238E27FC236}">
              <a16:creationId xmlns:a16="http://schemas.microsoft.com/office/drawing/2014/main" id="{00000000-0008-0000-2000-00002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>
          <a:extLst>
            <a:ext uri="{FF2B5EF4-FFF2-40B4-BE49-F238E27FC236}">
              <a16:creationId xmlns:a16="http://schemas.microsoft.com/office/drawing/2014/main" id="{00000000-0008-0000-2000-00002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>
          <a:extLst>
            <a:ext uri="{FF2B5EF4-FFF2-40B4-BE49-F238E27FC236}">
              <a16:creationId xmlns:a16="http://schemas.microsoft.com/office/drawing/2014/main" id="{00000000-0008-0000-2000-00002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>
          <a:extLst>
            <a:ext uri="{FF2B5EF4-FFF2-40B4-BE49-F238E27FC236}">
              <a16:creationId xmlns:a16="http://schemas.microsoft.com/office/drawing/2014/main" id="{00000000-0008-0000-2000-00002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>
          <a:extLst>
            <a:ext uri="{FF2B5EF4-FFF2-40B4-BE49-F238E27FC236}">
              <a16:creationId xmlns:a16="http://schemas.microsoft.com/office/drawing/2014/main" id="{00000000-0008-0000-2000-00002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>
          <a:extLst>
            <a:ext uri="{FF2B5EF4-FFF2-40B4-BE49-F238E27FC236}">
              <a16:creationId xmlns:a16="http://schemas.microsoft.com/office/drawing/2014/main" id="{00000000-0008-0000-2000-00002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>
          <a:extLst>
            <a:ext uri="{FF2B5EF4-FFF2-40B4-BE49-F238E27FC236}">
              <a16:creationId xmlns:a16="http://schemas.microsoft.com/office/drawing/2014/main" id="{00000000-0008-0000-2000-00002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>
          <a:extLst>
            <a:ext uri="{FF2B5EF4-FFF2-40B4-BE49-F238E27FC236}">
              <a16:creationId xmlns:a16="http://schemas.microsoft.com/office/drawing/2014/main" id="{00000000-0008-0000-2000-00002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>
          <a:extLst>
            <a:ext uri="{FF2B5EF4-FFF2-40B4-BE49-F238E27FC236}">
              <a16:creationId xmlns:a16="http://schemas.microsoft.com/office/drawing/2014/main" id="{00000000-0008-0000-2000-00002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>
          <a:extLst>
            <a:ext uri="{FF2B5EF4-FFF2-40B4-BE49-F238E27FC236}">
              <a16:creationId xmlns:a16="http://schemas.microsoft.com/office/drawing/2014/main" id="{00000000-0008-0000-2000-00002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>
          <a:extLst>
            <a:ext uri="{FF2B5EF4-FFF2-40B4-BE49-F238E27FC236}">
              <a16:creationId xmlns:a16="http://schemas.microsoft.com/office/drawing/2014/main" id="{00000000-0008-0000-2000-00002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>
          <a:extLst>
            <a:ext uri="{FF2B5EF4-FFF2-40B4-BE49-F238E27FC236}">
              <a16:creationId xmlns:a16="http://schemas.microsoft.com/office/drawing/2014/main" id="{00000000-0008-0000-2000-00002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>
          <a:extLst>
            <a:ext uri="{FF2B5EF4-FFF2-40B4-BE49-F238E27FC236}">
              <a16:creationId xmlns:a16="http://schemas.microsoft.com/office/drawing/2014/main" id="{00000000-0008-0000-2000-00003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>
          <a:extLst>
            <a:ext uri="{FF2B5EF4-FFF2-40B4-BE49-F238E27FC236}">
              <a16:creationId xmlns:a16="http://schemas.microsoft.com/office/drawing/2014/main" id="{00000000-0008-0000-2000-00003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>
          <a:extLst>
            <a:ext uri="{FF2B5EF4-FFF2-40B4-BE49-F238E27FC236}">
              <a16:creationId xmlns:a16="http://schemas.microsoft.com/office/drawing/2014/main" id="{00000000-0008-0000-2000-00003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>
          <a:extLst>
            <a:ext uri="{FF2B5EF4-FFF2-40B4-BE49-F238E27FC236}">
              <a16:creationId xmlns:a16="http://schemas.microsoft.com/office/drawing/2014/main" id="{00000000-0008-0000-2000-00003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>
          <a:extLst>
            <a:ext uri="{FF2B5EF4-FFF2-40B4-BE49-F238E27FC236}">
              <a16:creationId xmlns:a16="http://schemas.microsoft.com/office/drawing/2014/main" id="{00000000-0008-0000-2000-00003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>
          <a:extLst>
            <a:ext uri="{FF2B5EF4-FFF2-40B4-BE49-F238E27FC236}">
              <a16:creationId xmlns:a16="http://schemas.microsoft.com/office/drawing/2014/main" id="{00000000-0008-0000-2000-00003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>
          <a:extLst>
            <a:ext uri="{FF2B5EF4-FFF2-40B4-BE49-F238E27FC236}">
              <a16:creationId xmlns:a16="http://schemas.microsoft.com/office/drawing/2014/main" id="{00000000-0008-0000-2000-00003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>
          <a:extLst>
            <a:ext uri="{FF2B5EF4-FFF2-40B4-BE49-F238E27FC236}">
              <a16:creationId xmlns:a16="http://schemas.microsoft.com/office/drawing/2014/main" id="{00000000-0008-0000-2000-00003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>
          <a:extLst>
            <a:ext uri="{FF2B5EF4-FFF2-40B4-BE49-F238E27FC236}">
              <a16:creationId xmlns:a16="http://schemas.microsoft.com/office/drawing/2014/main" id="{00000000-0008-0000-2000-00003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>
          <a:extLst>
            <a:ext uri="{FF2B5EF4-FFF2-40B4-BE49-F238E27FC236}">
              <a16:creationId xmlns:a16="http://schemas.microsoft.com/office/drawing/2014/main" id="{00000000-0008-0000-2000-00003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>
          <a:extLst>
            <a:ext uri="{FF2B5EF4-FFF2-40B4-BE49-F238E27FC236}">
              <a16:creationId xmlns:a16="http://schemas.microsoft.com/office/drawing/2014/main" id="{00000000-0008-0000-2000-00003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>
          <a:extLst>
            <a:ext uri="{FF2B5EF4-FFF2-40B4-BE49-F238E27FC236}">
              <a16:creationId xmlns:a16="http://schemas.microsoft.com/office/drawing/2014/main" id="{00000000-0008-0000-2000-00003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>
          <a:extLst>
            <a:ext uri="{FF2B5EF4-FFF2-40B4-BE49-F238E27FC236}">
              <a16:creationId xmlns:a16="http://schemas.microsoft.com/office/drawing/2014/main" id="{00000000-0008-0000-2000-00003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>
          <a:extLst>
            <a:ext uri="{FF2B5EF4-FFF2-40B4-BE49-F238E27FC236}">
              <a16:creationId xmlns:a16="http://schemas.microsoft.com/office/drawing/2014/main" id="{00000000-0008-0000-2000-00003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>
          <a:extLst>
            <a:ext uri="{FF2B5EF4-FFF2-40B4-BE49-F238E27FC236}">
              <a16:creationId xmlns:a16="http://schemas.microsoft.com/office/drawing/2014/main" id="{00000000-0008-0000-2000-00003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>
          <a:extLst>
            <a:ext uri="{FF2B5EF4-FFF2-40B4-BE49-F238E27FC236}">
              <a16:creationId xmlns:a16="http://schemas.microsoft.com/office/drawing/2014/main" id="{00000000-0008-0000-2000-00003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>
          <a:extLst>
            <a:ext uri="{FF2B5EF4-FFF2-40B4-BE49-F238E27FC236}">
              <a16:creationId xmlns:a16="http://schemas.microsoft.com/office/drawing/2014/main" id="{00000000-0008-0000-2000-00004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>
          <a:extLst>
            <a:ext uri="{FF2B5EF4-FFF2-40B4-BE49-F238E27FC236}">
              <a16:creationId xmlns:a16="http://schemas.microsoft.com/office/drawing/2014/main" id="{00000000-0008-0000-2000-00004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>
          <a:extLst>
            <a:ext uri="{FF2B5EF4-FFF2-40B4-BE49-F238E27FC236}">
              <a16:creationId xmlns:a16="http://schemas.microsoft.com/office/drawing/2014/main" id="{00000000-0008-0000-2000-00004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>
          <a:extLst>
            <a:ext uri="{FF2B5EF4-FFF2-40B4-BE49-F238E27FC236}">
              <a16:creationId xmlns:a16="http://schemas.microsoft.com/office/drawing/2014/main" id="{00000000-0008-0000-2000-00004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>
          <a:extLst>
            <a:ext uri="{FF2B5EF4-FFF2-40B4-BE49-F238E27FC236}">
              <a16:creationId xmlns:a16="http://schemas.microsoft.com/office/drawing/2014/main" id="{00000000-0008-0000-2000-00004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>
          <a:extLst>
            <a:ext uri="{FF2B5EF4-FFF2-40B4-BE49-F238E27FC236}">
              <a16:creationId xmlns:a16="http://schemas.microsoft.com/office/drawing/2014/main" id="{00000000-0008-0000-2000-00004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>
          <a:extLst>
            <a:ext uri="{FF2B5EF4-FFF2-40B4-BE49-F238E27FC236}">
              <a16:creationId xmlns:a16="http://schemas.microsoft.com/office/drawing/2014/main" id="{00000000-0008-0000-2000-00004607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>
          <a:extLst>
            <a:ext uri="{FF2B5EF4-FFF2-40B4-BE49-F238E27FC236}">
              <a16:creationId xmlns:a16="http://schemas.microsoft.com/office/drawing/2014/main" id="{00000000-0008-0000-2000-00004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>
          <a:extLst>
            <a:ext uri="{FF2B5EF4-FFF2-40B4-BE49-F238E27FC236}">
              <a16:creationId xmlns:a16="http://schemas.microsoft.com/office/drawing/2014/main" id="{00000000-0008-0000-2000-000048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>
          <a:extLst>
            <a:ext uri="{FF2B5EF4-FFF2-40B4-BE49-F238E27FC236}">
              <a16:creationId xmlns:a16="http://schemas.microsoft.com/office/drawing/2014/main" id="{00000000-0008-0000-2000-000049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>
          <a:extLst>
            <a:ext uri="{FF2B5EF4-FFF2-40B4-BE49-F238E27FC236}">
              <a16:creationId xmlns:a16="http://schemas.microsoft.com/office/drawing/2014/main" id="{00000000-0008-0000-2000-00004A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>
          <a:extLst>
            <a:ext uri="{FF2B5EF4-FFF2-40B4-BE49-F238E27FC236}">
              <a16:creationId xmlns:a16="http://schemas.microsoft.com/office/drawing/2014/main" id="{00000000-0008-0000-2000-00004B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>
          <a:extLst>
            <a:ext uri="{FF2B5EF4-FFF2-40B4-BE49-F238E27FC236}">
              <a16:creationId xmlns:a16="http://schemas.microsoft.com/office/drawing/2014/main" id="{00000000-0008-0000-2000-00004C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>
          <a:extLst>
            <a:ext uri="{FF2B5EF4-FFF2-40B4-BE49-F238E27FC236}">
              <a16:creationId xmlns:a16="http://schemas.microsoft.com/office/drawing/2014/main" id="{00000000-0008-0000-2000-00004D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>
          <a:extLst>
            <a:ext uri="{FF2B5EF4-FFF2-40B4-BE49-F238E27FC236}">
              <a16:creationId xmlns:a16="http://schemas.microsoft.com/office/drawing/2014/main" id="{00000000-0008-0000-2000-00004E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>
          <a:extLst>
            <a:ext uri="{FF2B5EF4-FFF2-40B4-BE49-F238E27FC236}">
              <a16:creationId xmlns:a16="http://schemas.microsoft.com/office/drawing/2014/main" id="{00000000-0008-0000-2000-00004F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>
          <a:extLst>
            <a:ext uri="{FF2B5EF4-FFF2-40B4-BE49-F238E27FC236}">
              <a16:creationId xmlns:a16="http://schemas.microsoft.com/office/drawing/2014/main" id="{00000000-0008-0000-2000-000050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>
          <a:extLst>
            <a:ext uri="{FF2B5EF4-FFF2-40B4-BE49-F238E27FC236}">
              <a16:creationId xmlns:a16="http://schemas.microsoft.com/office/drawing/2014/main" id="{00000000-0008-0000-2000-000051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>
          <a:extLst>
            <a:ext uri="{FF2B5EF4-FFF2-40B4-BE49-F238E27FC236}">
              <a16:creationId xmlns:a16="http://schemas.microsoft.com/office/drawing/2014/main" id="{00000000-0008-0000-2000-000052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>
          <a:extLst>
            <a:ext uri="{FF2B5EF4-FFF2-40B4-BE49-F238E27FC236}">
              <a16:creationId xmlns:a16="http://schemas.microsoft.com/office/drawing/2014/main" id="{00000000-0008-0000-2000-00005307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>
          <a:extLst>
            <a:ext uri="{FF2B5EF4-FFF2-40B4-BE49-F238E27FC236}">
              <a16:creationId xmlns:a16="http://schemas.microsoft.com/office/drawing/2014/main" id="{00000000-0008-0000-2000-00005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>
          <a:extLst>
            <a:ext uri="{FF2B5EF4-FFF2-40B4-BE49-F238E27FC236}">
              <a16:creationId xmlns:a16="http://schemas.microsoft.com/office/drawing/2014/main" id="{00000000-0008-0000-2000-00005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>
          <a:extLst>
            <a:ext uri="{FF2B5EF4-FFF2-40B4-BE49-F238E27FC236}">
              <a16:creationId xmlns:a16="http://schemas.microsoft.com/office/drawing/2014/main" id="{00000000-0008-0000-2000-00005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>
          <a:extLst>
            <a:ext uri="{FF2B5EF4-FFF2-40B4-BE49-F238E27FC236}">
              <a16:creationId xmlns:a16="http://schemas.microsoft.com/office/drawing/2014/main" id="{00000000-0008-0000-2000-00005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>
          <a:extLst>
            <a:ext uri="{FF2B5EF4-FFF2-40B4-BE49-F238E27FC236}">
              <a16:creationId xmlns:a16="http://schemas.microsoft.com/office/drawing/2014/main" id="{00000000-0008-0000-2000-00005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>
          <a:extLst>
            <a:ext uri="{FF2B5EF4-FFF2-40B4-BE49-F238E27FC236}">
              <a16:creationId xmlns:a16="http://schemas.microsoft.com/office/drawing/2014/main" id="{00000000-0008-0000-2000-00005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>
          <a:extLst>
            <a:ext uri="{FF2B5EF4-FFF2-40B4-BE49-F238E27FC236}">
              <a16:creationId xmlns:a16="http://schemas.microsoft.com/office/drawing/2014/main" id="{00000000-0008-0000-2000-00005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>
          <a:extLst>
            <a:ext uri="{FF2B5EF4-FFF2-40B4-BE49-F238E27FC236}">
              <a16:creationId xmlns:a16="http://schemas.microsoft.com/office/drawing/2014/main" id="{00000000-0008-0000-2000-00005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>
          <a:extLst>
            <a:ext uri="{FF2B5EF4-FFF2-40B4-BE49-F238E27FC236}">
              <a16:creationId xmlns:a16="http://schemas.microsoft.com/office/drawing/2014/main" id="{00000000-0008-0000-2000-00005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>
          <a:extLst>
            <a:ext uri="{FF2B5EF4-FFF2-40B4-BE49-F238E27FC236}">
              <a16:creationId xmlns:a16="http://schemas.microsoft.com/office/drawing/2014/main" id="{00000000-0008-0000-2000-00005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>
          <a:extLst>
            <a:ext uri="{FF2B5EF4-FFF2-40B4-BE49-F238E27FC236}">
              <a16:creationId xmlns:a16="http://schemas.microsoft.com/office/drawing/2014/main" id="{00000000-0008-0000-2000-00005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>
          <a:extLst>
            <a:ext uri="{FF2B5EF4-FFF2-40B4-BE49-F238E27FC236}">
              <a16:creationId xmlns:a16="http://schemas.microsoft.com/office/drawing/2014/main" id="{00000000-0008-0000-2000-00005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>
          <a:extLst>
            <a:ext uri="{FF2B5EF4-FFF2-40B4-BE49-F238E27FC236}">
              <a16:creationId xmlns:a16="http://schemas.microsoft.com/office/drawing/2014/main" id="{00000000-0008-0000-2000-00006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>
          <a:extLst>
            <a:ext uri="{FF2B5EF4-FFF2-40B4-BE49-F238E27FC236}">
              <a16:creationId xmlns:a16="http://schemas.microsoft.com/office/drawing/2014/main" id="{00000000-0008-0000-2000-00006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>
          <a:extLst>
            <a:ext uri="{FF2B5EF4-FFF2-40B4-BE49-F238E27FC236}">
              <a16:creationId xmlns:a16="http://schemas.microsoft.com/office/drawing/2014/main" id="{00000000-0008-0000-2000-00006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>
          <a:extLst>
            <a:ext uri="{FF2B5EF4-FFF2-40B4-BE49-F238E27FC236}">
              <a16:creationId xmlns:a16="http://schemas.microsoft.com/office/drawing/2014/main" id="{00000000-0008-0000-2000-00006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>
          <a:extLst>
            <a:ext uri="{FF2B5EF4-FFF2-40B4-BE49-F238E27FC236}">
              <a16:creationId xmlns:a16="http://schemas.microsoft.com/office/drawing/2014/main" id="{00000000-0008-0000-2000-00006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>
          <a:extLst>
            <a:ext uri="{FF2B5EF4-FFF2-40B4-BE49-F238E27FC236}">
              <a16:creationId xmlns:a16="http://schemas.microsoft.com/office/drawing/2014/main" id="{00000000-0008-0000-2000-00006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>
          <a:extLst>
            <a:ext uri="{FF2B5EF4-FFF2-40B4-BE49-F238E27FC236}">
              <a16:creationId xmlns:a16="http://schemas.microsoft.com/office/drawing/2014/main" id="{00000000-0008-0000-2000-00006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>
          <a:extLst>
            <a:ext uri="{FF2B5EF4-FFF2-40B4-BE49-F238E27FC236}">
              <a16:creationId xmlns:a16="http://schemas.microsoft.com/office/drawing/2014/main" id="{00000000-0008-0000-2000-00006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>
          <a:extLst>
            <a:ext uri="{FF2B5EF4-FFF2-40B4-BE49-F238E27FC236}">
              <a16:creationId xmlns:a16="http://schemas.microsoft.com/office/drawing/2014/main" id="{00000000-0008-0000-2000-00006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>
          <a:extLst>
            <a:ext uri="{FF2B5EF4-FFF2-40B4-BE49-F238E27FC236}">
              <a16:creationId xmlns:a16="http://schemas.microsoft.com/office/drawing/2014/main" id="{00000000-0008-0000-2000-00006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>
          <a:extLst>
            <a:ext uri="{FF2B5EF4-FFF2-40B4-BE49-F238E27FC236}">
              <a16:creationId xmlns:a16="http://schemas.microsoft.com/office/drawing/2014/main" id="{00000000-0008-0000-2000-00006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>
          <a:extLst>
            <a:ext uri="{FF2B5EF4-FFF2-40B4-BE49-F238E27FC236}">
              <a16:creationId xmlns:a16="http://schemas.microsoft.com/office/drawing/2014/main" id="{00000000-0008-0000-2000-00006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>
          <a:extLst>
            <a:ext uri="{FF2B5EF4-FFF2-40B4-BE49-F238E27FC236}">
              <a16:creationId xmlns:a16="http://schemas.microsoft.com/office/drawing/2014/main" id="{00000000-0008-0000-2000-00006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>
          <a:extLst>
            <a:ext uri="{FF2B5EF4-FFF2-40B4-BE49-F238E27FC236}">
              <a16:creationId xmlns:a16="http://schemas.microsoft.com/office/drawing/2014/main" id="{00000000-0008-0000-2000-00006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>
          <a:extLst>
            <a:ext uri="{FF2B5EF4-FFF2-40B4-BE49-F238E27FC236}">
              <a16:creationId xmlns:a16="http://schemas.microsoft.com/office/drawing/2014/main" id="{00000000-0008-0000-2000-00006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>
          <a:extLst>
            <a:ext uri="{FF2B5EF4-FFF2-40B4-BE49-F238E27FC236}">
              <a16:creationId xmlns:a16="http://schemas.microsoft.com/office/drawing/2014/main" id="{00000000-0008-0000-2000-00006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>
          <a:extLst>
            <a:ext uri="{FF2B5EF4-FFF2-40B4-BE49-F238E27FC236}">
              <a16:creationId xmlns:a16="http://schemas.microsoft.com/office/drawing/2014/main" id="{00000000-0008-0000-2000-00007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>
          <a:extLst>
            <a:ext uri="{FF2B5EF4-FFF2-40B4-BE49-F238E27FC236}">
              <a16:creationId xmlns:a16="http://schemas.microsoft.com/office/drawing/2014/main" id="{00000000-0008-0000-2000-00007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>
          <a:extLst>
            <a:ext uri="{FF2B5EF4-FFF2-40B4-BE49-F238E27FC236}">
              <a16:creationId xmlns:a16="http://schemas.microsoft.com/office/drawing/2014/main" id="{00000000-0008-0000-2000-00007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>
          <a:extLst>
            <a:ext uri="{FF2B5EF4-FFF2-40B4-BE49-F238E27FC236}">
              <a16:creationId xmlns:a16="http://schemas.microsoft.com/office/drawing/2014/main" id="{00000000-0008-0000-2000-00007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>
          <a:extLst>
            <a:ext uri="{FF2B5EF4-FFF2-40B4-BE49-F238E27FC236}">
              <a16:creationId xmlns:a16="http://schemas.microsoft.com/office/drawing/2014/main" id="{00000000-0008-0000-2000-00007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>
          <a:extLst>
            <a:ext uri="{FF2B5EF4-FFF2-40B4-BE49-F238E27FC236}">
              <a16:creationId xmlns:a16="http://schemas.microsoft.com/office/drawing/2014/main" id="{00000000-0008-0000-2000-00007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>
          <a:extLst>
            <a:ext uri="{FF2B5EF4-FFF2-40B4-BE49-F238E27FC236}">
              <a16:creationId xmlns:a16="http://schemas.microsoft.com/office/drawing/2014/main" id="{00000000-0008-0000-2000-00007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>
          <a:extLst>
            <a:ext uri="{FF2B5EF4-FFF2-40B4-BE49-F238E27FC236}">
              <a16:creationId xmlns:a16="http://schemas.microsoft.com/office/drawing/2014/main" id="{00000000-0008-0000-2000-00007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>
          <a:extLst>
            <a:ext uri="{FF2B5EF4-FFF2-40B4-BE49-F238E27FC236}">
              <a16:creationId xmlns:a16="http://schemas.microsoft.com/office/drawing/2014/main" id="{00000000-0008-0000-2000-00007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>
          <a:extLst>
            <a:ext uri="{FF2B5EF4-FFF2-40B4-BE49-F238E27FC236}">
              <a16:creationId xmlns:a16="http://schemas.microsoft.com/office/drawing/2014/main" id="{00000000-0008-0000-2000-00007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>
          <a:extLst>
            <a:ext uri="{FF2B5EF4-FFF2-40B4-BE49-F238E27FC236}">
              <a16:creationId xmlns:a16="http://schemas.microsoft.com/office/drawing/2014/main" id="{00000000-0008-0000-2000-00007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>
          <a:extLst>
            <a:ext uri="{FF2B5EF4-FFF2-40B4-BE49-F238E27FC236}">
              <a16:creationId xmlns:a16="http://schemas.microsoft.com/office/drawing/2014/main" id="{00000000-0008-0000-2000-00007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>
          <a:extLst>
            <a:ext uri="{FF2B5EF4-FFF2-40B4-BE49-F238E27FC236}">
              <a16:creationId xmlns:a16="http://schemas.microsoft.com/office/drawing/2014/main" id="{00000000-0008-0000-2000-00007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>
          <a:extLst>
            <a:ext uri="{FF2B5EF4-FFF2-40B4-BE49-F238E27FC236}">
              <a16:creationId xmlns:a16="http://schemas.microsoft.com/office/drawing/2014/main" id="{00000000-0008-0000-2000-00007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>
          <a:extLst>
            <a:ext uri="{FF2B5EF4-FFF2-40B4-BE49-F238E27FC236}">
              <a16:creationId xmlns:a16="http://schemas.microsoft.com/office/drawing/2014/main" id="{00000000-0008-0000-2000-00007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>
          <a:extLst>
            <a:ext uri="{FF2B5EF4-FFF2-40B4-BE49-F238E27FC236}">
              <a16:creationId xmlns:a16="http://schemas.microsoft.com/office/drawing/2014/main" id="{00000000-0008-0000-2000-00007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>
          <a:extLst>
            <a:ext uri="{FF2B5EF4-FFF2-40B4-BE49-F238E27FC236}">
              <a16:creationId xmlns:a16="http://schemas.microsoft.com/office/drawing/2014/main" id="{00000000-0008-0000-2000-00008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>
          <a:extLst>
            <a:ext uri="{FF2B5EF4-FFF2-40B4-BE49-F238E27FC236}">
              <a16:creationId xmlns:a16="http://schemas.microsoft.com/office/drawing/2014/main" id="{00000000-0008-0000-2000-00008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>
          <a:extLst>
            <a:ext uri="{FF2B5EF4-FFF2-40B4-BE49-F238E27FC236}">
              <a16:creationId xmlns:a16="http://schemas.microsoft.com/office/drawing/2014/main" id="{00000000-0008-0000-2000-00008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>
          <a:extLst>
            <a:ext uri="{FF2B5EF4-FFF2-40B4-BE49-F238E27FC236}">
              <a16:creationId xmlns:a16="http://schemas.microsoft.com/office/drawing/2014/main" id="{00000000-0008-0000-2000-00008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>
          <a:extLst>
            <a:ext uri="{FF2B5EF4-FFF2-40B4-BE49-F238E27FC236}">
              <a16:creationId xmlns:a16="http://schemas.microsoft.com/office/drawing/2014/main" id="{00000000-0008-0000-2000-00008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>
          <a:extLst>
            <a:ext uri="{FF2B5EF4-FFF2-40B4-BE49-F238E27FC236}">
              <a16:creationId xmlns:a16="http://schemas.microsoft.com/office/drawing/2014/main" id="{00000000-0008-0000-2000-00008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>
          <a:extLst>
            <a:ext uri="{FF2B5EF4-FFF2-40B4-BE49-F238E27FC236}">
              <a16:creationId xmlns:a16="http://schemas.microsoft.com/office/drawing/2014/main" id="{00000000-0008-0000-2000-00008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>
          <a:extLst>
            <a:ext uri="{FF2B5EF4-FFF2-40B4-BE49-F238E27FC236}">
              <a16:creationId xmlns:a16="http://schemas.microsoft.com/office/drawing/2014/main" id="{00000000-0008-0000-2000-00008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>
          <a:extLst>
            <a:ext uri="{FF2B5EF4-FFF2-40B4-BE49-F238E27FC236}">
              <a16:creationId xmlns:a16="http://schemas.microsoft.com/office/drawing/2014/main" id="{00000000-0008-0000-2000-00008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>
          <a:extLst>
            <a:ext uri="{FF2B5EF4-FFF2-40B4-BE49-F238E27FC236}">
              <a16:creationId xmlns:a16="http://schemas.microsoft.com/office/drawing/2014/main" id="{00000000-0008-0000-2000-00008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>
          <a:extLst>
            <a:ext uri="{FF2B5EF4-FFF2-40B4-BE49-F238E27FC236}">
              <a16:creationId xmlns:a16="http://schemas.microsoft.com/office/drawing/2014/main" id="{00000000-0008-0000-2000-00008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>
          <a:extLst>
            <a:ext uri="{FF2B5EF4-FFF2-40B4-BE49-F238E27FC236}">
              <a16:creationId xmlns:a16="http://schemas.microsoft.com/office/drawing/2014/main" id="{00000000-0008-0000-2000-00008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>
          <a:extLst>
            <a:ext uri="{FF2B5EF4-FFF2-40B4-BE49-F238E27FC236}">
              <a16:creationId xmlns:a16="http://schemas.microsoft.com/office/drawing/2014/main" id="{00000000-0008-0000-2000-00008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>
          <a:extLst>
            <a:ext uri="{FF2B5EF4-FFF2-40B4-BE49-F238E27FC236}">
              <a16:creationId xmlns:a16="http://schemas.microsoft.com/office/drawing/2014/main" id="{00000000-0008-0000-2000-00008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>
          <a:extLst>
            <a:ext uri="{FF2B5EF4-FFF2-40B4-BE49-F238E27FC236}">
              <a16:creationId xmlns:a16="http://schemas.microsoft.com/office/drawing/2014/main" id="{00000000-0008-0000-2000-00008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>
          <a:extLst>
            <a:ext uri="{FF2B5EF4-FFF2-40B4-BE49-F238E27FC236}">
              <a16:creationId xmlns:a16="http://schemas.microsoft.com/office/drawing/2014/main" id="{00000000-0008-0000-2000-00008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>
          <a:extLst>
            <a:ext uri="{FF2B5EF4-FFF2-40B4-BE49-F238E27FC236}">
              <a16:creationId xmlns:a16="http://schemas.microsoft.com/office/drawing/2014/main" id="{00000000-0008-0000-2000-00009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>
          <a:extLst>
            <a:ext uri="{FF2B5EF4-FFF2-40B4-BE49-F238E27FC236}">
              <a16:creationId xmlns:a16="http://schemas.microsoft.com/office/drawing/2014/main" id="{00000000-0008-0000-2000-00009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>
          <a:extLst>
            <a:ext uri="{FF2B5EF4-FFF2-40B4-BE49-F238E27FC236}">
              <a16:creationId xmlns:a16="http://schemas.microsoft.com/office/drawing/2014/main" id="{00000000-0008-0000-2000-00009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>
          <a:extLst>
            <a:ext uri="{FF2B5EF4-FFF2-40B4-BE49-F238E27FC236}">
              <a16:creationId xmlns:a16="http://schemas.microsoft.com/office/drawing/2014/main" id="{00000000-0008-0000-2000-00009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>
          <a:extLst>
            <a:ext uri="{FF2B5EF4-FFF2-40B4-BE49-F238E27FC236}">
              <a16:creationId xmlns:a16="http://schemas.microsoft.com/office/drawing/2014/main" id="{00000000-0008-0000-2000-00009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>
          <a:extLst>
            <a:ext uri="{FF2B5EF4-FFF2-40B4-BE49-F238E27FC236}">
              <a16:creationId xmlns:a16="http://schemas.microsoft.com/office/drawing/2014/main" id="{00000000-0008-0000-2000-00009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>
          <a:extLst>
            <a:ext uri="{FF2B5EF4-FFF2-40B4-BE49-F238E27FC236}">
              <a16:creationId xmlns:a16="http://schemas.microsoft.com/office/drawing/2014/main" id="{00000000-0008-0000-2000-00009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>
          <a:extLst>
            <a:ext uri="{FF2B5EF4-FFF2-40B4-BE49-F238E27FC236}">
              <a16:creationId xmlns:a16="http://schemas.microsoft.com/office/drawing/2014/main" id="{00000000-0008-0000-2000-00009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>
          <a:extLst>
            <a:ext uri="{FF2B5EF4-FFF2-40B4-BE49-F238E27FC236}">
              <a16:creationId xmlns:a16="http://schemas.microsoft.com/office/drawing/2014/main" id="{00000000-0008-0000-2000-00009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>
          <a:extLst>
            <a:ext uri="{FF2B5EF4-FFF2-40B4-BE49-F238E27FC236}">
              <a16:creationId xmlns:a16="http://schemas.microsoft.com/office/drawing/2014/main" id="{00000000-0008-0000-2000-00009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>
          <a:extLst>
            <a:ext uri="{FF2B5EF4-FFF2-40B4-BE49-F238E27FC236}">
              <a16:creationId xmlns:a16="http://schemas.microsoft.com/office/drawing/2014/main" id="{00000000-0008-0000-2000-00009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>
          <a:extLst>
            <a:ext uri="{FF2B5EF4-FFF2-40B4-BE49-F238E27FC236}">
              <a16:creationId xmlns:a16="http://schemas.microsoft.com/office/drawing/2014/main" id="{00000000-0008-0000-2000-00009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>
          <a:extLst>
            <a:ext uri="{FF2B5EF4-FFF2-40B4-BE49-F238E27FC236}">
              <a16:creationId xmlns:a16="http://schemas.microsoft.com/office/drawing/2014/main" id="{00000000-0008-0000-2000-00009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>
          <a:extLst>
            <a:ext uri="{FF2B5EF4-FFF2-40B4-BE49-F238E27FC236}">
              <a16:creationId xmlns:a16="http://schemas.microsoft.com/office/drawing/2014/main" id="{00000000-0008-0000-2000-00009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>
          <a:extLst>
            <a:ext uri="{FF2B5EF4-FFF2-40B4-BE49-F238E27FC236}">
              <a16:creationId xmlns:a16="http://schemas.microsoft.com/office/drawing/2014/main" id="{00000000-0008-0000-2000-00009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>
          <a:extLst>
            <a:ext uri="{FF2B5EF4-FFF2-40B4-BE49-F238E27FC236}">
              <a16:creationId xmlns:a16="http://schemas.microsoft.com/office/drawing/2014/main" id="{00000000-0008-0000-2000-00009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>
          <a:extLst>
            <a:ext uri="{FF2B5EF4-FFF2-40B4-BE49-F238E27FC236}">
              <a16:creationId xmlns:a16="http://schemas.microsoft.com/office/drawing/2014/main" id="{00000000-0008-0000-2000-0000A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>
          <a:extLst>
            <a:ext uri="{FF2B5EF4-FFF2-40B4-BE49-F238E27FC236}">
              <a16:creationId xmlns:a16="http://schemas.microsoft.com/office/drawing/2014/main" id="{00000000-0008-0000-2000-0000A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>
          <a:extLst>
            <a:ext uri="{FF2B5EF4-FFF2-40B4-BE49-F238E27FC236}">
              <a16:creationId xmlns:a16="http://schemas.microsoft.com/office/drawing/2014/main" id="{00000000-0008-0000-2000-0000A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>
          <a:extLst>
            <a:ext uri="{FF2B5EF4-FFF2-40B4-BE49-F238E27FC236}">
              <a16:creationId xmlns:a16="http://schemas.microsoft.com/office/drawing/2014/main" id="{00000000-0008-0000-2000-0000A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>
          <a:extLst>
            <a:ext uri="{FF2B5EF4-FFF2-40B4-BE49-F238E27FC236}">
              <a16:creationId xmlns:a16="http://schemas.microsoft.com/office/drawing/2014/main" id="{00000000-0008-0000-2000-0000A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>
          <a:extLst>
            <a:ext uri="{FF2B5EF4-FFF2-40B4-BE49-F238E27FC236}">
              <a16:creationId xmlns:a16="http://schemas.microsoft.com/office/drawing/2014/main" id="{00000000-0008-0000-2000-0000A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>
          <a:extLst>
            <a:ext uri="{FF2B5EF4-FFF2-40B4-BE49-F238E27FC236}">
              <a16:creationId xmlns:a16="http://schemas.microsoft.com/office/drawing/2014/main" id="{00000000-0008-0000-2000-0000A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>
          <a:extLst>
            <a:ext uri="{FF2B5EF4-FFF2-40B4-BE49-F238E27FC236}">
              <a16:creationId xmlns:a16="http://schemas.microsoft.com/office/drawing/2014/main" id="{00000000-0008-0000-2000-0000A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>
          <a:extLst>
            <a:ext uri="{FF2B5EF4-FFF2-40B4-BE49-F238E27FC236}">
              <a16:creationId xmlns:a16="http://schemas.microsoft.com/office/drawing/2014/main" id="{00000000-0008-0000-2000-0000A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>
          <a:extLst>
            <a:ext uri="{FF2B5EF4-FFF2-40B4-BE49-F238E27FC236}">
              <a16:creationId xmlns:a16="http://schemas.microsoft.com/office/drawing/2014/main" id="{00000000-0008-0000-2000-0000A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>
          <a:extLst>
            <a:ext uri="{FF2B5EF4-FFF2-40B4-BE49-F238E27FC236}">
              <a16:creationId xmlns:a16="http://schemas.microsoft.com/office/drawing/2014/main" id="{00000000-0008-0000-2000-0000A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>
          <a:extLst>
            <a:ext uri="{FF2B5EF4-FFF2-40B4-BE49-F238E27FC236}">
              <a16:creationId xmlns:a16="http://schemas.microsoft.com/office/drawing/2014/main" id="{00000000-0008-0000-2000-0000A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>
          <a:extLst>
            <a:ext uri="{FF2B5EF4-FFF2-40B4-BE49-F238E27FC236}">
              <a16:creationId xmlns:a16="http://schemas.microsoft.com/office/drawing/2014/main" id="{00000000-0008-0000-2000-0000A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>
          <a:extLst>
            <a:ext uri="{FF2B5EF4-FFF2-40B4-BE49-F238E27FC236}">
              <a16:creationId xmlns:a16="http://schemas.microsoft.com/office/drawing/2014/main" id="{00000000-0008-0000-2000-0000A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>
          <a:extLst>
            <a:ext uri="{FF2B5EF4-FFF2-40B4-BE49-F238E27FC236}">
              <a16:creationId xmlns:a16="http://schemas.microsoft.com/office/drawing/2014/main" id="{00000000-0008-0000-2000-0000A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>
          <a:extLst>
            <a:ext uri="{FF2B5EF4-FFF2-40B4-BE49-F238E27FC236}">
              <a16:creationId xmlns:a16="http://schemas.microsoft.com/office/drawing/2014/main" id="{00000000-0008-0000-2000-0000A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>
          <a:extLst>
            <a:ext uri="{FF2B5EF4-FFF2-40B4-BE49-F238E27FC236}">
              <a16:creationId xmlns:a16="http://schemas.microsoft.com/office/drawing/2014/main" id="{00000000-0008-0000-2000-0000B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>
          <a:extLst>
            <a:ext uri="{FF2B5EF4-FFF2-40B4-BE49-F238E27FC236}">
              <a16:creationId xmlns:a16="http://schemas.microsoft.com/office/drawing/2014/main" id="{00000000-0008-0000-2000-0000B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>
          <a:extLst>
            <a:ext uri="{FF2B5EF4-FFF2-40B4-BE49-F238E27FC236}">
              <a16:creationId xmlns:a16="http://schemas.microsoft.com/office/drawing/2014/main" id="{00000000-0008-0000-2000-0000B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>
          <a:extLst>
            <a:ext uri="{FF2B5EF4-FFF2-40B4-BE49-F238E27FC236}">
              <a16:creationId xmlns:a16="http://schemas.microsoft.com/office/drawing/2014/main" id="{00000000-0008-0000-2000-0000B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>
          <a:extLst>
            <a:ext uri="{FF2B5EF4-FFF2-40B4-BE49-F238E27FC236}">
              <a16:creationId xmlns:a16="http://schemas.microsoft.com/office/drawing/2014/main" id="{00000000-0008-0000-2000-0000B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>
          <a:extLst>
            <a:ext uri="{FF2B5EF4-FFF2-40B4-BE49-F238E27FC236}">
              <a16:creationId xmlns:a16="http://schemas.microsoft.com/office/drawing/2014/main" id="{00000000-0008-0000-2000-0000B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>
          <a:extLst>
            <a:ext uri="{FF2B5EF4-FFF2-40B4-BE49-F238E27FC236}">
              <a16:creationId xmlns:a16="http://schemas.microsoft.com/office/drawing/2014/main" id="{00000000-0008-0000-2000-0000B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>
          <a:extLst>
            <a:ext uri="{FF2B5EF4-FFF2-40B4-BE49-F238E27FC236}">
              <a16:creationId xmlns:a16="http://schemas.microsoft.com/office/drawing/2014/main" id="{00000000-0008-0000-2000-0000B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>
          <a:extLst>
            <a:ext uri="{FF2B5EF4-FFF2-40B4-BE49-F238E27FC236}">
              <a16:creationId xmlns:a16="http://schemas.microsoft.com/office/drawing/2014/main" id="{00000000-0008-0000-2000-0000B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>
          <a:extLst>
            <a:ext uri="{FF2B5EF4-FFF2-40B4-BE49-F238E27FC236}">
              <a16:creationId xmlns:a16="http://schemas.microsoft.com/office/drawing/2014/main" id="{00000000-0008-0000-2000-0000B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>
          <a:extLst>
            <a:ext uri="{FF2B5EF4-FFF2-40B4-BE49-F238E27FC236}">
              <a16:creationId xmlns:a16="http://schemas.microsoft.com/office/drawing/2014/main" id="{00000000-0008-0000-2000-0000B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>
          <a:extLst>
            <a:ext uri="{FF2B5EF4-FFF2-40B4-BE49-F238E27FC236}">
              <a16:creationId xmlns:a16="http://schemas.microsoft.com/office/drawing/2014/main" id="{00000000-0008-0000-2000-0000B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>
          <a:extLst>
            <a:ext uri="{FF2B5EF4-FFF2-40B4-BE49-F238E27FC236}">
              <a16:creationId xmlns:a16="http://schemas.microsoft.com/office/drawing/2014/main" id="{00000000-0008-0000-2000-0000B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>
          <a:extLst>
            <a:ext uri="{FF2B5EF4-FFF2-40B4-BE49-F238E27FC236}">
              <a16:creationId xmlns:a16="http://schemas.microsoft.com/office/drawing/2014/main" id="{00000000-0008-0000-2000-0000B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>
          <a:extLst>
            <a:ext uri="{FF2B5EF4-FFF2-40B4-BE49-F238E27FC236}">
              <a16:creationId xmlns:a16="http://schemas.microsoft.com/office/drawing/2014/main" id="{00000000-0008-0000-2000-0000B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>
          <a:extLst>
            <a:ext uri="{FF2B5EF4-FFF2-40B4-BE49-F238E27FC236}">
              <a16:creationId xmlns:a16="http://schemas.microsoft.com/office/drawing/2014/main" id="{00000000-0008-0000-2000-0000B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>
          <a:extLst>
            <a:ext uri="{FF2B5EF4-FFF2-40B4-BE49-F238E27FC236}">
              <a16:creationId xmlns:a16="http://schemas.microsoft.com/office/drawing/2014/main" id="{00000000-0008-0000-2000-0000C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>
          <a:extLst>
            <a:ext uri="{FF2B5EF4-FFF2-40B4-BE49-F238E27FC236}">
              <a16:creationId xmlns:a16="http://schemas.microsoft.com/office/drawing/2014/main" id="{00000000-0008-0000-2000-0000C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>
          <a:extLst>
            <a:ext uri="{FF2B5EF4-FFF2-40B4-BE49-F238E27FC236}">
              <a16:creationId xmlns:a16="http://schemas.microsoft.com/office/drawing/2014/main" id="{00000000-0008-0000-2000-0000C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>
          <a:extLst>
            <a:ext uri="{FF2B5EF4-FFF2-40B4-BE49-F238E27FC236}">
              <a16:creationId xmlns:a16="http://schemas.microsoft.com/office/drawing/2014/main" id="{00000000-0008-0000-2000-0000C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>
          <a:extLst>
            <a:ext uri="{FF2B5EF4-FFF2-40B4-BE49-F238E27FC236}">
              <a16:creationId xmlns:a16="http://schemas.microsoft.com/office/drawing/2014/main" id="{00000000-0008-0000-2000-0000C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>
          <a:extLst>
            <a:ext uri="{FF2B5EF4-FFF2-40B4-BE49-F238E27FC236}">
              <a16:creationId xmlns:a16="http://schemas.microsoft.com/office/drawing/2014/main" id="{00000000-0008-0000-2000-0000C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>
          <a:extLst>
            <a:ext uri="{FF2B5EF4-FFF2-40B4-BE49-F238E27FC236}">
              <a16:creationId xmlns:a16="http://schemas.microsoft.com/office/drawing/2014/main" id="{00000000-0008-0000-2000-0000C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>
          <a:extLst>
            <a:ext uri="{FF2B5EF4-FFF2-40B4-BE49-F238E27FC236}">
              <a16:creationId xmlns:a16="http://schemas.microsoft.com/office/drawing/2014/main" id="{00000000-0008-0000-2000-0000C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>
          <a:extLst>
            <a:ext uri="{FF2B5EF4-FFF2-40B4-BE49-F238E27FC236}">
              <a16:creationId xmlns:a16="http://schemas.microsoft.com/office/drawing/2014/main" id="{00000000-0008-0000-2000-0000C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>
          <a:extLst>
            <a:ext uri="{FF2B5EF4-FFF2-40B4-BE49-F238E27FC236}">
              <a16:creationId xmlns:a16="http://schemas.microsoft.com/office/drawing/2014/main" id="{00000000-0008-0000-2000-0000C9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>
          <a:extLst>
            <a:ext uri="{FF2B5EF4-FFF2-40B4-BE49-F238E27FC236}">
              <a16:creationId xmlns:a16="http://schemas.microsoft.com/office/drawing/2014/main" id="{00000000-0008-0000-2000-0000C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>
          <a:extLst>
            <a:ext uri="{FF2B5EF4-FFF2-40B4-BE49-F238E27FC236}">
              <a16:creationId xmlns:a16="http://schemas.microsoft.com/office/drawing/2014/main" id="{00000000-0008-0000-2000-0000C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>
          <a:extLst>
            <a:ext uri="{FF2B5EF4-FFF2-40B4-BE49-F238E27FC236}">
              <a16:creationId xmlns:a16="http://schemas.microsoft.com/office/drawing/2014/main" id="{00000000-0008-0000-2000-0000C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>
          <a:extLst>
            <a:ext uri="{FF2B5EF4-FFF2-40B4-BE49-F238E27FC236}">
              <a16:creationId xmlns:a16="http://schemas.microsoft.com/office/drawing/2014/main" id="{00000000-0008-0000-2000-0000C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>
          <a:extLst>
            <a:ext uri="{FF2B5EF4-FFF2-40B4-BE49-F238E27FC236}">
              <a16:creationId xmlns:a16="http://schemas.microsoft.com/office/drawing/2014/main" id="{00000000-0008-0000-2000-0000C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>
          <a:extLst>
            <a:ext uri="{FF2B5EF4-FFF2-40B4-BE49-F238E27FC236}">
              <a16:creationId xmlns:a16="http://schemas.microsoft.com/office/drawing/2014/main" id="{00000000-0008-0000-2000-0000C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>
          <a:extLst>
            <a:ext uri="{FF2B5EF4-FFF2-40B4-BE49-F238E27FC236}">
              <a16:creationId xmlns:a16="http://schemas.microsoft.com/office/drawing/2014/main" id="{00000000-0008-0000-2000-0000D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>
          <a:extLst>
            <a:ext uri="{FF2B5EF4-FFF2-40B4-BE49-F238E27FC236}">
              <a16:creationId xmlns:a16="http://schemas.microsoft.com/office/drawing/2014/main" id="{00000000-0008-0000-2000-0000D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>
          <a:extLst>
            <a:ext uri="{FF2B5EF4-FFF2-40B4-BE49-F238E27FC236}">
              <a16:creationId xmlns:a16="http://schemas.microsoft.com/office/drawing/2014/main" id="{00000000-0008-0000-2000-0000D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>
          <a:extLst>
            <a:ext uri="{FF2B5EF4-FFF2-40B4-BE49-F238E27FC236}">
              <a16:creationId xmlns:a16="http://schemas.microsoft.com/office/drawing/2014/main" id="{00000000-0008-0000-2000-0000D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>
          <a:extLst>
            <a:ext uri="{FF2B5EF4-FFF2-40B4-BE49-F238E27FC236}">
              <a16:creationId xmlns:a16="http://schemas.microsoft.com/office/drawing/2014/main" id="{00000000-0008-0000-2000-0000D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>
          <a:extLst>
            <a:ext uri="{FF2B5EF4-FFF2-40B4-BE49-F238E27FC236}">
              <a16:creationId xmlns:a16="http://schemas.microsoft.com/office/drawing/2014/main" id="{00000000-0008-0000-2000-0000D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>
          <a:extLst>
            <a:ext uri="{FF2B5EF4-FFF2-40B4-BE49-F238E27FC236}">
              <a16:creationId xmlns:a16="http://schemas.microsoft.com/office/drawing/2014/main" id="{00000000-0008-0000-2000-0000D6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>
          <a:extLst>
            <a:ext uri="{FF2B5EF4-FFF2-40B4-BE49-F238E27FC236}">
              <a16:creationId xmlns:a16="http://schemas.microsoft.com/office/drawing/2014/main" id="{00000000-0008-0000-2000-0000D7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>
          <a:extLst>
            <a:ext uri="{FF2B5EF4-FFF2-40B4-BE49-F238E27FC236}">
              <a16:creationId xmlns:a16="http://schemas.microsoft.com/office/drawing/2014/main" id="{00000000-0008-0000-2000-0000D8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>
          <a:extLst>
            <a:ext uri="{FF2B5EF4-FFF2-40B4-BE49-F238E27FC236}">
              <a16:creationId xmlns:a16="http://schemas.microsoft.com/office/drawing/2014/main" id="{00000000-0008-0000-2000-0000D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>
          <a:extLst>
            <a:ext uri="{FF2B5EF4-FFF2-40B4-BE49-F238E27FC236}">
              <a16:creationId xmlns:a16="http://schemas.microsoft.com/office/drawing/2014/main" id="{00000000-0008-0000-2000-0000DA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>
          <a:extLst>
            <a:ext uri="{FF2B5EF4-FFF2-40B4-BE49-F238E27FC236}">
              <a16:creationId xmlns:a16="http://schemas.microsoft.com/office/drawing/2014/main" id="{00000000-0008-0000-2000-0000DB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>
          <a:extLst>
            <a:ext uri="{FF2B5EF4-FFF2-40B4-BE49-F238E27FC236}">
              <a16:creationId xmlns:a16="http://schemas.microsoft.com/office/drawing/2014/main" id="{00000000-0008-0000-2000-0000DC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>
          <a:extLst>
            <a:ext uri="{FF2B5EF4-FFF2-40B4-BE49-F238E27FC236}">
              <a16:creationId xmlns:a16="http://schemas.microsoft.com/office/drawing/2014/main" id="{00000000-0008-0000-2000-0000DD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>
          <a:extLst>
            <a:ext uri="{FF2B5EF4-FFF2-40B4-BE49-F238E27FC236}">
              <a16:creationId xmlns:a16="http://schemas.microsoft.com/office/drawing/2014/main" id="{00000000-0008-0000-2000-0000DE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>
          <a:extLst>
            <a:ext uri="{FF2B5EF4-FFF2-40B4-BE49-F238E27FC236}">
              <a16:creationId xmlns:a16="http://schemas.microsoft.com/office/drawing/2014/main" id="{00000000-0008-0000-2000-0000DF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>
          <a:extLst>
            <a:ext uri="{FF2B5EF4-FFF2-40B4-BE49-F238E27FC236}">
              <a16:creationId xmlns:a16="http://schemas.microsoft.com/office/drawing/2014/main" id="{00000000-0008-0000-2000-0000E0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>
          <a:extLst>
            <a:ext uri="{FF2B5EF4-FFF2-40B4-BE49-F238E27FC236}">
              <a16:creationId xmlns:a16="http://schemas.microsoft.com/office/drawing/2014/main" id="{00000000-0008-0000-2000-0000E1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>
          <a:extLst>
            <a:ext uri="{FF2B5EF4-FFF2-40B4-BE49-F238E27FC236}">
              <a16:creationId xmlns:a16="http://schemas.microsoft.com/office/drawing/2014/main" id="{00000000-0008-0000-2000-0000E2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>
          <a:extLst>
            <a:ext uri="{FF2B5EF4-FFF2-40B4-BE49-F238E27FC236}">
              <a16:creationId xmlns:a16="http://schemas.microsoft.com/office/drawing/2014/main" id="{00000000-0008-0000-2000-0000E3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>
          <a:extLst>
            <a:ext uri="{FF2B5EF4-FFF2-40B4-BE49-F238E27FC236}">
              <a16:creationId xmlns:a16="http://schemas.microsoft.com/office/drawing/2014/main" id="{00000000-0008-0000-2000-0000E4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>
          <a:extLst>
            <a:ext uri="{FF2B5EF4-FFF2-40B4-BE49-F238E27FC236}">
              <a16:creationId xmlns:a16="http://schemas.microsoft.com/office/drawing/2014/main" id="{00000000-0008-0000-2000-0000E5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>
          <a:extLst>
            <a:ext uri="{FF2B5EF4-FFF2-40B4-BE49-F238E27FC236}">
              <a16:creationId xmlns:a16="http://schemas.microsoft.com/office/drawing/2014/main" id="{00000000-0008-0000-2000-0000E6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>
          <a:extLst>
            <a:ext uri="{FF2B5EF4-FFF2-40B4-BE49-F238E27FC236}">
              <a16:creationId xmlns:a16="http://schemas.microsoft.com/office/drawing/2014/main" id="{00000000-0008-0000-2000-0000E7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>
          <a:extLst>
            <a:ext uri="{FF2B5EF4-FFF2-40B4-BE49-F238E27FC236}">
              <a16:creationId xmlns:a16="http://schemas.microsoft.com/office/drawing/2014/main" id="{00000000-0008-0000-2000-0000E8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>
          <a:extLst>
            <a:ext uri="{FF2B5EF4-FFF2-40B4-BE49-F238E27FC236}">
              <a16:creationId xmlns:a16="http://schemas.microsoft.com/office/drawing/2014/main" id="{00000000-0008-0000-2000-0000E907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>
          <a:extLst>
            <a:ext uri="{FF2B5EF4-FFF2-40B4-BE49-F238E27FC236}">
              <a16:creationId xmlns:a16="http://schemas.microsoft.com/office/drawing/2014/main" id="{00000000-0008-0000-2000-0000EA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>
          <a:extLst>
            <a:ext uri="{FF2B5EF4-FFF2-40B4-BE49-F238E27FC236}">
              <a16:creationId xmlns:a16="http://schemas.microsoft.com/office/drawing/2014/main" id="{00000000-0008-0000-2000-0000EB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>
          <a:extLst>
            <a:ext uri="{FF2B5EF4-FFF2-40B4-BE49-F238E27FC236}">
              <a16:creationId xmlns:a16="http://schemas.microsoft.com/office/drawing/2014/main" id="{00000000-0008-0000-2000-0000EC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>
          <a:extLst>
            <a:ext uri="{FF2B5EF4-FFF2-40B4-BE49-F238E27FC236}">
              <a16:creationId xmlns:a16="http://schemas.microsoft.com/office/drawing/2014/main" id="{00000000-0008-0000-2000-0000ED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>
          <a:extLst>
            <a:ext uri="{FF2B5EF4-FFF2-40B4-BE49-F238E27FC236}">
              <a16:creationId xmlns:a16="http://schemas.microsoft.com/office/drawing/2014/main" id="{00000000-0008-0000-2000-0000EE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>
          <a:extLst>
            <a:ext uri="{FF2B5EF4-FFF2-40B4-BE49-F238E27FC236}">
              <a16:creationId xmlns:a16="http://schemas.microsoft.com/office/drawing/2014/main" id="{00000000-0008-0000-2000-0000EF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>
          <a:extLst>
            <a:ext uri="{FF2B5EF4-FFF2-40B4-BE49-F238E27FC236}">
              <a16:creationId xmlns:a16="http://schemas.microsoft.com/office/drawing/2014/main" id="{00000000-0008-0000-2000-0000F0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>
          <a:extLst>
            <a:ext uri="{FF2B5EF4-FFF2-40B4-BE49-F238E27FC236}">
              <a16:creationId xmlns:a16="http://schemas.microsoft.com/office/drawing/2014/main" id="{00000000-0008-0000-2000-0000F1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>
          <a:extLst>
            <a:ext uri="{FF2B5EF4-FFF2-40B4-BE49-F238E27FC236}">
              <a16:creationId xmlns:a16="http://schemas.microsoft.com/office/drawing/2014/main" id="{00000000-0008-0000-2000-0000F2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>
          <a:extLst>
            <a:ext uri="{FF2B5EF4-FFF2-40B4-BE49-F238E27FC236}">
              <a16:creationId xmlns:a16="http://schemas.microsoft.com/office/drawing/2014/main" id="{00000000-0008-0000-2000-0000F3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>
          <a:extLst>
            <a:ext uri="{FF2B5EF4-FFF2-40B4-BE49-F238E27FC236}">
              <a16:creationId xmlns:a16="http://schemas.microsoft.com/office/drawing/2014/main" id="{00000000-0008-0000-2000-0000F4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>
          <a:extLst>
            <a:ext uri="{FF2B5EF4-FFF2-40B4-BE49-F238E27FC236}">
              <a16:creationId xmlns:a16="http://schemas.microsoft.com/office/drawing/2014/main" id="{00000000-0008-0000-2000-0000F507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>
          <a:extLst>
            <a:ext uri="{FF2B5EF4-FFF2-40B4-BE49-F238E27FC236}">
              <a16:creationId xmlns:a16="http://schemas.microsoft.com/office/drawing/2014/main" id="{00000000-0008-0000-2000-0000F607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>
          <a:extLst>
            <a:ext uri="{FF2B5EF4-FFF2-40B4-BE49-F238E27FC236}">
              <a16:creationId xmlns:a16="http://schemas.microsoft.com/office/drawing/2014/main" id="{00000000-0008-0000-2000-0000F7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>
          <a:extLst>
            <a:ext uri="{FF2B5EF4-FFF2-40B4-BE49-F238E27FC236}">
              <a16:creationId xmlns:a16="http://schemas.microsoft.com/office/drawing/2014/main" id="{00000000-0008-0000-2000-0000F8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>
          <a:extLst>
            <a:ext uri="{FF2B5EF4-FFF2-40B4-BE49-F238E27FC236}">
              <a16:creationId xmlns:a16="http://schemas.microsoft.com/office/drawing/2014/main" id="{00000000-0008-0000-2000-0000F9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>
          <a:extLst>
            <a:ext uri="{FF2B5EF4-FFF2-40B4-BE49-F238E27FC236}">
              <a16:creationId xmlns:a16="http://schemas.microsoft.com/office/drawing/2014/main" id="{00000000-0008-0000-2000-0000FA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>
          <a:extLst>
            <a:ext uri="{FF2B5EF4-FFF2-40B4-BE49-F238E27FC236}">
              <a16:creationId xmlns:a16="http://schemas.microsoft.com/office/drawing/2014/main" id="{00000000-0008-0000-2000-0000FB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>
          <a:extLst>
            <a:ext uri="{FF2B5EF4-FFF2-40B4-BE49-F238E27FC236}">
              <a16:creationId xmlns:a16="http://schemas.microsoft.com/office/drawing/2014/main" id="{00000000-0008-0000-2000-0000FC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>
          <a:extLst>
            <a:ext uri="{FF2B5EF4-FFF2-40B4-BE49-F238E27FC236}">
              <a16:creationId xmlns:a16="http://schemas.microsoft.com/office/drawing/2014/main" id="{00000000-0008-0000-2000-0000FD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>
          <a:extLst>
            <a:ext uri="{FF2B5EF4-FFF2-40B4-BE49-F238E27FC236}">
              <a16:creationId xmlns:a16="http://schemas.microsoft.com/office/drawing/2014/main" id="{00000000-0008-0000-2000-0000FE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>
          <a:extLst>
            <a:ext uri="{FF2B5EF4-FFF2-40B4-BE49-F238E27FC236}">
              <a16:creationId xmlns:a16="http://schemas.microsoft.com/office/drawing/2014/main" id="{00000000-0008-0000-2000-0000FF07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>
          <a:extLst>
            <a:ext uri="{FF2B5EF4-FFF2-40B4-BE49-F238E27FC236}">
              <a16:creationId xmlns:a16="http://schemas.microsoft.com/office/drawing/2014/main" id="{00000000-0008-0000-2000-000000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>
          <a:extLst>
            <a:ext uri="{FF2B5EF4-FFF2-40B4-BE49-F238E27FC236}">
              <a16:creationId xmlns:a16="http://schemas.microsoft.com/office/drawing/2014/main" id="{00000000-0008-0000-2000-000001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>
          <a:extLst>
            <a:ext uri="{FF2B5EF4-FFF2-40B4-BE49-F238E27FC236}">
              <a16:creationId xmlns:a16="http://schemas.microsoft.com/office/drawing/2014/main" id="{00000000-0008-0000-2000-000002080000}"/>
            </a:ext>
          </a:extLst>
        </xdr:cNvPr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>
          <a:extLst>
            <a:ext uri="{FF2B5EF4-FFF2-40B4-BE49-F238E27FC236}">
              <a16:creationId xmlns:a16="http://schemas.microsoft.com/office/drawing/2014/main" id="{00000000-0008-0000-2000-00000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>
          <a:extLst>
            <a:ext uri="{FF2B5EF4-FFF2-40B4-BE49-F238E27FC236}">
              <a16:creationId xmlns:a16="http://schemas.microsoft.com/office/drawing/2014/main" id="{00000000-0008-0000-2000-00000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>
          <a:extLst>
            <a:ext uri="{FF2B5EF4-FFF2-40B4-BE49-F238E27FC236}">
              <a16:creationId xmlns:a16="http://schemas.microsoft.com/office/drawing/2014/main" id="{00000000-0008-0000-2000-00000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>
          <a:extLst>
            <a:ext uri="{FF2B5EF4-FFF2-40B4-BE49-F238E27FC236}">
              <a16:creationId xmlns:a16="http://schemas.microsoft.com/office/drawing/2014/main" id="{00000000-0008-0000-2000-00000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>
          <a:extLst>
            <a:ext uri="{FF2B5EF4-FFF2-40B4-BE49-F238E27FC236}">
              <a16:creationId xmlns:a16="http://schemas.microsoft.com/office/drawing/2014/main" id="{00000000-0008-0000-2000-00000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>
          <a:extLst>
            <a:ext uri="{FF2B5EF4-FFF2-40B4-BE49-F238E27FC236}">
              <a16:creationId xmlns:a16="http://schemas.microsoft.com/office/drawing/2014/main" id="{00000000-0008-0000-2000-00000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>
          <a:extLst>
            <a:ext uri="{FF2B5EF4-FFF2-40B4-BE49-F238E27FC236}">
              <a16:creationId xmlns:a16="http://schemas.microsoft.com/office/drawing/2014/main" id="{00000000-0008-0000-2000-00000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>
          <a:extLst>
            <a:ext uri="{FF2B5EF4-FFF2-40B4-BE49-F238E27FC236}">
              <a16:creationId xmlns:a16="http://schemas.microsoft.com/office/drawing/2014/main" id="{00000000-0008-0000-2000-00000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>
          <a:extLst>
            <a:ext uri="{FF2B5EF4-FFF2-40B4-BE49-F238E27FC236}">
              <a16:creationId xmlns:a16="http://schemas.microsoft.com/office/drawing/2014/main" id="{00000000-0008-0000-2000-00000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>
          <a:extLst>
            <a:ext uri="{FF2B5EF4-FFF2-40B4-BE49-F238E27FC236}">
              <a16:creationId xmlns:a16="http://schemas.microsoft.com/office/drawing/2014/main" id="{00000000-0008-0000-2000-00000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>
          <a:extLst>
            <a:ext uri="{FF2B5EF4-FFF2-40B4-BE49-F238E27FC236}">
              <a16:creationId xmlns:a16="http://schemas.microsoft.com/office/drawing/2014/main" id="{00000000-0008-0000-2000-00000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>
          <a:extLst>
            <a:ext uri="{FF2B5EF4-FFF2-40B4-BE49-F238E27FC236}">
              <a16:creationId xmlns:a16="http://schemas.microsoft.com/office/drawing/2014/main" id="{00000000-0008-0000-2000-00000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>
          <a:extLst>
            <a:ext uri="{FF2B5EF4-FFF2-40B4-BE49-F238E27FC236}">
              <a16:creationId xmlns:a16="http://schemas.microsoft.com/office/drawing/2014/main" id="{00000000-0008-0000-2000-00000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>
          <a:extLst>
            <a:ext uri="{FF2B5EF4-FFF2-40B4-BE49-F238E27FC236}">
              <a16:creationId xmlns:a16="http://schemas.microsoft.com/office/drawing/2014/main" id="{00000000-0008-0000-2000-00001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>
          <a:extLst>
            <a:ext uri="{FF2B5EF4-FFF2-40B4-BE49-F238E27FC236}">
              <a16:creationId xmlns:a16="http://schemas.microsoft.com/office/drawing/2014/main" id="{00000000-0008-0000-2000-00001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>
          <a:extLst>
            <a:ext uri="{FF2B5EF4-FFF2-40B4-BE49-F238E27FC236}">
              <a16:creationId xmlns:a16="http://schemas.microsoft.com/office/drawing/2014/main" id="{00000000-0008-0000-2000-00001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>
          <a:extLst>
            <a:ext uri="{FF2B5EF4-FFF2-40B4-BE49-F238E27FC236}">
              <a16:creationId xmlns:a16="http://schemas.microsoft.com/office/drawing/2014/main" id="{00000000-0008-0000-2000-00001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>
          <a:extLst>
            <a:ext uri="{FF2B5EF4-FFF2-40B4-BE49-F238E27FC236}">
              <a16:creationId xmlns:a16="http://schemas.microsoft.com/office/drawing/2014/main" id="{00000000-0008-0000-2000-00001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>
          <a:extLst>
            <a:ext uri="{FF2B5EF4-FFF2-40B4-BE49-F238E27FC236}">
              <a16:creationId xmlns:a16="http://schemas.microsoft.com/office/drawing/2014/main" id="{00000000-0008-0000-2000-00001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>
          <a:extLst>
            <a:ext uri="{FF2B5EF4-FFF2-40B4-BE49-F238E27FC236}">
              <a16:creationId xmlns:a16="http://schemas.microsoft.com/office/drawing/2014/main" id="{00000000-0008-0000-2000-00001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>
          <a:extLst>
            <a:ext uri="{FF2B5EF4-FFF2-40B4-BE49-F238E27FC236}">
              <a16:creationId xmlns:a16="http://schemas.microsoft.com/office/drawing/2014/main" id="{00000000-0008-0000-2000-00001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>
          <a:extLst>
            <a:ext uri="{FF2B5EF4-FFF2-40B4-BE49-F238E27FC236}">
              <a16:creationId xmlns:a16="http://schemas.microsoft.com/office/drawing/2014/main" id="{00000000-0008-0000-2000-00001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>
          <a:extLst>
            <a:ext uri="{FF2B5EF4-FFF2-40B4-BE49-F238E27FC236}">
              <a16:creationId xmlns:a16="http://schemas.microsoft.com/office/drawing/2014/main" id="{00000000-0008-0000-2000-00001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>
          <a:extLst>
            <a:ext uri="{FF2B5EF4-FFF2-40B4-BE49-F238E27FC236}">
              <a16:creationId xmlns:a16="http://schemas.microsoft.com/office/drawing/2014/main" id="{00000000-0008-0000-2000-00001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>
          <a:extLst>
            <a:ext uri="{FF2B5EF4-FFF2-40B4-BE49-F238E27FC236}">
              <a16:creationId xmlns:a16="http://schemas.microsoft.com/office/drawing/2014/main" id="{00000000-0008-0000-2000-00001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>
          <a:extLst>
            <a:ext uri="{FF2B5EF4-FFF2-40B4-BE49-F238E27FC236}">
              <a16:creationId xmlns:a16="http://schemas.microsoft.com/office/drawing/2014/main" id="{00000000-0008-0000-2000-00001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>
          <a:extLst>
            <a:ext uri="{FF2B5EF4-FFF2-40B4-BE49-F238E27FC236}">
              <a16:creationId xmlns:a16="http://schemas.microsoft.com/office/drawing/2014/main" id="{00000000-0008-0000-2000-00001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>
          <a:extLst>
            <a:ext uri="{FF2B5EF4-FFF2-40B4-BE49-F238E27FC236}">
              <a16:creationId xmlns:a16="http://schemas.microsoft.com/office/drawing/2014/main" id="{00000000-0008-0000-2000-00001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>
          <a:extLst>
            <a:ext uri="{FF2B5EF4-FFF2-40B4-BE49-F238E27FC236}">
              <a16:creationId xmlns:a16="http://schemas.microsoft.com/office/drawing/2014/main" id="{00000000-0008-0000-2000-00001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>
          <a:extLst>
            <a:ext uri="{FF2B5EF4-FFF2-40B4-BE49-F238E27FC236}">
              <a16:creationId xmlns:a16="http://schemas.microsoft.com/office/drawing/2014/main" id="{00000000-0008-0000-2000-00002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>
          <a:extLst>
            <a:ext uri="{FF2B5EF4-FFF2-40B4-BE49-F238E27FC236}">
              <a16:creationId xmlns:a16="http://schemas.microsoft.com/office/drawing/2014/main" id="{00000000-0008-0000-2000-00002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>
          <a:extLst>
            <a:ext uri="{FF2B5EF4-FFF2-40B4-BE49-F238E27FC236}">
              <a16:creationId xmlns:a16="http://schemas.microsoft.com/office/drawing/2014/main" id="{00000000-0008-0000-2000-00002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>
          <a:extLst>
            <a:ext uri="{FF2B5EF4-FFF2-40B4-BE49-F238E27FC236}">
              <a16:creationId xmlns:a16="http://schemas.microsoft.com/office/drawing/2014/main" id="{00000000-0008-0000-2000-00002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>
          <a:extLst>
            <a:ext uri="{FF2B5EF4-FFF2-40B4-BE49-F238E27FC236}">
              <a16:creationId xmlns:a16="http://schemas.microsoft.com/office/drawing/2014/main" id="{00000000-0008-0000-2000-00002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>
          <a:extLst>
            <a:ext uri="{FF2B5EF4-FFF2-40B4-BE49-F238E27FC236}">
              <a16:creationId xmlns:a16="http://schemas.microsoft.com/office/drawing/2014/main" id="{00000000-0008-0000-2000-00002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>
          <a:extLst>
            <a:ext uri="{FF2B5EF4-FFF2-40B4-BE49-F238E27FC236}">
              <a16:creationId xmlns:a16="http://schemas.microsoft.com/office/drawing/2014/main" id="{00000000-0008-0000-2000-00002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>
          <a:extLst>
            <a:ext uri="{FF2B5EF4-FFF2-40B4-BE49-F238E27FC236}">
              <a16:creationId xmlns:a16="http://schemas.microsoft.com/office/drawing/2014/main" id="{00000000-0008-0000-2000-00002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>
          <a:extLst>
            <a:ext uri="{FF2B5EF4-FFF2-40B4-BE49-F238E27FC236}">
              <a16:creationId xmlns:a16="http://schemas.microsoft.com/office/drawing/2014/main" id="{00000000-0008-0000-2000-00002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>
          <a:extLst>
            <a:ext uri="{FF2B5EF4-FFF2-40B4-BE49-F238E27FC236}">
              <a16:creationId xmlns:a16="http://schemas.microsoft.com/office/drawing/2014/main" id="{00000000-0008-0000-2000-00002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>
          <a:extLst>
            <a:ext uri="{FF2B5EF4-FFF2-40B4-BE49-F238E27FC236}">
              <a16:creationId xmlns:a16="http://schemas.microsoft.com/office/drawing/2014/main" id="{00000000-0008-0000-2000-00002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>
          <a:extLst>
            <a:ext uri="{FF2B5EF4-FFF2-40B4-BE49-F238E27FC236}">
              <a16:creationId xmlns:a16="http://schemas.microsoft.com/office/drawing/2014/main" id="{00000000-0008-0000-2000-00002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>
          <a:extLst>
            <a:ext uri="{FF2B5EF4-FFF2-40B4-BE49-F238E27FC236}">
              <a16:creationId xmlns:a16="http://schemas.microsoft.com/office/drawing/2014/main" id="{00000000-0008-0000-2000-00002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>
          <a:extLst>
            <a:ext uri="{FF2B5EF4-FFF2-40B4-BE49-F238E27FC236}">
              <a16:creationId xmlns:a16="http://schemas.microsoft.com/office/drawing/2014/main" id="{00000000-0008-0000-2000-00002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>
          <a:extLst>
            <a:ext uri="{FF2B5EF4-FFF2-40B4-BE49-F238E27FC236}">
              <a16:creationId xmlns:a16="http://schemas.microsoft.com/office/drawing/2014/main" id="{00000000-0008-0000-2000-00002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>
          <a:extLst>
            <a:ext uri="{FF2B5EF4-FFF2-40B4-BE49-F238E27FC236}">
              <a16:creationId xmlns:a16="http://schemas.microsoft.com/office/drawing/2014/main" id="{00000000-0008-0000-2000-00002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>
          <a:extLst>
            <a:ext uri="{FF2B5EF4-FFF2-40B4-BE49-F238E27FC236}">
              <a16:creationId xmlns:a16="http://schemas.microsoft.com/office/drawing/2014/main" id="{00000000-0008-0000-2000-00003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>
          <a:extLst>
            <a:ext uri="{FF2B5EF4-FFF2-40B4-BE49-F238E27FC236}">
              <a16:creationId xmlns:a16="http://schemas.microsoft.com/office/drawing/2014/main" id="{00000000-0008-0000-2000-00003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>
          <a:extLst>
            <a:ext uri="{FF2B5EF4-FFF2-40B4-BE49-F238E27FC236}">
              <a16:creationId xmlns:a16="http://schemas.microsoft.com/office/drawing/2014/main" id="{00000000-0008-0000-2000-00003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>
          <a:extLst>
            <a:ext uri="{FF2B5EF4-FFF2-40B4-BE49-F238E27FC236}">
              <a16:creationId xmlns:a16="http://schemas.microsoft.com/office/drawing/2014/main" id="{00000000-0008-0000-2000-00003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>
          <a:extLst>
            <a:ext uri="{FF2B5EF4-FFF2-40B4-BE49-F238E27FC236}">
              <a16:creationId xmlns:a16="http://schemas.microsoft.com/office/drawing/2014/main" id="{00000000-0008-0000-2000-00003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>
          <a:extLst>
            <a:ext uri="{FF2B5EF4-FFF2-40B4-BE49-F238E27FC236}">
              <a16:creationId xmlns:a16="http://schemas.microsoft.com/office/drawing/2014/main" id="{00000000-0008-0000-2000-00003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>
          <a:extLst>
            <a:ext uri="{FF2B5EF4-FFF2-40B4-BE49-F238E27FC236}">
              <a16:creationId xmlns:a16="http://schemas.microsoft.com/office/drawing/2014/main" id="{00000000-0008-0000-2000-00003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>
          <a:extLst>
            <a:ext uri="{FF2B5EF4-FFF2-40B4-BE49-F238E27FC236}">
              <a16:creationId xmlns:a16="http://schemas.microsoft.com/office/drawing/2014/main" id="{00000000-0008-0000-2000-00003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>
          <a:extLst>
            <a:ext uri="{FF2B5EF4-FFF2-40B4-BE49-F238E27FC236}">
              <a16:creationId xmlns:a16="http://schemas.microsoft.com/office/drawing/2014/main" id="{00000000-0008-0000-2000-00003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>
          <a:extLst>
            <a:ext uri="{FF2B5EF4-FFF2-40B4-BE49-F238E27FC236}">
              <a16:creationId xmlns:a16="http://schemas.microsoft.com/office/drawing/2014/main" id="{00000000-0008-0000-2000-00003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>
          <a:extLst>
            <a:ext uri="{FF2B5EF4-FFF2-40B4-BE49-F238E27FC236}">
              <a16:creationId xmlns:a16="http://schemas.microsoft.com/office/drawing/2014/main" id="{00000000-0008-0000-2000-00003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>
          <a:extLst>
            <a:ext uri="{FF2B5EF4-FFF2-40B4-BE49-F238E27FC236}">
              <a16:creationId xmlns:a16="http://schemas.microsoft.com/office/drawing/2014/main" id="{00000000-0008-0000-2000-00003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>
          <a:extLst>
            <a:ext uri="{FF2B5EF4-FFF2-40B4-BE49-F238E27FC236}">
              <a16:creationId xmlns:a16="http://schemas.microsoft.com/office/drawing/2014/main" id="{00000000-0008-0000-2000-00003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>
          <a:extLst>
            <a:ext uri="{FF2B5EF4-FFF2-40B4-BE49-F238E27FC236}">
              <a16:creationId xmlns:a16="http://schemas.microsoft.com/office/drawing/2014/main" id="{00000000-0008-0000-2000-00003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>
          <a:extLst>
            <a:ext uri="{FF2B5EF4-FFF2-40B4-BE49-F238E27FC236}">
              <a16:creationId xmlns:a16="http://schemas.microsoft.com/office/drawing/2014/main" id="{00000000-0008-0000-2000-00003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>
          <a:extLst>
            <a:ext uri="{FF2B5EF4-FFF2-40B4-BE49-F238E27FC236}">
              <a16:creationId xmlns:a16="http://schemas.microsoft.com/office/drawing/2014/main" id="{00000000-0008-0000-2000-00003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>
          <a:extLst>
            <a:ext uri="{FF2B5EF4-FFF2-40B4-BE49-F238E27FC236}">
              <a16:creationId xmlns:a16="http://schemas.microsoft.com/office/drawing/2014/main" id="{00000000-0008-0000-2000-00004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>
          <a:extLst>
            <a:ext uri="{FF2B5EF4-FFF2-40B4-BE49-F238E27FC236}">
              <a16:creationId xmlns:a16="http://schemas.microsoft.com/office/drawing/2014/main" id="{00000000-0008-0000-2000-00004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>
          <a:extLst>
            <a:ext uri="{FF2B5EF4-FFF2-40B4-BE49-F238E27FC236}">
              <a16:creationId xmlns:a16="http://schemas.microsoft.com/office/drawing/2014/main" id="{00000000-0008-0000-2000-00004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>
          <a:extLst>
            <a:ext uri="{FF2B5EF4-FFF2-40B4-BE49-F238E27FC236}">
              <a16:creationId xmlns:a16="http://schemas.microsoft.com/office/drawing/2014/main" id="{00000000-0008-0000-2000-00004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>
          <a:extLst>
            <a:ext uri="{FF2B5EF4-FFF2-40B4-BE49-F238E27FC236}">
              <a16:creationId xmlns:a16="http://schemas.microsoft.com/office/drawing/2014/main" id="{00000000-0008-0000-2000-00004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>
          <a:extLst>
            <a:ext uri="{FF2B5EF4-FFF2-40B4-BE49-F238E27FC236}">
              <a16:creationId xmlns:a16="http://schemas.microsoft.com/office/drawing/2014/main" id="{00000000-0008-0000-2000-00004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>
          <a:extLst>
            <a:ext uri="{FF2B5EF4-FFF2-40B4-BE49-F238E27FC236}">
              <a16:creationId xmlns:a16="http://schemas.microsoft.com/office/drawing/2014/main" id="{00000000-0008-0000-2000-00004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>
          <a:extLst>
            <a:ext uri="{FF2B5EF4-FFF2-40B4-BE49-F238E27FC236}">
              <a16:creationId xmlns:a16="http://schemas.microsoft.com/office/drawing/2014/main" id="{00000000-0008-0000-2000-00004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>
          <a:extLst>
            <a:ext uri="{FF2B5EF4-FFF2-40B4-BE49-F238E27FC236}">
              <a16:creationId xmlns:a16="http://schemas.microsoft.com/office/drawing/2014/main" id="{00000000-0008-0000-2000-00004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>
          <a:extLst>
            <a:ext uri="{FF2B5EF4-FFF2-40B4-BE49-F238E27FC236}">
              <a16:creationId xmlns:a16="http://schemas.microsoft.com/office/drawing/2014/main" id="{00000000-0008-0000-2000-00004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>
          <a:extLst>
            <a:ext uri="{FF2B5EF4-FFF2-40B4-BE49-F238E27FC236}">
              <a16:creationId xmlns:a16="http://schemas.microsoft.com/office/drawing/2014/main" id="{00000000-0008-0000-2000-00004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>
          <a:extLst>
            <a:ext uri="{FF2B5EF4-FFF2-40B4-BE49-F238E27FC236}">
              <a16:creationId xmlns:a16="http://schemas.microsoft.com/office/drawing/2014/main" id="{00000000-0008-0000-2000-00004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>
          <a:extLst>
            <a:ext uri="{FF2B5EF4-FFF2-40B4-BE49-F238E27FC236}">
              <a16:creationId xmlns:a16="http://schemas.microsoft.com/office/drawing/2014/main" id="{00000000-0008-0000-2000-00004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>
          <a:extLst>
            <a:ext uri="{FF2B5EF4-FFF2-40B4-BE49-F238E27FC236}">
              <a16:creationId xmlns:a16="http://schemas.microsoft.com/office/drawing/2014/main" id="{00000000-0008-0000-2000-00004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>
          <a:extLst>
            <a:ext uri="{FF2B5EF4-FFF2-40B4-BE49-F238E27FC236}">
              <a16:creationId xmlns:a16="http://schemas.microsoft.com/office/drawing/2014/main" id="{00000000-0008-0000-2000-00004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>
          <a:extLst>
            <a:ext uri="{FF2B5EF4-FFF2-40B4-BE49-F238E27FC236}">
              <a16:creationId xmlns:a16="http://schemas.microsoft.com/office/drawing/2014/main" id="{00000000-0008-0000-2000-00004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>
          <a:extLst>
            <a:ext uri="{FF2B5EF4-FFF2-40B4-BE49-F238E27FC236}">
              <a16:creationId xmlns:a16="http://schemas.microsoft.com/office/drawing/2014/main" id="{00000000-0008-0000-2000-00005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>
          <a:extLst>
            <a:ext uri="{FF2B5EF4-FFF2-40B4-BE49-F238E27FC236}">
              <a16:creationId xmlns:a16="http://schemas.microsoft.com/office/drawing/2014/main" id="{00000000-0008-0000-2000-00005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>
          <a:extLst>
            <a:ext uri="{FF2B5EF4-FFF2-40B4-BE49-F238E27FC236}">
              <a16:creationId xmlns:a16="http://schemas.microsoft.com/office/drawing/2014/main" id="{00000000-0008-0000-2000-00005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>
          <a:extLst>
            <a:ext uri="{FF2B5EF4-FFF2-40B4-BE49-F238E27FC236}">
              <a16:creationId xmlns:a16="http://schemas.microsoft.com/office/drawing/2014/main" id="{00000000-0008-0000-2000-00005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>
          <a:extLst>
            <a:ext uri="{FF2B5EF4-FFF2-40B4-BE49-F238E27FC236}">
              <a16:creationId xmlns:a16="http://schemas.microsoft.com/office/drawing/2014/main" id="{00000000-0008-0000-2000-00005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>
          <a:extLst>
            <a:ext uri="{FF2B5EF4-FFF2-40B4-BE49-F238E27FC236}">
              <a16:creationId xmlns:a16="http://schemas.microsoft.com/office/drawing/2014/main" id="{00000000-0008-0000-2000-00005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>
          <a:extLst>
            <a:ext uri="{FF2B5EF4-FFF2-40B4-BE49-F238E27FC236}">
              <a16:creationId xmlns:a16="http://schemas.microsoft.com/office/drawing/2014/main" id="{00000000-0008-0000-2000-00005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>
          <a:extLst>
            <a:ext uri="{FF2B5EF4-FFF2-40B4-BE49-F238E27FC236}">
              <a16:creationId xmlns:a16="http://schemas.microsoft.com/office/drawing/2014/main" id="{00000000-0008-0000-2000-00005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>
          <a:extLst>
            <a:ext uri="{FF2B5EF4-FFF2-40B4-BE49-F238E27FC236}">
              <a16:creationId xmlns:a16="http://schemas.microsoft.com/office/drawing/2014/main" id="{00000000-0008-0000-2000-00005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>
          <a:extLst>
            <a:ext uri="{FF2B5EF4-FFF2-40B4-BE49-F238E27FC236}">
              <a16:creationId xmlns:a16="http://schemas.microsoft.com/office/drawing/2014/main" id="{00000000-0008-0000-2000-00005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>
          <a:extLst>
            <a:ext uri="{FF2B5EF4-FFF2-40B4-BE49-F238E27FC236}">
              <a16:creationId xmlns:a16="http://schemas.microsoft.com/office/drawing/2014/main" id="{00000000-0008-0000-2000-00005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>
          <a:extLst>
            <a:ext uri="{FF2B5EF4-FFF2-40B4-BE49-F238E27FC236}">
              <a16:creationId xmlns:a16="http://schemas.microsoft.com/office/drawing/2014/main" id="{00000000-0008-0000-2000-00005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>
          <a:extLst>
            <a:ext uri="{FF2B5EF4-FFF2-40B4-BE49-F238E27FC236}">
              <a16:creationId xmlns:a16="http://schemas.microsoft.com/office/drawing/2014/main" id="{00000000-0008-0000-2000-00005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>
          <a:extLst>
            <a:ext uri="{FF2B5EF4-FFF2-40B4-BE49-F238E27FC236}">
              <a16:creationId xmlns:a16="http://schemas.microsoft.com/office/drawing/2014/main" id="{00000000-0008-0000-2000-00005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>
          <a:extLst>
            <a:ext uri="{FF2B5EF4-FFF2-40B4-BE49-F238E27FC236}">
              <a16:creationId xmlns:a16="http://schemas.microsoft.com/office/drawing/2014/main" id="{00000000-0008-0000-2000-00005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>
          <a:extLst>
            <a:ext uri="{FF2B5EF4-FFF2-40B4-BE49-F238E27FC236}">
              <a16:creationId xmlns:a16="http://schemas.microsoft.com/office/drawing/2014/main" id="{00000000-0008-0000-2000-00005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>
          <a:extLst>
            <a:ext uri="{FF2B5EF4-FFF2-40B4-BE49-F238E27FC236}">
              <a16:creationId xmlns:a16="http://schemas.microsoft.com/office/drawing/2014/main" id="{00000000-0008-0000-2000-00006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>
          <a:extLst>
            <a:ext uri="{FF2B5EF4-FFF2-40B4-BE49-F238E27FC236}">
              <a16:creationId xmlns:a16="http://schemas.microsoft.com/office/drawing/2014/main" id="{00000000-0008-0000-2000-00006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>
          <a:extLst>
            <a:ext uri="{FF2B5EF4-FFF2-40B4-BE49-F238E27FC236}">
              <a16:creationId xmlns:a16="http://schemas.microsoft.com/office/drawing/2014/main" id="{00000000-0008-0000-2000-00006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>
          <a:extLst>
            <a:ext uri="{FF2B5EF4-FFF2-40B4-BE49-F238E27FC236}">
              <a16:creationId xmlns:a16="http://schemas.microsoft.com/office/drawing/2014/main" id="{00000000-0008-0000-2000-00006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>
          <a:extLst>
            <a:ext uri="{FF2B5EF4-FFF2-40B4-BE49-F238E27FC236}">
              <a16:creationId xmlns:a16="http://schemas.microsoft.com/office/drawing/2014/main" id="{00000000-0008-0000-2000-00006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>
          <a:extLst>
            <a:ext uri="{FF2B5EF4-FFF2-40B4-BE49-F238E27FC236}">
              <a16:creationId xmlns:a16="http://schemas.microsoft.com/office/drawing/2014/main" id="{00000000-0008-0000-2000-00006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>
          <a:extLst>
            <a:ext uri="{FF2B5EF4-FFF2-40B4-BE49-F238E27FC236}">
              <a16:creationId xmlns:a16="http://schemas.microsoft.com/office/drawing/2014/main" id="{00000000-0008-0000-2000-00006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>
          <a:extLst>
            <a:ext uri="{FF2B5EF4-FFF2-40B4-BE49-F238E27FC236}">
              <a16:creationId xmlns:a16="http://schemas.microsoft.com/office/drawing/2014/main" id="{00000000-0008-0000-2000-00006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>
          <a:extLst>
            <a:ext uri="{FF2B5EF4-FFF2-40B4-BE49-F238E27FC236}">
              <a16:creationId xmlns:a16="http://schemas.microsoft.com/office/drawing/2014/main" id="{00000000-0008-0000-2000-00006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>
          <a:extLst>
            <a:ext uri="{FF2B5EF4-FFF2-40B4-BE49-F238E27FC236}">
              <a16:creationId xmlns:a16="http://schemas.microsoft.com/office/drawing/2014/main" id="{00000000-0008-0000-2000-00006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>
          <a:extLst>
            <a:ext uri="{FF2B5EF4-FFF2-40B4-BE49-F238E27FC236}">
              <a16:creationId xmlns:a16="http://schemas.microsoft.com/office/drawing/2014/main" id="{00000000-0008-0000-2000-00006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>
          <a:extLst>
            <a:ext uri="{FF2B5EF4-FFF2-40B4-BE49-F238E27FC236}">
              <a16:creationId xmlns:a16="http://schemas.microsoft.com/office/drawing/2014/main" id="{00000000-0008-0000-2000-00006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>
          <a:extLst>
            <a:ext uri="{FF2B5EF4-FFF2-40B4-BE49-F238E27FC236}">
              <a16:creationId xmlns:a16="http://schemas.microsoft.com/office/drawing/2014/main" id="{00000000-0008-0000-2000-00006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>
          <a:extLst>
            <a:ext uri="{FF2B5EF4-FFF2-40B4-BE49-F238E27FC236}">
              <a16:creationId xmlns:a16="http://schemas.microsoft.com/office/drawing/2014/main" id="{00000000-0008-0000-2000-00006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>
          <a:extLst>
            <a:ext uri="{FF2B5EF4-FFF2-40B4-BE49-F238E27FC236}">
              <a16:creationId xmlns:a16="http://schemas.microsoft.com/office/drawing/2014/main" id="{00000000-0008-0000-2000-00006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>
          <a:extLst>
            <a:ext uri="{FF2B5EF4-FFF2-40B4-BE49-F238E27FC236}">
              <a16:creationId xmlns:a16="http://schemas.microsoft.com/office/drawing/2014/main" id="{00000000-0008-0000-2000-00006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>
          <a:extLst>
            <a:ext uri="{FF2B5EF4-FFF2-40B4-BE49-F238E27FC236}">
              <a16:creationId xmlns:a16="http://schemas.microsoft.com/office/drawing/2014/main" id="{00000000-0008-0000-2000-00007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>
          <a:extLst>
            <a:ext uri="{FF2B5EF4-FFF2-40B4-BE49-F238E27FC236}">
              <a16:creationId xmlns:a16="http://schemas.microsoft.com/office/drawing/2014/main" id="{00000000-0008-0000-2000-00007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>
          <a:extLst>
            <a:ext uri="{FF2B5EF4-FFF2-40B4-BE49-F238E27FC236}">
              <a16:creationId xmlns:a16="http://schemas.microsoft.com/office/drawing/2014/main" id="{00000000-0008-0000-2000-00007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>
          <a:extLst>
            <a:ext uri="{FF2B5EF4-FFF2-40B4-BE49-F238E27FC236}">
              <a16:creationId xmlns:a16="http://schemas.microsoft.com/office/drawing/2014/main" id="{00000000-0008-0000-2000-00007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>
          <a:extLst>
            <a:ext uri="{FF2B5EF4-FFF2-40B4-BE49-F238E27FC236}">
              <a16:creationId xmlns:a16="http://schemas.microsoft.com/office/drawing/2014/main" id="{00000000-0008-0000-2000-00007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>
          <a:extLst>
            <a:ext uri="{FF2B5EF4-FFF2-40B4-BE49-F238E27FC236}">
              <a16:creationId xmlns:a16="http://schemas.microsoft.com/office/drawing/2014/main" id="{00000000-0008-0000-2000-00007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>
          <a:extLst>
            <a:ext uri="{FF2B5EF4-FFF2-40B4-BE49-F238E27FC236}">
              <a16:creationId xmlns:a16="http://schemas.microsoft.com/office/drawing/2014/main" id="{00000000-0008-0000-2000-00007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>
          <a:extLst>
            <a:ext uri="{FF2B5EF4-FFF2-40B4-BE49-F238E27FC236}">
              <a16:creationId xmlns:a16="http://schemas.microsoft.com/office/drawing/2014/main" id="{00000000-0008-0000-2000-00007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>
          <a:extLst>
            <a:ext uri="{FF2B5EF4-FFF2-40B4-BE49-F238E27FC236}">
              <a16:creationId xmlns:a16="http://schemas.microsoft.com/office/drawing/2014/main" id="{00000000-0008-0000-2000-000078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>
          <a:extLst>
            <a:ext uri="{FF2B5EF4-FFF2-40B4-BE49-F238E27FC236}">
              <a16:creationId xmlns:a16="http://schemas.microsoft.com/office/drawing/2014/main" id="{00000000-0008-0000-2000-00007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>
          <a:extLst>
            <a:ext uri="{FF2B5EF4-FFF2-40B4-BE49-F238E27FC236}">
              <a16:creationId xmlns:a16="http://schemas.microsoft.com/office/drawing/2014/main" id="{00000000-0008-0000-2000-00007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>
          <a:extLst>
            <a:ext uri="{FF2B5EF4-FFF2-40B4-BE49-F238E27FC236}">
              <a16:creationId xmlns:a16="http://schemas.microsoft.com/office/drawing/2014/main" id="{00000000-0008-0000-2000-00007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>
          <a:extLst>
            <a:ext uri="{FF2B5EF4-FFF2-40B4-BE49-F238E27FC236}">
              <a16:creationId xmlns:a16="http://schemas.microsoft.com/office/drawing/2014/main" id="{00000000-0008-0000-2000-00007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>
          <a:extLst>
            <a:ext uri="{FF2B5EF4-FFF2-40B4-BE49-F238E27FC236}">
              <a16:creationId xmlns:a16="http://schemas.microsoft.com/office/drawing/2014/main" id="{00000000-0008-0000-2000-00007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>
          <a:extLst>
            <a:ext uri="{FF2B5EF4-FFF2-40B4-BE49-F238E27FC236}">
              <a16:creationId xmlns:a16="http://schemas.microsoft.com/office/drawing/2014/main" id="{00000000-0008-0000-2000-00007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>
          <a:extLst>
            <a:ext uri="{FF2B5EF4-FFF2-40B4-BE49-F238E27FC236}">
              <a16:creationId xmlns:a16="http://schemas.microsoft.com/office/drawing/2014/main" id="{00000000-0008-0000-2000-00007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>
          <a:extLst>
            <a:ext uri="{FF2B5EF4-FFF2-40B4-BE49-F238E27FC236}">
              <a16:creationId xmlns:a16="http://schemas.microsoft.com/office/drawing/2014/main" id="{00000000-0008-0000-2000-00008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>
          <a:extLst>
            <a:ext uri="{FF2B5EF4-FFF2-40B4-BE49-F238E27FC236}">
              <a16:creationId xmlns:a16="http://schemas.microsoft.com/office/drawing/2014/main" id="{00000000-0008-0000-2000-00008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>
          <a:extLst>
            <a:ext uri="{FF2B5EF4-FFF2-40B4-BE49-F238E27FC236}">
              <a16:creationId xmlns:a16="http://schemas.microsoft.com/office/drawing/2014/main" id="{00000000-0008-0000-2000-00008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>
          <a:extLst>
            <a:ext uri="{FF2B5EF4-FFF2-40B4-BE49-F238E27FC236}">
              <a16:creationId xmlns:a16="http://schemas.microsoft.com/office/drawing/2014/main" id="{00000000-0008-0000-2000-00008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>
          <a:extLst>
            <a:ext uri="{FF2B5EF4-FFF2-40B4-BE49-F238E27FC236}">
              <a16:creationId xmlns:a16="http://schemas.microsoft.com/office/drawing/2014/main" id="{00000000-0008-0000-2000-00008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>
          <a:extLst>
            <a:ext uri="{FF2B5EF4-FFF2-40B4-BE49-F238E27FC236}">
              <a16:creationId xmlns:a16="http://schemas.microsoft.com/office/drawing/2014/main" id="{00000000-0008-0000-2000-000085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>
          <a:extLst>
            <a:ext uri="{FF2B5EF4-FFF2-40B4-BE49-F238E27FC236}">
              <a16:creationId xmlns:a16="http://schemas.microsoft.com/office/drawing/2014/main" id="{00000000-0008-0000-2000-000086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>
          <a:extLst>
            <a:ext uri="{FF2B5EF4-FFF2-40B4-BE49-F238E27FC236}">
              <a16:creationId xmlns:a16="http://schemas.microsoft.com/office/drawing/2014/main" id="{00000000-0008-0000-2000-000087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>
          <a:extLst>
            <a:ext uri="{FF2B5EF4-FFF2-40B4-BE49-F238E27FC236}">
              <a16:creationId xmlns:a16="http://schemas.microsoft.com/office/drawing/2014/main" id="{00000000-0008-0000-2000-00008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>
          <a:extLst>
            <a:ext uri="{FF2B5EF4-FFF2-40B4-BE49-F238E27FC236}">
              <a16:creationId xmlns:a16="http://schemas.microsoft.com/office/drawing/2014/main" id="{00000000-0008-0000-2000-000089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>
          <a:extLst>
            <a:ext uri="{FF2B5EF4-FFF2-40B4-BE49-F238E27FC236}">
              <a16:creationId xmlns:a16="http://schemas.microsoft.com/office/drawing/2014/main" id="{00000000-0008-0000-2000-00008A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>
          <a:extLst>
            <a:ext uri="{FF2B5EF4-FFF2-40B4-BE49-F238E27FC236}">
              <a16:creationId xmlns:a16="http://schemas.microsoft.com/office/drawing/2014/main" id="{00000000-0008-0000-2000-00008B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>
          <a:extLst>
            <a:ext uri="{FF2B5EF4-FFF2-40B4-BE49-F238E27FC236}">
              <a16:creationId xmlns:a16="http://schemas.microsoft.com/office/drawing/2014/main" id="{00000000-0008-0000-2000-00008C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>
          <a:extLst>
            <a:ext uri="{FF2B5EF4-FFF2-40B4-BE49-F238E27FC236}">
              <a16:creationId xmlns:a16="http://schemas.microsoft.com/office/drawing/2014/main" id="{00000000-0008-0000-2000-00008D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>
          <a:extLst>
            <a:ext uri="{FF2B5EF4-FFF2-40B4-BE49-F238E27FC236}">
              <a16:creationId xmlns:a16="http://schemas.microsoft.com/office/drawing/2014/main" id="{00000000-0008-0000-2000-00008E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>
          <a:extLst>
            <a:ext uri="{FF2B5EF4-FFF2-40B4-BE49-F238E27FC236}">
              <a16:creationId xmlns:a16="http://schemas.microsoft.com/office/drawing/2014/main" id="{00000000-0008-0000-2000-00008F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>
          <a:extLst>
            <a:ext uri="{FF2B5EF4-FFF2-40B4-BE49-F238E27FC236}">
              <a16:creationId xmlns:a16="http://schemas.microsoft.com/office/drawing/2014/main" id="{00000000-0008-0000-2000-000090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>
          <a:extLst>
            <a:ext uri="{FF2B5EF4-FFF2-40B4-BE49-F238E27FC236}">
              <a16:creationId xmlns:a16="http://schemas.microsoft.com/office/drawing/2014/main" id="{00000000-0008-0000-2000-000091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>
          <a:extLst>
            <a:ext uri="{FF2B5EF4-FFF2-40B4-BE49-F238E27FC236}">
              <a16:creationId xmlns:a16="http://schemas.microsoft.com/office/drawing/2014/main" id="{00000000-0008-0000-2000-000092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>
          <a:extLst>
            <a:ext uri="{FF2B5EF4-FFF2-40B4-BE49-F238E27FC236}">
              <a16:creationId xmlns:a16="http://schemas.microsoft.com/office/drawing/2014/main" id="{00000000-0008-0000-2000-000093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>
          <a:extLst>
            <a:ext uri="{FF2B5EF4-FFF2-40B4-BE49-F238E27FC236}">
              <a16:creationId xmlns:a16="http://schemas.microsoft.com/office/drawing/2014/main" id="{00000000-0008-0000-2000-000094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>
          <a:extLst>
            <a:ext uri="{FF2B5EF4-FFF2-40B4-BE49-F238E27FC236}">
              <a16:creationId xmlns:a16="http://schemas.microsoft.com/office/drawing/2014/main" id="{00000000-0008-0000-2000-000095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>
          <a:extLst>
            <a:ext uri="{FF2B5EF4-FFF2-40B4-BE49-F238E27FC236}">
              <a16:creationId xmlns:a16="http://schemas.microsoft.com/office/drawing/2014/main" id="{00000000-0008-0000-2000-000096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>
          <a:extLst>
            <a:ext uri="{FF2B5EF4-FFF2-40B4-BE49-F238E27FC236}">
              <a16:creationId xmlns:a16="http://schemas.microsoft.com/office/drawing/2014/main" id="{00000000-0008-0000-2000-000097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>
          <a:extLst>
            <a:ext uri="{FF2B5EF4-FFF2-40B4-BE49-F238E27FC236}">
              <a16:creationId xmlns:a16="http://schemas.microsoft.com/office/drawing/2014/main" id="{00000000-0008-0000-2000-000098080000}"/>
            </a:ext>
          </a:extLst>
        </xdr:cNvPr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>
          <a:extLst>
            <a:ext uri="{FF2B5EF4-FFF2-40B4-BE49-F238E27FC236}">
              <a16:creationId xmlns:a16="http://schemas.microsoft.com/office/drawing/2014/main" id="{00000000-0008-0000-2000-000099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>
          <a:extLst>
            <a:ext uri="{FF2B5EF4-FFF2-40B4-BE49-F238E27FC236}">
              <a16:creationId xmlns:a16="http://schemas.microsoft.com/office/drawing/2014/main" id="{00000000-0008-0000-2000-00009A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>
          <a:extLst>
            <a:ext uri="{FF2B5EF4-FFF2-40B4-BE49-F238E27FC236}">
              <a16:creationId xmlns:a16="http://schemas.microsoft.com/office/drawing/2014/main" id="{00000000-0008-0000-2000-00009B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>
          <a:extLst>
            <a:ext uri="{FF2B5EF4-FFF2-40B4-BE49-F238E27FC236}">
              <a16:creationId xmlns:a16="http://schemas.microsoft.com/office/drawing/2014/main" id="{00000000-0008-0000-2000-00009C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>
          <a:extLst>
            <a:ext uri="{FF2B5EF4-FFF2-40B4-BE49-F238E27FC236}">
              <a16:creationId xmlns:a16="http://schemas.microsoft.com/office/drawing/2014/main" id="{00000000-0008-0000-2000-00009D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>
          <a:extLst>
            <a:ext uri="{FF2B5EF4-FFF2-40B4-BE49-F238E27FC236}">
              <a16:creationId xmlns:a16="http://schemas.microsoft.com/office/drawing/2014/main" id="{00000000-0008-0000-2000-00009E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>
          <a:extLst>
            <a:ext uri="{FF2B5EF4-FFF2-40B4-BE49-F238E27FC236}">
              <a16:creationId xmlns:a16="http://schemas.microsoft.com/office/drawing/2014/main" id="{00000000-0008-0000-2000-00009F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>
          <a:extLst>
            <a:ext uri="{FF2B5EF4-FFF2-40B4-BE49-F238E27FC236}">
              <a16:creationId xmlns:a16="http://schemas.microsoft.com/office/drawing/2014/main" id="{00000000-0008-0000-2000-0000A0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>
          <a:extLst>
            <a:ext uri="{FF2B5EF4-FFF2-40B4-BE49-F238E27FC236}">
              <a16:creationId xmlns:a16="http://schemas.microsoft.com/office/drawing/2014/main" id="{00000000-0008-0000-2000-0000A1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>
          <a:extLst>
            <a:ext uri="{FF2B5EF4-FFF2-40B4-BE49-F238E27FC236}">
              <a16:creationId xmlns:a16="http://schemas.microsoft.com/office/drawing/2014/main" id="{00000000-0008-0000-2000-0000A2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>
          <a:extLst>
            <a:ext uri="{FF2B5EF4-FFF2-40B4-BE49-F238E27FC236}">
              <a16:creationId xmlns:a16="http://schemas.microsoft.com/office/drawing/2014/main" id="{00000000-0008-0000-2000-0000A3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>
          <a:extLst>
            <a:ext uri="{FF2B5EF4-FFF2-40B4-BE49-F238E27FC236}">
              <a16:creationId xmlns:a16="http://schemas.microsoft.com/office/drawing/2014/main" id="{00000000-0008-0000-2000-0000A4080000}"/>
            </a:ext>
          </a:extLst>
        </xdr:cNvPr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>
          <a:extLst>
            <a:ext uri="{FF2B5EF4-FFF2-40B4-BE49-F238E27FC236}">
              <a16:creationId xmlns:a16="http://schemas.microsoft.com/office/drawing/2014/main" id="{00000000-0008-0000-2000-0000A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>
          <a:extLst>
            <a:ext uri="{FF2B5EF4-FFF2-40B4-BE49-F238E27FC236}">
              <a16:creationId xmlns:a16="http://schemas.microsoft.com/office/drawing/2014/main" id="{00000000-0008-0000-2000-0000A6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>
          <a:extLst>
            <a:ext uri="{FF2B5EF4-FFF2-40B4-BE49-F238E27FC236}">
              <a16:creationId xmlns:a16="http://schemas.microsoft.com/office/drawing/2014/main" id="{00000000-0008-0000-2000-0000A7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>
          <a:extLst>
            <a:ext uri="{FF2B5EF4-FFF2-40B4-BE49-F238E27FC236}">
              <a16:creationId xmlns:a16="http://schemas.microsoft.com/office/drawing/2014/main" id="{00000000-0008-0000-2000-0000A8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>
          <a:extLst>
            <a:ext uri="{FF2B5EF4-FFF2-40B4-BE49-F238E27FC236}">
              <a16:creationId xmlns:a16="http://schemas.microsoft.com/office/drawing/2014/main" id="{00000000-0008-0000-2000-0000A9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>
          <a:extLst>
            <a:ext uri="{FF2B5EF4-FFF2-40B4-BE49-F238E27FC236}">
              <a16:creationId xmlns:a16="http://schemas.microsoft.com/office/drawing/2014/main" id="{00000000-0008-0000-2000-0000AA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>
          <a:extLst>
            <a:ext uri="{FF2B5EF4-FFF2-40B4-BE49-F238E27FC236}">
              <a16:creationId xmlns:a16="http://schemas.microsoft.com/office/drawing/2014/main" id="{00000000-0008-0000-2000-0000AB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>
          <a:extLst>
            <a:ext uri="{FF2B5EF4-FFF2-40B4-BE49-F238E27FC236}">
              <a16:creationId xmlns:a16="http://schemas.microsoft.com/office/drawing/2014/main" id="{00000000-0008-0000-2000-0000AC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>
          <a:extLst>
            <a:ext uri="{FF2B5EF4-FFF2-40B4-BE49-F238E27FC236}">
              <a16:creationId xmlns:a16="http://schemas.microsoft.com/office/drawing/2014/main" id="{00000000-0008-0000-2000-0000AD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>
          <a:extLst>
            <a:ext uri="{FF2B5EF4-FFF2-40B4-BE49-F238E27FC236}">
              <a16:creationId xmlns:a16="http://schemas.microsoft.com/office/drawing/2014/main" id="{00000000-0008-0000-2000-0000AE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>
          <a:extLst>
            <a:ext uri="{FF2B5EF4-FFF2-40B4-BE49-F238E27FC236}">
              <a16:creationId xmlns:a16="http://schemas.microsoft.com/office/drawing/2014/main" id="{00000000-0008-0000-2000-0000AF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>
          <a:extLst>
            <a:ext uri="{FF2B5EF4-FFF2-40B4-BE49-F238E27FC236}">
              <a16:creationId xmlns:a16="http://schemas.microsoft.com/office/drawing/2014/main" id="{00000000-0008-0000-2000-0000B0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>
          <a:extLst>
            <a:ext uri="{FF2B5EF4-FFF2-40B4-BE49-F238E27FC236}">
              <a16:creationId xmlns:a16="http://schemas.microsoft.com/office/drawing/2014/main" id="{00000000-0008-0000-2000-0000B108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>
          <a:extLst>
            <a:ext uri="{FF2B5EF4-FFF2-40B4-BE49-F238E27FC236}">
              <a16:creationId xmlns:a16="http://schemas.microsoft.com/office/drawing/2014/main" id="{00000000-0008-0000-2000-0000B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>
          <a:extLst>
            <a:ext uri="{FF2B5EF4-FFF2-40B4-BE49-F238E27FC236}">
              <a16:creationId xmlns:a16="http://schemas.microsoft.com/office/drawing/2014/main" id="{00000000-0008-0000-2000-0000B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>
          <a:extLst>
            <a:ext uri="{FF2B5EF4-FFF2-40B4-BE49-F238E27FC236}">
              <a16:creationId xmlns:a16="http://schemas.microsoft.com/office/drawing/2014/main" id="{00000000-0008-0000-2000-0000B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>
          <a:extLst>
            <a:ext uri="{FF2B5EF4-FFF2-40B4-BE49-F238E27FC236}">
              <a16:creationId xmlns:a16="http://schemas.microsoft.com/office/drawing/2014/main" id="{00000000-0008-0000-2000-0000B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>
          <a:extLst>
            <a:ext uri="{FF2B5EF4-FFF2-40B4-BE49-F238E27FC236}">
              <a16:creationId xmlns:a16="http://schemas.microsoft.com/office/drawing/2014/main" id="{00000000-0008-0000-2000-0000B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>
          <a:extLst>
            <a:ext uri="{FF2B5EF4-FFF2-40B4-BE49-F238E27FC236}">
              <a16:creationId xmlns:a16="http://schemas.microsoft.com/office/drawing/2014/main" id="{00000000-0008-0000-2000-0000B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>
          <a:extLst>
            <a:ext uri="{FF2B5EF4-FFF2-40B4-BE49-F238E27FC236}">
              <a16:creationId xmlns:a16="http://schemas.microsoft.com/office/drawing/2014/main" id="{00000000-0008-0000-2000-0000B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>
          <a:extLst>
            <a:ext uri="{FF2B5EF4-FFF2-40B4-BE49-F238E27FC236}">
              <a16:creationId xmlns:a16="http://schemas.microsoft.com/office/drawing/2014/main" id="{00000000-0008-0000-2000-0000B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>
          <a:extLst>
            <a:ext uri="{FF2B5EF4-FFF2-40B4-BE49-F238E27FC236}">
              <a16:creationId xmlns:a16="http://schemas.microsoft.com/office/drawing/2014/main" id="{00000000-0008-0000-2000-0000B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>
          <a:extLst>
            <a:ext uri="{FF2B5EF4-FFF2-40B4-BE49-F238E27FC236}">
              <a16:creationId xmlns:a16="http://schemas.microsoft.com/office/drawing/2014/main" id="{00000000-0008-0000-2000-0000B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>
          <a:extLst>
            <a:ext uri="{FF2B5EF4-FFF2-40B4-BE49-F238E27FC236}">
              <a16:creationId xmlns:a16="http://schemas.microsoft.com/office/drawing/2014/main" id="{00000000-0008-0000-2000-0000B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>
          <a:extLst>
            <a:ext uri="{FF2B5EF4-FFF2-40B4-BE49-F238E27FC236}">
              <a16:creationId xmlns:a16="http://schemas.microsoft.com/office/drawing/2014/main" id="{00000000-0008-0000-2000-0000B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>
          <a:extLst>
            <a:ext uri="{FF2B5EF4-FFF2-40B4-BE49-F238E27FC236}">
              <a16:creationId xmlns:a16="http://schemas.microsoft.com/office/drawing/2014/main" id="{00000000-0008-0000-2000-0000B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>
          <a:extLst>
            <a:ext uri="{FF2B5EF4-FFF2-40B4-BE49-F238E27FC236}">
              <a16:creationId xmlns:a16="http://schemas.microsoft.com/office/drawing/2014/main" id="{00000000-0008-0000-2000-0000B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>
          <a:extLst>
            <a:ext uri="{FF2B5EF4-FFF2-40B4-BE49-F238E27FC236}">
              <a16:creationId xmlns:a16="http://schemas.microsoft.com/office/drawing/2014/main" id="{00000000-0008-0000-2000-0000C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>
          <a:extLst>
            <a:ext uri="{FF2B5EF4-FFF2-40B4-BE49-F238E27FC236}">
              <a16:creationId xmlns:a16="http://schemas.microsoft.com/office/drawing/2014/main" id="{00000000-0008-0000-2000-0000C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>
          <a:extLst>
            <a:ext uri="{FF2B5EF4-FFF2-40B4-BE49-F238E27FC236}">
              <a16:creationId xmlns:a16="http://schemas.microsoft.com/office/drawing/2014/main" id="{00000000-0008-0000-2000-0000C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>
          <a:extLst>
            <a:ext uri="{FF2B5EF4-FFF2-40B4-BE49-F238E27FC236}">
              <a16:creationId xmlns:a16="http://schemas.microsoft.com/office/drawing/2014/main" id="{00000000-0008-0000-2000-0000C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>
          <a:extLst>
            <a:ext uri="{FF2B5EF4-FFF2-40B4-BE49-F238E27FC236}">
              <a16:creationId xmlns:a16="http://schemas.microsoft.com/office/drawing/2014/main" id="{00000000-0008-0000-2000-0000C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>
          <a:extLst>
            <a:ext uri="{FF2B5EF4-FFF2-40B4-BE49-F238E27FC236}">
              <a16:creationId xmlns:a16="http://schemas.microsoft.com/office/drawing/2014/main" id="{00000000-0008-0000-2000-0000C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>
          <a:extLst>
            <a:ext uri="{FF2B5EF4-FFF2-40B4-BE49-F238E27FC236}">
              <a16:creationId xmlns:a16="http://schemas.microsoft.com/office/drawing/2014/main" id="{00000000-0008-0000-2000-0000C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>
          <a:extLst>
            <a:ext uri="{FF2B5EF4-FFF2-40B4-BE49-F238E27FC236}">
              <a16:creationId xmlns:a16="http://schemas.microsoft.com/office/drawing/2014/main" id="{00000000-0008-0000-2000-0000C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>
          <a:extLst>
            <a:ext uri="{FF2B5EF4-FFF2-40B4-BE49-F238E27FC236}">
              <a16:creationId xmlns:a16="http://schemas.microsoft.com/office/drawing/2014/main" id="{00000000-0008-0000-2000-0000C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>
          <a:extLst>
            <a:ext uri="{FF2B5EF4-FFF2-40B4-BE49-F238E27FC236}">
              <a16:creationId xmlns:a16="http://schemas.microsoft.com/office/drawing/2014/main" id="{00000000-0008-0000-2000-0000C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>
          <a:extLst>
            <a:ext uri="{FF2B5EF4-FFF2-40B4-BE49-F238E27FC236}">
              <a16:creationId xmlns:a16="http://schemas.microsoft.com/office/drawing/2014/main" id="{00000000-0008-0000-2000-0000C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>
          <a:extLst>
            <a:ext uri="{FF2B5EF4-FFF2-40B4-BE49-F238E27FC236}">
              <a16:creationId xmlns:a16="http://schemas.microsoft.com/office/drawing/2014/main" id="{00000000-0008-0000-2000-0000C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>
          <a:extLst>
            <a:ext uri="{FF2B5EF4-FFF2-40B4-BE49-F238E27FC236}">
              <a16:creationId xmlns:a16="http://schemas.microsoft.com/office/drawing/2014/main" id="{00000000-0008-0000-2000-0000C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>
          <a:extLst>
            <a:ext uri="{FF2B5EF4-FFF2-40B4-BE49-F238E27FC236}">
              <a16:creationId xmlns:a16="http://schemas.microsoft.com/office/drawing/2014/main" id="{00000000-0008-0000-2000-0000C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>
          <a:extLst>
            <a:ext uri="{FF2B5EF4-FFF2-40B4-BE49-F238E27FC236}">
              <a16:creationId xmlns:a16="http://schemas.microsoft.com/office/drawing/2014/main" id="{00000000-0008-0000-2000-0000C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>
          <a:extLst>
            <a:ext uri="{FF2B5EF4-FFF2-40B4-BE49-F238E27FC236}">
              <a16:creationId xmlns:a16="http://schemas.microsoft.com/office/drawing/2014/main" id="{00000000-0008-0000-2000-0000C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>
          <a:extLst>
            <a:ext uri="{FF2B5EF4-FFF2-40B4-BE49-F238E27FC236}">
              <a16:creationId xmlns:a16="http://schemas.microsoft.com/office/drawing/2014/main" id="{00000000-0008-0000-2000-0000D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>
          <a:extLst>
            <a:ext uri="{FF2B5EF4-FFF2-40B4-BE49-F238E27FC236}">
              <a16:creationId xmlns:a16="http://schemas.microsoft.com/office/drawing/2014/main" id="{00000000-0008-0000-2000-0000D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>
          <a:extLst>
            <a:ext uri="{FF2B5EF4-FFF2-40B4-BE49-F238E27FC236}">
              <a16:creationId xmlns:a16="http://schemas.microsoft.com/office/drawing/2014/main" id="{00000000-0008-0000-2000-0000D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>
          <a:extLst>
            <a:ext uri="{FF2B5EF4-FFF2-40B4-BE49-F238E27FC236}">
              <a16:creationId xmlns:a16="http://schemas.microsoft.com/office/drawing/2014/main" id="{00000000-0008-0000-2000-0000D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>
          <a:extLst>
            <a:ext uri="{FF2B5EF4-FFF2-40B4-BE49-F238E27FC236}">
              <a16:creationId xmlns:a16="http://schemas.microsoft.com/office/drawing/2014/main" id="{00000000-0008-0000-2000-0000D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>
          <a:extLst>
            <a:ext uri="{FF2B5EF4-FFF2-40B4-BE49-F238E27FC236}">
              <a16:creationId xmlns:a16="http://schemas.microsoft.com/office/drawing/2014/main" id="{00000000-0008-0000-2000-0000D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>
          <a:extLst>
            <a:ext uri="{FF2B5EF4-FFF2-40B4-BE49-F238E27FC236}">
              <a16:creationId xmlns:a16="http://schemas.microsoft.com/office/drawing/2014/main" id="{00000000-0008-0000-2000-0000D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>
          <a:extLst>
            <a:ext uri="{FF2B5EF4-FFF2-40B4-BE49-F238E27FC236}">
              <a16:creationId xmlns:a16="http://schemas.microsoft.com/office/drawing/2014/main" id="{00000000-0008-0000-2000-0000D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>
          <a:extLst>
            <a:ext uri="{FF2B5EF4-FFF2-40B4-BE49-F238E27FC236}">
              <a16:creationId xmlns:a16="http://schemas.microsoft.com/office/drawing/2014/main" id="{00000000-0008-0000-2000-0000D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>
          <a:extLst>
            <a:ext uri="{FF2B5EF4-FFF2-40B4-BE49-F238E27FC236}">
              <a16:creationId xmlns:a16="http://schemas.microsoft.com/office/drawing/2014/main" id="{00000000-0008-0000-2000-0000D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>
          <a:extLst>
            <a:ext uri="{FF2B5EF4-FFF2-40B4-BE49-F238E27FC236}">
              <a16:creationId xmlns:a16="http://schemas.microsoft.com/office/drawing/2014/main" id="{00000000-0008-0000-2000-0000D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>
          <a:extLst>
            <a:ext uri="{FF2B5EF4-FFF2-40B4-BE49-F238E27FC236}">
              <a16:creationId xmlns:a16="http://schemas.microsoft.com/office/drawing/2014/main" id="{00000000-0008-0000-2000-0000D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>
          <a:extLst>
            <a:ext uri="{FF2B5EF4-FFF2-40B4-BE49-F238E27FC236}">
              <a16:creationId xmlns:a16="http://schemas.microsoft.com/office/drawing/2014/main" id="{00000000-0008-0000-2000-0000D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>
          <a:extLst>
            <a:ext uri="{FF2B5EF4-FFF2-40B4-BE49-F238E27FC236}">
              <a16:creationId xmlns:a16="http://schemas.microsoft.com/office/drawing/2014/main" id="{00000000-0008-0000-2000-0000D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>
          <a:extLst>
            <a:ext uri="{FF2B5EF4-FFF2-40B4-BE49-F238E27FC236}">
              <a16:creationId xmlns:a16="http://schemas.microsoft.com/office/drawing/2014/main" id="{00000000-0008-0000-2000-0000D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>
          <a:extLst>
            <a:ext uri="{FF2B5EF4-FFF2-40B4-BE49-F238E27FC236}">
              <a16:creationId xmlns:a16="http://schemas.microsoft.com/office/drawing/2014/main" id="{00000000-0008-0000-2000-0000D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>
          <a:extLst>
            <a:ext uri="{FF2B5EF4-FFF2-40B4-BE49-F238E27FC236}">
              <a16:creationId xmlns:a16="http://schemas.microsoft.com/office/drawing/2014/main" id="{00000000-0008-0000-2000-0000E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>
          <a:extLst>
            <a:ext uri="{FF2B5EF4-FFF2-40B4-BE49-F238E27FC236}">
              <a16:creationId xmlns:a16="http://schemas.microsoft.com/office/drawing/2014/main" id="{00000000-0008-0000-2000-0000E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>
          <a:extLst>
            <a:ext uri="{FF2B5EF4-FFF2-40B4-BE49-F238E27FC236}">
              <a16:creationId xmlns:a16="http://schemas.microsoft.com/office/drawing/2014/main" id="{00000000-0008-0000-2000-0000E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>
          <a:extLst>
            <a:ext uri="{FF2B5EF4-FFF2-40B4-BE49-F238E27FC236}">
              <a16:creationId xmlns:a16="http://schemas.microsoft.com/office/drawing/2014/main" id="{00000000-0008-0000-2000-0000E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>
          <a:extLst>
            <a:ext uri="{FF2B5EF4-FFF2-40B4-BE49-F238E27FC236}">
              <a16:creationId xmlns:a16="http://schemas.microsoft.com/office/drawing/2014/main" id="{00000000-0008-0000-2000-0000E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>
          <a:extLst>
            <a:ext uri="{FF2B5EF4-FFF2-40B4-BE49-F238E27FC236}">
              <a16:creationId xmlns:a16="http://schemas.microsoft.com/office/drawing/2014/main" id="{00000000-0008-0000-2000-0000E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>
          <a:extLst>
            <a:ext uri="{FF2B5EF4-FFF2-40B4-BE49-F238E27FC236}">
              <a16:creationId xmlns:a16="http://schemas.microsoft.com/office/drawing/2014/main" id="{00000000-0008-0000-2000-0000E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>
          <a:extLst>
            <a:ext uri="{FF2B5EF4-FFF2-40B4-BE49-F238E27FC236}">
              <a16:creationId xmlns:a16="http://schemas.microsoft.com/office/drawing/2014/main" id="{00000000-0008-0000-2000-0000E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>
          <a:extLst>
            <a:ext uri="{FF2B5EF4-FFF2-40B4-BE49-F238E27FC236}">
              <a16:creationId xmlns:a16="http://schemas.microsoft.com/office/drawing/2014/main" id="{00000000-0008-0000-2000-0000E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>
          <a:extLst>
            <a:ext uri="{FF2B5EF4-FFF2-40B4-BE49-F238E27FC236}">
              <a16:creationId xmlns:a16="http://schemas.microsoft.com/office/drawing/2014/main" id="{00000000-0008-0000-2000-0000E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>
          <a:extLst>
            <a:ext uri="{FF2B5EF4-FFF2-40B4-BE49-F238E27FC236}">
              <a16:creationId xmlns:a16="http://schemas.microsoft.com/office/drawing/2014/main" id="{00000000-0008-0000-2000-0000E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>
          <a:extLst>
            <a:ext uri="{FF2B5EF4-FFF2-40B4-BE49-F238E27FC236}">
              <a16:creationId xmlns:a16="http://schemas.microsoft.com/office/drawing/2014/main" id="{00000000-0008-0000-2000-0000E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>
          <a:extLst>
            <a:ext uri="{FF2B5EF4-FFF2-40B4-BE49-F238E27FC236}">
              <a16:creationId xmlns:a16="http://schemas.microsoft.com/office/drawing/2014/main" id="{00000000-0008-0000-2000-0000E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>
          <a:extLst>
            <a:ext uri="{FF2B5EF4-FFF2-40B4-BE49-F238E27FC236}">
              <a16:creationId xmlns:a16="http://schemas.microsoft.com/office/drawing/2014/main" id="{00000000-0008-0000-2000-0000E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>
          <a:extLst>
            <a:ext uri="{FF2B5EF4-FFF2-40B4-BE49-F238E27FC236}">
              <a16:creationId xmlns:a16="http://schemas.microsoft.com/office/drawing/2014/main" id="{00000000-0008-0000-2000-0000E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>
          <a:extLst>
            <a:ext uri="{FF2B5EF4-FFF2-40B4-BE49-F238E27FC236}">
              <a16:creationId xmlns:a16="http://schemas.microsoft.com/office/drawing/2014/main" id="{00000000-0008-0000-2000-0000E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>
          <a:extLst>
            <a:ext uri="{FF2B5EF4-FFF2-40B4-BE49-F238E27FC236}">
              <a16:creationId xmlns:a16="http://schemas.microsoft.com/office/drawing/2014/main" id="{00000000-0008-0000-2000-0000F0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>
          <a:extLst>
            <a:ext uri="{FF2B5EF4-FFF2-40B4-BE49-F238E27FC236}">
              <a16:creationId xmlns:a16="http://schemas.microsoft.com/office/drawing/2014/main" id="{00000000-0008-0000-2000-0000F1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>
          <a:extLst>
            <a:ext uri="{FF2B5EF4-FFF2-40B4-BE49-F238E27FC236}">
              <a16:creationId xmlns:a16="http://schemas.microsoft.com/office/drawing/2014/main" id="{00000000-0008-0000-2000-0000F2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>
          <a:extLst>
            <a:ext uri="{FF2B5EF4-FFF2-40B4-BE49-F238E27FC236}">
              <a16:creationId xmlns:a16="http://schemas.microsoft.com/office/drawing/2014/main" id="{00000000-0008-0000-2000-0000F3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>
          <a:extLst>
            <a:ext uri="{FF2B5EF4-FFF2-40B4-BE49-F238E27FC236}">
              <a16:creationId xmlns:a16="http://schemas.microsoft.com/office/drawing/2014/main" id="{00000000-0008-0000-2000-0000F4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>
          <a:extLst>
            <a:ext uri="{FF2B5EF4-FFF2-40B4-BE49-F238E27FC236}">
              <a16:creationId xmlns:a16="http://schemas.microsoft.com/office/drawing/2014/main" id="{00000000-0008-0000-2000-0000F5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>
          <a:extLst>
            <a:ext uri="{FF2B5EF4-FFF2-40B4-BE49-F238E27FC236}">
              <a16:creationId xmlns:a16="http://schemas.microsoft.com/office/drawing/2014/main" id="{00000000-0008-0000-2000-0000F6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>
          <a:extLst>
            <a:ext uri="{FF2B5EF4-FFF2-40B4-BE49-F238E27FC236}">
              <a16:creationId xmlns:a16="http://schemas.microsoft.com/office/drawing/2014/main" id="{00000000-0008-0000-2000-0000F7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>
          <a:extLst>
            <a:ext uri="{FF2B5EF4-FFF2-40B4-BE49-F238E27FC236}">
              <a16:creationId xmlns:a16="http://schemas.microsoft.com/office/drawing/2014/main" id="{00000000-0008-0000-2000-0000F8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>
          <a:extLst>
            <a:ext uri="{FF2B5EF4-FFF2-40B4-BE49-F238E27FC236}">
              <a16:creationId xmlns:a16="http://schemas.microsoft.com/office/drawing/2014/main" id="{00000000-0008-0000-2000-0000F9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>
          <a:extLst>
            <a:ext uri="{FF2B5EF4-FFF2-40B4-BE49-F238E27FC236}">
              <a16:creationId xmlns:a16="http://schemas.microsoft.com/office/drawing/2014/main" id="{00000000-0008-0000-2000-0000FA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>
          <a:extLst>
            <a:ext uri="{FF2B5EF4-FFF2-40B4-BE49-F238E27FC236}">
              <a16:creationId xmlns:a16="http://schemas.microsoft.com/office/drawing/2014/main" id="{00000000-0008-0000-2000-0000FB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>
          <a:extLst>
            <a:ext uri="{FF2B5EF4-FFF2-40B4-BE49-F238E27FC236}">
              <a16:creationId xmlns:a16="http://schemas.microsoft.com/office/drawing/2014/main" id="{00000000-0008-0000-2000-0000FC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>
          <a:extLst>
            <a:ext uri="{FF2B5EF4-FFF2-40B4-BE49-F238E27FC236}">
              <a16:creationId xmlns:a16="http://schemas.microsoft.com/office/drawing/2014/main" id="{00000000-0008-0000-2000-0000FD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>
          <a:extLst>
            <a:ext uri="{FF2B5EF4-FFF2-40B4-BE49-F238E27FC236}">
              <a16:creationId xmlns:a16="http://schemas.microsoft.com/office/drawing/2014/main" id="{00000000-0008-0000-2000-0000FE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>
          <a:extLst>
            <a:ext uri="{FF2B5EF4-FFF2-40B4-BE49-F238E27FC236}">
              <a16:creationId xmlns:a16="http://schemas.microsoft.com/office/drawing/2014/main" id="{00000000-0008-0000-2000-0000FF08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>
          <a:extLst>
            <a:ext uri="{FF2B5EF4-FFF2-40B4-BE49-F238E27FC236}">
              <a16:creationId xmlns:a16="http://schemas.microsoft.com/office/drawing/2014/main" id="{00000000-0008-0000-2000-00000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>
          <a:extLst>
            <a:ext uri="{FF2B5EF4-FFF2-40B4-BE49-F238E27FC236}">
              <a16:creationId xmlns:a16="http://schemas.microsoft.com/office/drawing/2014/main" id="{00000000-0008-0000-2000-00000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>
          <a:extLst>
            <a:ext uri="{FF2B5EF4-FFF2-40B4-BE49-F238E27FC236}">
              <a16:creationId xmlns:a16="http://schemas.microsoft.com/office/drawing/2014/main" id="{00000000-0008-0000-2000-00000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>
          <a:extLst>
            <a:ext uri="{FF2B5EF4-FFF2-40B4-BE49-F238E27FC236}">
              <a16:creationId xmlns:a16="http://schemas.microsoft.com/office/drawing/2014/main" id="{00000000-0008-0000-2000-00000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>
          <a:extLst>
            <a:ext uri="{FF2B5EF4-FFF2-40B4-BE49-F238E27FC236}">
              <a16:creationId xmlns:a16="http://schemas.microsoft.com/office/drawing/2014/main" id="{00000000-0008-0000-2000-00000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>
          <a:extLst>
            <a:ext uri="{FF2B5EF4-FFF2-40B4-BE49-F238E27FC236}">
              <a16:creationId xmlns:a16="http://schemas.microsoft.com/office/drawing/2014/main" id="{00000000-0008-0000-2000-00000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>
          <a:extLst>
            <a:ext uri="{FF2B5EF4-FFF2-40B4-BE49-F238E27FC236}">
              <a16:creationId xmlns:a16="http://schemas.microsoft.com/office/drawing/2014/main" id="{00000000-0008-0000-2000-00000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>
          <a:extLst>
            <a:ext uri="{FF2B5EF4-FFF2-40B4-BE49-F238E27FC236}">
              <a16:creationId xmlns:a16="http://schemas.microsoft.com/office/drawing/2014/main" id="{00000000-0008-0000-2000-00000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>
          <a:extLst>
            <a:ext uri="{FF2B5EF4-FFF2-40B4-BE49-F238E27FC236}">
              <a16:creationId xmlns:a16="http://schemas.microsoft.com/office/drawing/2014/main" id="{00000000-0008-0000-2000-00000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>
          <a:extLst>
            <a:ext uri="{FF2B5EF4-FFF2-40B4-BE49-F238E27FC236}">
              <a16:creationId xmlns:a16="http://schemas.microsoft.com/office/drawing/2014/main" id="{00000000-0008-0000-2000-00000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>
          <a:extLst>
            <a:ext uri="{FF2B5EF4-FFF2-40B4-BE49-F238E27FC236}">
              <a16:creationId xmlns:a16="http://schemas.microsoft.com/office/drawing/2014/main" id="{00000000-0008-0000-2000-00000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>
          <a:extLst>
            <a:ext uri="{FF2B5EF4-FFF2-40B4-BE49-F238E27FC236}">
              <a16:creationId xmlns:a16="http://schemas.microsoft.com/office/drawing/2014/main" id="{00000000-0008-0000-2000-00000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>
          <a:extLst>
            <a:ext uri="{FF2B5EF4-FFF2-40B4-BE49-F238E27FC236}">
              <a16:creationId xmlns:a16="http://schemas.microsoft.com/office/drawing/2014/main" id="{00000000-0008-0000-2000-00000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>
          <a:extLst>
            <a:ext uri="{FF2B5EF4-FFF2-40B4-BE49-F238E27FC236}">
              <a16:creationId xmlns:a16="http://schemas.microsoft.com/office/drawing/2014/main" id="{00000000-0008-0000-2000-00000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>
          <a:extLst>
            <a:ext uri="{FF2B5EF4-FFF2-40B4-BE49-F238E27FC236}">
              <a16:creationId xmlns:a16="http://schemas.microsoft.com/office/drawing/2014/main" id="{00000000-0008-0000-2000-00000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>
          <a:extLst>
            <a:ext uri="{FF2B5EF4-FFF2-40B4-BE49-F238E27FC236}">
              <a16:creationId xmlns:a16="http://schemas.microsoft.com/office/drawing/2014/main" id="{00000000-0008-0000-2000-00000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>
          <a:extLst>
            <a:ext uri="{FF2B5EF4-FFF2-40B4-BE49-F238E27FC236}">
              <a16:creationId xmlns:a16="http://schemas.microsoft.com/office/drawing/2014/main" id="{00000000-0008-0000-2000-00001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>
          <a:extLst>
            <a:ext uri="{FF2B5EF4-FFF2-40B4-BE49-F238E27FC236}">
              <a16:creationId xmlns:a16="http://schemas.microsoft.com/office/drawing/2014/main" id="{00000000-0008-0000-2000-00001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>
          <a:extLst>
            <a:ext uri="{FF2B5EF4-FFF2-40B4-BE49-F238E27FC236}">
              <a16:creationId xmlns:a16="http://schemas.microsoft.com/office/drawing/2014/main" id="{00000000-0008-0000-2000-00001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>
          <a:extLst>
            <a:ext uri="{FF2B5EF4-FFF2-40B4-BE49-F238E27FC236}">
              <a16:creationId xmlns:a16="http://schemas.microsoft.com/office/drawing/2014/main" id="{00000000-0008-0000-2000-00001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>
          <a:extLst>
            <a:ext uri="{FF2B5EF4-FFF2-40B4-BE49-F238E27FC236}">
              <a16:creationId xmlns:a16="http://schemas.microsoft.com/office/drawing/2014/main" id="{00000000-0008-0000-2000-00001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>
          <a:extLst>
            <a:ext uri="{FF2B5EF4-FFF2-40B4-BE49-F238E27FC236}">
              <a16:creationId xmlns:a16="http://schemas.microsoft.com/office/drawing/2014/main" id="{00000000-0008-0000-2000-00001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>
          <a:extLst>
            <a:ext uri="{FF2B5EF4-FFF2-40B4-BE49-F238E27FC236}">
              <a16:creationId xmlns:a16="http://schemas.microsoft.com/office/drawing/2014/main" id="{00000000-0008-0000-2000-00001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>
          <a:extLst>
            <a:ext uri="{FF2B5EF4-FFF2-40B4-BE49-F238E27FC236}">
              <a16:creationId xmlns:a16="http://schemas.microsoft.com/office/drawing/2014/main" id="{00000000-0008-0000-2000-00001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>
          <a:extLst>
            <a:ext uri="{FF2B5EF4-FFF2-40B4-BE49-F238E27FC236}">
              <a16:creationId xmlns:a16="http://schemas.microsoft.com/office/drawing/2014/main" id="{00000000-0008-0000-2000-00001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>
          <a:extLst>
            <a:ext uri="{FF2B5EF4-FFF2-40B4-BE49-F238E27FC236}">
              <a16:creationId xmlns:a16="http://schemas.microsoft.com/office/drawing/2014/main" id="{00000000-0008-0000-2000-00001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>
          <a:extLst>
            <a:ext uri="{FF2B5EF4-FFF2-40B4-BE49-F238E27FC236}">
              <a16:creationId xmlns:a16="http://schemas.microsoft.com/office/drawing/2014/main" id="{00000000-0008-0000-2000-00001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>
          <a:extLst>
            <a:ext uri="{FF2B5EF4-FFF2-40B4-BE49-F238E27FC236}">
              <a16:creationId xmlns:a16="http://schemas.microsoft.com/office/drawing/2014/main" id="{00000000-0008-0000-2000-00001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>
          <a:extLst>
            <a:ext uri="{FF2B5EF4-FFF2-40B4-BE49-F238E27FC236}">
              <a16:creationId xmlns:a16="http://schemas.microsoft.com/office/drawing/2014/main" id="{00000000-0008-0000-2000-00001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>
          <a:extLst>
            <a:ext uri="{FF2B5EF4-FFF2-40B4-BE49-F238E27FC236}">
              <a16:creationId xmlns:a16="http://schemas.microsoft.com/office/drawing/2014/main" id="{00000000-0008-0000-2000-00001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>
          <a:extLst>
            <a:ext uri="{FF2B5EF4-FFF2-40B4-BE49-F238E27FC236}">
              <a16:creationId xmlns:a16="http://schemas.microsoft.com/office/drawing/2014/main" id="{00000000-0008-0000-2000-00001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>
          <a:extLst>
            <a:ext uri="{FF2B5EF4-FFF2-40B4-BE49-F238E27FC236}">
              <a16:creationId xmlns:a16="http://schemas.microsoft.com/office/drawing/2014/main" id="{00000000-0008-0000-2000-00001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>
          <a:extLst>
            <a:ext uri="{FF2B5EF4-FFF2-40B4-BE49-F238E27FC236}">
              <a16:creationId xmlns:a16="http://schemas.microsoft.com/office/drawing/2014/main" id="{00000000-0008-0000-2000-00002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>
          <a:extLst>
            <a:ext uri="{FF2B5EF4-FFF2-40B4-BE49-F238E27FC236}">
              <a16:creationId xmlns:a16="http://schemas.microsoft.com/office/drawing/2014/main" id="{00000000-0008-0000-2000-00002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>
          <a:extLst>
            <a:ext uri="{FF2B5EF4-FFF2-40B4-BE49-F238E27FC236}">
              <a16:creationId xmlns:a16="http://schemas.microsoft.com/office/drawing/2014/main" id="{00000000-0008-0000-2000-00002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>
          <a:extLst>
            <a:ext uri="{FF2B5EF4-FFF2-40B4-BE49-F238E27FC236}">
              <a16:creationId xmlns:a16="http://schemas.microsoft.com/office/drawing/2014/main" id="{00000000-0008-0000-2000-00002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>
          <a:extLst>
            <a:ext uri="{FF2B5EF4-FFF2-40B4-BE49-F238E27FC236}">
              <a16:creationId xmlns:a16="http://schemas.microsoft.com/office/drawing/2014/main" id="{00000000-0008-0000-2000-00002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>
          <a:extLst>
            <a:ext uri="{FF2B5EF4-FFF2-40B4-BE49-F238E27FC236}">
              <a16:creationId xmlns:a16="http://schemas.microsoft.com/office/drawing/2014/main" id="{00000000-0008-0000-2000-00002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>
          <a:extLst>
            <a:ext uri="{FF2B5EF4-FFF2-40B4-BE49-F238E27FC236}">
              <a16:creationId xmlns:a16="http://schemas.microsoft.com/office/drawing/2014/main" id="{00000000-0008-0000-2000-00002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>
          <a:extLst>
            <a:ext uri="{FF2B5EF4-FFF2-40B4-BE49-F238E27FC236}">
              <a16:creationId xmlns:a16="http://schemas.microsoft.com/office/drawing/2014/main" id="{00000000-0008-0000-2000-00002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>
          <a:extLst>
            <a:ext uri="{FF2B5EF4-FFF2-40B4-BE49-F238E27FC236}">
              <a16:creationId xmlns:a16="http://schemas.microsoft.com/office/drawing/2014/main" id="{00000000-0008-0000-2000-00002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>
          <a:extLst>
            <a:ext uri="{FF2B5EF4-FFF2-40B4-BE49-F238E27FC236}">
              <a16:creationId xmlns:a16="http://schemas.microsoft.com/office/drawing/2014/main" id="{00000000-0008-0000-2000-00002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>
          <a:extLst>
            <a:ext uri="{FF2B5EF4-FFF2-40B4-BE49-F238E27FC236}">
              <a16:creationId xmlns:a16="http://schemas.microsoft.com/office/drawing/2014/main" id="{00000000-0008-0000-2000-00002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>
          <a:extLst>
            <a:ext uri="{FF2B5EF4-FFF2-40B4-BE49-F238E27FC236}">
              <a16:creationId xmlns:a16="http://schemas.microsoft.com/office/drawing/2014/main" id="{00000000-0008-0000-2000-00002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>
          <a:extLst>
            <a:ext uri="{FF2B5EF4-FFF2-40B4-BE49-F238E27FC236}">
              <a16:creationId xmlns:a16="http://schemas.microsoft.com/office/drawing/2014/main" id="{00000000-0008-0000-2000-00002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>
          <a:extLst>
            <a:ext uri="{FF2B5EF4-FFF2-40B4-BE49-F238E27FC236}">
              <a16:creationId xmlns:a16="http://schemas.microsoft.com/office/drawing/2014/main" id="{00000000-0008-0000-2000-00002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>
          <a:extLst>
            <a:ext uri="{FF2B5EF4-FFF2-40B4-BE49-F238E27FC236}">
              <a16:creationId xmlns:a16="http://schemas.microsoft.com/office/drawing/2014/main" id="{00000000-0008-0000-2000-00002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>
          <a:extLst>
            <a:ext uri="{FF2B5EF4-FFF2-40B4-BE49-F238E27FC236}">
              <a16:creationId xmlns:a16="http://schemas.microsoft.com/office/drawing/2014/main" id="{00000000-0008-0000-2000-00002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>
          <a:extLst>
            <a:ext uri="{FF2B5EF4-FFF2-40B4-BE49-F238E27FC236}">
              <a16:creationId xmlns:a16="http://schemas.microsoft.com/office/drawing/2014/main" id="{00000000-0008-0000-2000-00003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>
          <a:extLst>
            <a:ext uri="{FF2B5EF4-FFF2-40B4-BE49-F238E27FC236}">
              <a16:creationId xmlns:a16="http://schemas.microsoft.com/office/drawing/2014/main" id="{00000000-0008-0000-2000-00003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>
          <a:extLst>
            <a:ext uri="{FF2B5EF4-FFF2-40B4-BE49-F238E27FC236}">
              <a16:creationId xmlns:a16="http://schemas.microsoft.com/office/drawing/2014/main" id="{00000000-0008-0000-2000-00003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>
          <a:extLst>
            <a:ext uri="{FF2B5EF4-FFF2-40B4-BE49-F238E27FC236}">
              <a16:creationId xmlns:a16="http://schemas.microsoft.com/office/drawing/2014/main" id="{00000000-0008-0000-2000-00003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>
          <a:extLst>
            <a:ext uri="{FF2B5EF4-FFF2-40B4-BE49-F238E27FC236}">
              <a16:creationId xmlns:a16="http://schemas.microsoft.com/office/drawing/2014/main" id="{00000000-0008-0000-2000-00003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>
          <a:extLst>
            <a:ext uri="{FF2B5EF4-FFF2-40B4-BE49-F238E27FC236}">
              <a16:creationId xmlns:a16="http://schemas.microsoft.com/office/drawing/2014/main" id="{00000000-0008-0000-2000-00003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>
          <a:extLst>
            <a:ext uri="{FF2B5EF4-FFF2-40B4-BE49-F238E27FC236}">
              <a16:creationId xmlns:a16="http://schemas.microsoft.com/office/drawing/2014/main" id="{00000000-0008-0000-2000-00003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>
          <a:extLst>
            <a:ext uri="{FF2B5EF4-FFF2-40B4-BE49-F238E27FC236}">
              <a16:creationId xmlns:a16="http://schemas.microsoft.com/office/drawing/2014/main" id="{00000000-0008-0000-2000-00003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>
          <a:extLst>
            <a:ext uri="{FF2B5EF4-FFF2-40B4-BE49-F238E27FC236}">
              <a16:creationId xmlns:a16="http://schemas.microsoft.com/office/drawing/2014/main" id="{00000000-0008-0000-2000-00003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>
          <a:extLst>
            <a:ext uri="{FF2B5EF4-FFF2-40B4-BE49-F238E27FC236}">
              <a16:creationId xmlns:a16="http://schemas.microsoft.com/office/drawing/2014/main" id="{00000000-0008-0000-2000-00003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>
          <a:extLst>
            <a:ext uri="{FF2B5EF4-FFF2-40B4-BE49-F238E27FC236}">
              <a16:creationId xmlns:a16="http://schemas.microsoft.com/office/drawing/2014/main" id="{00000000-0008-0000-2000-00003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>
          <a:extLst>
            <a:ext uri="{FF2B5EF4-FFF2-40B4-BE49-F238E27FC236}">
              <a16:creationId xmlns:a16="http://schemas.microsoft.com/office/drawing/2014/main" id="{00000000-0008-0000-2000-00003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>
          <a:extLst>
            <a:ext uri="{FF2B5EF4-FFF2-40B4-BE49-F238E27FC236}">
              <a16:creationId xmlns:a16="http://schemas.microsoft.com/office/drawing/2014/main" id="{00000000-0008-0000-2000-00003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>
          <a:extLst>
            <a:ext uri="{FF2B5EF4-FFF2-40B4-BE49-F238E27FC236}">
              <a16:creationId xmlns:a16="http://schemas.microsoft.com/office/drawing/2014/main" id="{00000000-0008-0000-2000-00003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>
          <a:extLst>
            <a:ext uri="{FF2B5EF4-FFF2-40B4-BE49-F238E27FC236}">
              <a16:creationId xmlns:a16="http://schemas.microsoft.com/office/drawing/2014/main" id="{00000000-0008-0000-2000-00003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>
          <a:extLst>
            <a:ext uri="{FF2B5EF4-FFF2-40B4-BE49-F238E27FC236}">
              <a16:creationId xmlns:a16="http://schemas.microsoft.com/office/drawing/2014/main" id="{00000000-0008-0000-2000-00003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>
          <a:extLst>
            <a:ext uri="{FF2B5EF4-FFF2-40B4-BE49-F238E27FC236}">
              <a16:creationId xmlns:a16="http://schemas.microsoft.com/office/drawing/2014/main" id="{00000000-0008-0000-2000-00004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>
          <a:extLst>
            <a:ext uri="{FF2B5EF4-FFF2-40B4-BE49-F238E27FC236}">
              <a16:creationId xmlns:a16="http://schemas.microsoft.com/office/drawing/2014/main" id="{00000000-0008-0000-2000-00004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>
          <a:extLst>
            <a:ext uri="{FF2B5EF4-FFF2-40B4-BE49-F238E27FC236}">
              <a16:creationId xmlns:a16="http://schemas.microsoft.com/office/drawing/2014/main" id="{00000000-0008-0000-2000-00004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>
          <a:extLst>
            <a:ext uri="{FF2B5EF4-FFF2-40B4-BE49-F238E27FC236}">
              <a16:creationId xmlns:a16="http://schemas.microsoft.com/office/drawing/2014/main" id="{00000000-0008-0000-2000-00004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>
          <a:extLst>
            <a:ext uri="{FF2B5EF4-FFF2-40B4-BE49-F238E27FC236}">
              <a16:creationId xmlns:a16="http://schemas.microsoft.com/office/drawing/2014/main" id="{00000000-0008-0000-2000-00004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>
          <a:extLst>
            <a:ext uri="{FF2B5EF4-FFF2-40B4-BE49-F238E27FC236}">
              <a16:creationId xmlns:a16="http://schemas.microsoft.com/office/drawing/2014/main" id="{00000000-0008-0000-2000-00004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>
          <a:extLst>
            <a:ext uri="{FF2B5EF4-FFF2-40B4-BE49-F238E27FC236}">
              <a16:creationId xmlns:a16="http://schemas.microsoft.com/office/drawing/2014/main" id="{00000000-0008-0000-2000-00004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>
          <a:extLst>
            <a:ext uri="{FF2B5EF4-FFF2-40B4-BE49-F238E27FC236}">
              <a16:creationId xmlns:a16="http://schemas.microsoft.com/office/drawing/2014/main" id="{00000000-0008-0000-2000-00004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>
          <a:extLst>
            <a:ext uri="{FF2B5EF4-FFF2-40B4-BE49-F238E27FC236}">
              <a16:creationId xmlns:a16="http://schemas.microsoft.com/office/drawing/2014/main" id="{00000000-0008-0000-2000-00004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>
          <a:extLst>
            <a:ext uri="{FF2B5EF4-FFF2-40B4-BE49-F238E27FC236}">
              <a16:creationId xmlns:a16="http://schemas.microsoft.com/office/drawing/2014/main" id="{00000000-0008-0000-2000-00004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>
          <a:extLst>
            <a:ext uri="{FF2B5EF4-FFF2-40B4-BE49-F238E27FC236}">
              <a16:creationId xmlns:a16="http://schemas.microsoft.com/office/drawing/2014/main" id="{00000000-0008-0000-2000-00004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>
          <a:extLst>
            <a:ext uri="{FF2B5EF4-FFF2-40B4-BE49-F238E27FC236}">
              <a16:creationId xmlns:a16="http://schemas.microsoft.com/office/drawing/2014/main" id="{00000000-0008-0000-2000-00004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>
          <a:extLst>
            <a:ext uri="{FF2B5EF4-FFF2-40B4-BE49-F238E27FC236}">
              <a16:creationId xmlns:a16="http://schemas.microsoft.com/office/drawing/2014/main" id="{00000000-0008-0000-2000-00004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>
          <a:extLst>
            <a:ext uri="{FF2B5EF4-FFF2-40B4-BE49-F238E27FC236}">
              <a16:creationId xmlns:a16="http://schemas.microsoft.com/office/drawing/2014/main" id="{00000000-0008-0000-2000-00004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>
          <a:extLst>
            <a:ext uri="{FF2B5EF4-FFF2-40B4-BE49-F238E27FC236}">
              <a16:creationId xmlns:a16="http://schemas.microsoft.com/office/drawing/2014/main" id="{00000000-0008-0000-2000-00004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>
          <a:extLst>
            <a:ext uri="{FF2B5EF4-FFF2-40B4-BE49-F238E27FC236}">
              <a16:creationId xmlns:a16="http://schemas.microsoft.com/office/drawing/2014/main" id="{00000000-0008-0000-2000-00004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>
          <a:extLst>
            <a:ext uri="{FF2B5EF4-FFF2-40B4-BE49-F238E27FC236}">
              <a16:creationId xmlns:a16="http://schemas.microsoft.com/office/drawing/2014/main" id="{00000000-0008-0000-2000-00005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>
          <a:extLst>
            <a:ext uri="{FF2B5EF4-FFF2-40B4-BE49-F238E27FC236}">
              <a16:creationId xmlns:a16="http://schemas.microsoft.com/office/drawing/2014/main" id="{00000000-0008-0000-2000-00005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>
          <a:extLst>
            <a:ext uri="{FF2B5EF4-FFF2-40B4-BE49-F238E27FC236}">
              <a16:creationId xmlns:a16="http://schemas.microsoft.com/office/drawing/2014/main" id="{00000000-0008-0000-2000-00005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>
          <a:extLst>
            <a:ext uri="{FF2B5EF4-FFF2-40B4-BE49-F238E27FC236}">
              <a16:creationId xmlns:a16="http://schemas.microsoft.com/office/drawing/2014/main" id="{00000000-0008-0000-2000-00005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>
          <a:extLst>
            <a:ext uri="{FF2B5EF4-FFF2-40B4-BE49-F238E27FC236}">
              <a16:creationId xmlns:a16="http://schemas.microsoft.com/office/drawing/2014/main" id="{00000000-0008-0000-2000-00005409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>
          <a:extLst>
            <a:ext uri="{FF2B5EF4-FFF2-40B4-BE49-F238E27FC236}">
              <a16:creationId xmlns:a16="http://schemas.microsoft.com/office/drawing/2014/main" id="{00000000-0008-0000-2000-00005509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>
          <a:extLst>
            <a:ext uri="{FF2B5EF4-FFF2-40B4-BE49-F238E27FC236}">
              <a16:creationId xmlns:a16="http://schemas.microsoft.com/office/drawing/2014/main" id="{00000000-0008-0000-2000-00005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>
          <a:extLst>
            <a:ext uri="{FF2B5EF4-FFF2-40B4-BE49-F238E27FC236}">
              <a16:creationId xmlns:a16="http://schemas.microsoft.com/office/drawing/2014/main" id="{00000000-0008-0000-2000-000057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>
          <a:extLst>
            <a:ext uri="{FF2B5EF4-FFF2-40B4-BE49-F238E27FC236}">
              <a16:creationId xmlns:a16="http://schemas.microsoft.com/office/drawing/2014/main" id="{00000000-0008-0000-2000-000058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>
          <a:extLst>
            <a:ext uri="{FF2B5EF4-FFF2-40B4-BE49-F238E27FC236}">
              <a16:creationId xmlns:a16="http://schemas.microsoft.com/office/drawing/2014/main" id="{00000000-0008-0000-2000-000059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>
          <a:extLst>
            <a:ext uri="{FF2B5EF4-FFF2-40B4-BE49-F238E27FC236}">
              <a16:creationId xmlns:a16="http://schemas.microsoft.com/office/drawing/2014/main" id="{00000000-0008-0000-2000-00005A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>
          <a:extLst>
            <a:ext uri="{FF2B5EF4-FFF2-40B4-BE49-F238E27FC236}">
              <a16:creationId xmlns:a16="http://schemas.microsoft.com/office/drawing/2014/main" id="{00000000-0008-0000-2000-00005B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>
          <a:extLst>
            <a:ext uri="{FF2B5EF4-FFF2-40B4-BE49-F238E27FC236}">
              <a16:creationId xmlns:a16="http://schemas.microsoft.com/office/drawing/2014/main" id="{00000000-0008-0000-2000-00005C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>
          <a:extLst>
            <a:ext uri="{FF2B5EF4-FFF2-40B4-BE49-F238E27FC236}">
              <a16:creationId xmlns:a16="http://schemas.microsoft.com/office/drawing/2014/main" id="{00000000-0008-0000-2000-00005D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>
          <a:extLst>
            <a:ext uri="{FF2B5EF4-FFF2-40B4-BE49-F238E27FC236}">
              <a16:creationId xmlns:a16="http://schemas.microsoft.com/office/drawing/2014/main" id="{00000000-0008-0000-2000-00005E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>
          <a:extLst>
            <a:ext uri="{FF2B5EF4-FFF2-40B4-BE49-F238E27FC236}">
              <a16:creationId xmlns:a16="http://schemas.microsoft.com/office/drawing/2014/main" id="{00000000-0008-0000-2000-00005F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>
          <a:extLst>
            <a:ext uri="{FF2B5EF4-FFF2-40B4-BE49-F238E27FC236}">
              <a16:creationId xmlns:a16="http://schemas.microsoft.com/office/drawing/2014/main" id="{00000000-0008-0000-2000-000060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>
          <a:extLst>
            <a:ext uri="{FF2B5EF4-FFF2-40B4-BE49-F238E27FC236}">
              <a16:creationId xmlns:a16="http://schemas.microsoft.com/office/drawing/2014/main" id="{00000000-0008-0000-2000-000061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>
          <a:extLst>
            <a:ext uri="{FF2B5EF4-FFF2-40B4-BE49-F238E27FC236}">
              <a16:creationId xmlns:a16="http://schemas.microsoft.com/office/drawing/2014/main" id="{00000000-0008-0000-2000-00006209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>
          <a:extLst>
            <a:ext uri="{FF2B5EF4-FFF2-40B4-BE49-F238E27FC236}">
              <a16:creationId xmlns:a16="http://schemas.microsoft.com/office/drawing/2014/main" id="{00000000-0008-0000-2000-00006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>
          <a:extLst>
            <a:ext uri="{FF2B5EF4-FFF2-40B4-BE49-F238E27FC236}">
              <a16:creationId xmlns:a16="http://schemas.microsoft.com/office/drawing/2014/main" id="{00000000-0008-0000-2000-00006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>
          <a:extLst>
            <a:ext uri="{FF2B5EF4-FFF2-40B4-BE49-F238E27FC236}">
              <a16:creationId xmlns:a16="http://schemas.microsoft.com/office/drawing/2014/main" id="{00000000-0008-0000-2000-00006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>
          <a:extLst>
            <a:ext uri="{FF2B5EF4-FFF2-40B4-BE49-F238E27FC236}">
              <a16:creationId xmlns:a16="http://schemas.microsoft.com/office/drawing/2014/main" id="{00000000-0008-0000-2000-00006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>
          <a:extLst>
            <a:ext uri="{FF2B5EF4-FFF2-40B4-BE49-F238E27FC236}">
              <a16:creationId xmlns:a16="http://schemas.microsoft.com/office/drawing/2014/main" id="{00000000-0008-0000-2000-00006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>
          <a:extLst>
            <a:ext uri="{FF2B5EF4-FFF2-40B4-BE49-F238E27FC236}">
              <a16:creationId xmlns:a16="http://schemas.microsoft.com/office/drawing/2014/main" id="{00000000-0008-0000-2000-00006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>
          <a:extLst>
            <a:ext uri="{FF2B5EF4-FFF2-40B4-BE49-F238E27FC236}">
              <a16:creationId xmlns:a16="http://schemas.microsoft.com/office/drawing/2014/main" id="{00000000-0008-0000-2000-00006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>
          <a:extLst>
            <a:ext uri="{FF2B5EF4-FFF2-40B4-BE49-F238E27FC236}">
              <a16:creationId xmlns:a16="http://schemas.microsoft.com/office/drawing/2014/main" id="{00000000-0008-0000-2000-00006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>
          <a:extLst>
            <a:ext uri="{FF2B5EF4-FFF2-40B4-BE49-F238E27FC236}">
              <a16:creationId xmlns:a16="http://schemas.microsoft.com/office/drawing/2014/main" id="{00000000-0008-0000-2000-00006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>
          <a:extLst>
            <a:ext uri="{FF2B5EF4-FFF2-40B4-BE49-F238E27FC236}">
              <a16:creationId xmlns:a16="http://schemas.microsoft.com/office/drawing/2014/main" id="{00000000-0008-0000-2000-00006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>
          <a:extLst>
            <a:ext uri="{FF2B5EF4-FFF2-40B4-BE49-F238E27FC236}">
              <a16:creationId xmlns:a16="http://schemas.microsoft.com/office/drawing/2014/main" id="{00000000-0008-0000-2000-00006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>
          <a:extLst>
            <a:ext uri="{FF2B5EF4-FFF2-40B4-BE49-F238E27FC236}">
              <a16:creationId xmlns:a16="http://schemas.microsoft.com/office/drawing/2014/main" id="{00000000-0008-0000-2000-00006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>
          <a:extLst>
            <a:ext uri="{FF2B5EF4-FFF2-40B4-BE49-F238E27FC236}">
              <a16:creationId xmlns:a16="http://schemas.microsoft.com/office/drawing/2014/main" id="{00000000-0008-0000-2000-00006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>
          <a:extLst>
            <a:ext uri="{FF2B5EF4-FFF2-40B4-BE49-F238E27FC236}">
              <a16:creationId xmlns:a16="http://schemas.microsoft.com/office/drawing/2014/main" id="{00000000-0008-0000-2000-00007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>
          <a:extLst>
            <a:ext uri="{FF2B5EF4-FFF2-40B4-BE49-F238E27FC236}">
              <a16:creationId xmlns:a16="http://schemas.microsoft.com/office/drawing/2014/main" id="{00000000-0008-0000-2000-00007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>
          <a:extLst>
            <a:ext uri="{FF2B5EF4-FFF2-40B4-BE49-F238E27FC236}">
              <a16:creationId xmlns:a16="http://schemas.microsoft.com/office/drawing/2014/main" id="{00000000-0008-0000-2000-00007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>
          <a:extLst>
            <a:ext uri="{FF2B5EF4-FFF2-40B4-BE49-F238E27FC236}">
              <a16:creationId xmlns:a16="http://schemas.microsoft.com/office/drawing/2014/main" id="{00000000-0008-0000-2000-00007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>
          <a:extLst>
            <a:ext uri="{FF2B5EF4-FFF2-40B4-BE49-F238E27FC236}">
              <a16:creationId xmlns:a16="http://schemas.microsoft.com/office/drawing/2014/main" id="{00000000-0008-0000-2000-00007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>
          <a:extLst>
            <a:ext uri="{FF2B5EF4-FFF2-40B4-BE49-F238E27FC236}">
              <a16:creationId xmlns:a16="http://schemas.microsoft.com/office/drawing/2014/main" id="{00000000-0008-0000-2000-00007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>
          <a:extLst>
            <a:ext uri="{FF2B5EF4-FFF2-40B4-BE49-F238E27FC236}">
              <a16:creationId xmlns:a16="http://schemas.microsoft.com/office/drawing/2014/main" id="{00000000-0008-0000-2000-00007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>
          <a:extLst>
            <a:ext uri="{FF2B5EF4-FFF2-40B4-BE49-F238E27FC236}">
              <a16:creationId xmlns:a16="http://schemas.microsoft.com/office/drawing/2014/main" id="{00000000-0008-0000-2000-00007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>
          <a:extLst>
            <a:ext uri="{FF2B5EF4-FFF2-40B4-BE49-F238E27FC236}">
              <a16:creationId xmlns:a16="http://schemas.microsoft.com/office/drawing/2014/main" id="{00000000-0008-0000-2000-00007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>
          <a:extLst>
            <a:ext uri="{FF2B5EF4-FFF2-40B4-BE49-F238E27FC236}">
              <a16:creationId xmlns:a16="http://schemas.microsoft.com/office/drawing/2014/main" id="{00000000-0008-0000-2000-00007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>
          <a:extLst>
            <a:ext uri="{FF2B5EF4-FFF2-40B4-BE49-F238E27FC236}">
              <a16:creationId xmlns:a16="http://schemas.microsoft.com/office/drawing/2014/main" id="{00000000-0008-0000-2000-00007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>
          <a:extLst>
            <a:ext uri="{FF2B5EF4-FFF2-40B4-BE49-F238E27FC236}">
              <a16:creationId xmlns:a16="http://schemas.microsoft.com/office/drawing/2014/main" id="{00000000-0008-0000-2000-00007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>
          <a:extLst>
            <a:ext uri="{FF2B5EF4-FFF2-40B4-BE49-F238E27FC236}">
              <a16:creationId xmlns:a16="http://schemas.microsoft.com/office/drawing/2014/main" id="{00000000-0008-0000-2000-00007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>
          <a:extLst>
            <a:ext uri="{FF2B5EF4-FFF2-40B4-BE49-F238E27FC236}">
              <a16:creationId xmlns:a16="http://schemas.microsoft.com/office/drawing/2014/main" id="{00000000-0008-0000-2000-00007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>
          <a:extLst>
            <a:ext uri="{FF2B5EF4-FFF2-40B4-BE49-F238E27FC236}">
              <a16:creationId xmlns:a16="http://schemas.microsoft.com/office/drawing/2014/main" id="{00000000-0008-0000-2000-00007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>
          <a:extLst>
            <a:ext uri="{FF2B5EF4-FFF2-40B4-BE49-F238E27FC236}">
              <a16:creationId xmlns:a16="http://schemas.microsoft.com/office/drawing/2014/main" id="{00000000-0008-0000-2000-00007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>
          <a:extLst>
            <a:ext uri="{FF2B5EF4-FFF2-40B4-BE49-F238E27FC236}">
              <a16:creationId xmlns:a16="http://schemas.microsoft.com/office/drawing/2014/main" id="{00000000-0008-0000-2000-00008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>
          <a:extLst>
            <a:ext uri="{FF2B5EF4-FFF2-40B4-BE49-F238E27FC236}">
              <a16:creationId xmlns:a16="http://schemas.microsoft.com/office/drawing/2014/main" id="{00000000-0008-0000-2000-00008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>
          <a:extLst>
            <a:ext uri="{FF2B5EF4-FFF2-40B4-BE49-F238E27FC236}">
              <a16:creationId xmlns:a16="http://schemas.microsoft.com/office/drawing/2014/main" id="{00000000-0008-0000-2000-00008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>
          <a:extLst>
            <a:ext uri="{FF2B5EF4-FFF2-40B4-BE49-F238E27FC236}">
              <a16:creationId xmlns:a16="http://schemas.microsoft.com/office/drawing/2014/main" id="{00000000-0008-0000-2000-00008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>
          <a:extLst>
            <a:ext uri="{FF2B5EF4-FFF2-40B4-BE49-F238E27FC236}">
              <a16:creationId xmlns:a16="http://schemas.microsoft.com/office/drawing/2014/main" id="{00000000-0008-0000-2000-00008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>
          <a:extLst>
            <a:ext uri="{FF2B5EF4-FFF2-40B4-BE49-F238E27FC236}">
              <a16:creationId xmlns:a16="http://schemas.microsoft.com/office/drawing/2014/main" id="{00000000-0008-0000-2000-00008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>
          <a:extLst>
            <a:ext uri="{FF2B5EF4-FFF2-40B4-BE49-F238E27FC236}">
              <a16:creationId xmlns:a16="http://schemas.microsoft.com/office/drawing/2014/main" id="{00000000-0008-0000-2000-00008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>
          <a:extLst>
            <a:ext uri="{FF2B5EF4-FFF2-40B4-BE49-F238E27FC236}">
              <a16:creationId xmlns:a16="http://schemas.microsoft.com/office/drawing/2014/main" id="{00000000-0008-0000-2000-00008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>
          <a:extLst>
            <a:ext uri="{FF2B5EF4-FFF2-40B4-BE49-F238E27FC236}">
              <a16:creationId xmlns:a16="http://schemas.microsoft.com/office/drawing/2014/main" id="{00000000-0008-0000-2000-00008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>
          <a:extLst>
            <a:ext uri="{FF2B5EF4-FFF2-40B4-BE49-F238E27FC236}">
              <a16:creationId xmlns:a16="http://schemas.microsoft.com/office/drawing/2014/main" id="{00000000-0008-0000-2000-00008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>
          <a:extLst>
            <a:ext uri="{FF2B5EF4-FFF2-40B4-BE49-F238E27FC236}">
              <a16:creationId xmlns:a16="http://schemas.microsoft.com/office/drawing/2014/main" id="{00000000-0008-0000-2000-00008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>
          <a:extLst>
            <a:ext uri="{FF2B5EF4-FFF2-40B4-BE49-F238E27FC236}">
              <a16:creationId xmlns:a16="http://schemas.microsoft.com/office/drawing/2014/main" id="{00000000-0008-0000-2000-00008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>
          <a:extLst>
            <a:ext uri="{FF2B5EF4-FFF2-40B4-BE49-F238E27FC236}">
              <a16:creationId xmlns:a16="http://schemas.microsoft.com/office/drawing/2014/main" id="{00000000-0008-0000-2000-00008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>
          <a:extLst>
            <a:ext uri="{FF2B5EF4-FFF2-40B4-BE49-F238E27FC236}">
              <a16:creationId xmlns:a16="http://schemas.microsoft.com/office/drawing/2014/main" id="{00000000-0008-0000-2000-00008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>
          <a:extLst>
            <a:ext uri="{FF2B5EF4-FFF2-40B4-BE49-F238E27FC236}">
              <a16:creationId xmlns:a16="http://schemas.microsoft.com/office/drawing/2014/main" id="{00000000-0008-0000-2000-00008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>
          <a:extLst>
            <a:ext uri="{FF2B5EF4-FFF2-40B4-BE49-F238E27FC236}">
              <a16:creationId xmlns:a16="http://schemas.microsoft.com/office/drawing/2014/main" id="{00000000-0008-0000-2000-00008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>
          <a:extLst>
            <a:ext uri="{FF2B5EF4-FFF2-40B4-BE49-F238E27FC236}">
              <a16:creationId xmlns:a16="http://schemas.microsoft.com/office/drawing/2014/main" id="{00000000-0008-0000-2000-00009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>
          <a:extLst>
            <a:ext uri="{FF2B5EF4-FFF2-40B4-BE49-F238E27FC236}">
              <a16:creationId xmlns:a16="http://schemas.microsoft.com/office/drawing/2014/main" id="{00000000-0008-0000-2000-00009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>
          <a:extLst>
            <a:ext uri="{FF2B5EF4-FFF2-40B4-BE49-F238E27FC236}">
              <a16:creationId xmlns:a16="http://schemas.microsoft.com/office/drawing/2014/main" id="{00000000-0008-0000-2000-00009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>
          <a:extLst>
            <a:ext uri="{FF2B5EF4-FFF2-40B4-BE49-F238E27FC236}">
              <a16:creationId xmlns:a16="http://schemas.microsoft.com/office/drawing/2014/main" id="{00000000-0008-0000-2000-00009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>
          <a:extLst>
            <a:ext uri="{FF2B5EF4-FFF2-40B4-BE49-F238E27FC236}">
              <a16:creationId xmlns:a16="http://schemas.microsoft.com/office/drawing/2014/main" id="{00000000-0008-0000-2000-00009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>
          <a:extLst>
            <a:ext uri="{FF2B5EF4-FFF2-40B4-BE49-F238E27FC236}">
              <a16:creationId xmlns:a16="http://schemas.microsoft.com/office/drawing/2014/main" id="{00000000-0008-0000-2000-00009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>
          <a:extLst>
            <a:ext uri="{FF2B5EF4-FFF2-40B4-BE49-F238E27FC236}">
              <a16:creationId xmlns:a16="http://schemas.microsoft.com/office/drawing/2014/main" id="{00000000-0008-0000-2000-00009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>
          <a:extLst>
            <a:ext uri="{FF2B5EF4-FFF2-40B4-BE49-F238E27FC236}">
              <a16:creationId xmlns:a16="http://schemas.microsoft.com/office/drawing/2014/main" id="{00000000-0008-0000-2000-00009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>
          <a:extLst>
            <a:ext uri="{FF2B5EF4-FFF2-40B4-BE49-F238E27FC236}">
              <a16:creationId xmlns:a16="http://schemas.microsoft.com/office/drawing/2014/main" id="{00000000-0008-0000-2000-00009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>
          <a:extLst>
            <a:ext uri="{FF2B5EF4-FFF2-40B4-BE49-F238E27FC236}">
              <a16:creationId xmlns:a16="http://schemas.microsoft.com/office/drawing/2014/main" id="{00000000-0008-0000-2000-00009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>
          <a:extLst>
            <a:ext uri="{FF2B5EF4-FFF2-40B4-BE49-F238E27FC236}">
              <a16:creationId xmlns:a16="http://schemas.microsoft.com/office/drawing/2014/main" id="{00000000-0008-0000-2000-00009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>
          <a:extLst>
            <a:ext uri="{FF2B5EF4-FFF2-40B4-BE49-F238E27FC236}">
              <a16:creationId xmlns:a16="http://schemas.microsoft.com/office/drawing/2014/main" id="{00000000-0008-0000-2000-00009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>
          <a:extLst>
            <a:ext uri="{FF2B5EF4-FFF2-40B4-BE49-F238E27FC236}">
              <a16:creationId xmlns:a16="http://schemas.microsoft.com/office/drawing/2014/main" id="{00000000-0008-0000-2000-00009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>
          <a:extLst>
            <a:ext uri="{FF2B5EF4-FFF2-40B4-BE49-F238E27FC236}">
              <a16:creationId xmlns:a16="http://schemas.microsoft.com/office/drawing/2014/main" id="{00000000-0008-0000-2000-00009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>
          <a:extLst>
            <a:ext uri="{FF2B5EF4-FFF2-40B4-BE49-F238E27FC236}">
              <a16:creationId xmlns:a16="http://schemas.microsoft.com/office/drawing/2014/main" id="{00000000-0008-0000-2000-00009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>
          <a:extLst>
            <a:ext uri="{FF2B5EF4-FFF2-40B4-BE49-F238E27FC236}">
              <a16:creationId xmlns:a16="http://schemas.microsoft.com/office/drawing/2014/main" id="{00000000-0008-0000-2000-00009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>
          <a:extLst>
            <a:ext uri="{FF2B5EF4-FFF2-40B4-BE49-F238E27FC236}">
              <a16:creationId xmlns:a16="http://schemas.microsoft.com/office/drawing/2014/main" id="{00000000-0008-0000-2000-0000A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>
          <a:extLst>
            <a:ext uri="{FF2B5EF4-FFF2-40B4-BE49-F238E27FC236}">
              <a16:creationId xmlns:a16="http://schemas.microsoft.com/office/drawing/2014/main" id="{00000000-0008-0000-2000-0000A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>
          <a:extLst>
            <a:ext uri="{FF2B5EF4-FFF2-40B4-BE49-F238E27FC236}">
              <a16:creationId xmlns:a16="http://schemas.microsoft.com/office/drawing/2014/main" id="{00000000-0008-0000-2000-0000A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>
          <a:extLst>
            <a:ext uri="{FF2B5EF4-FFF2-40B4-BE49-F238E27FC236}">
              <a16:creationId xmlns:a16="http://schemas.microsoft.com/office/drawing/2014/main" id="{00000000-0008-0000-2000-0000A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>
          <a:extLst>
            <a:ext uri="{FF2B5EF4-FFF2-40B4-BE49-F238E27FC236}">
              <a16:creationId xmlns:a16="http://schemas.microsoft.com/office/drawing/2014/main" id="{00000000-0008-0000-2000-0000A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>
          <a:extLst>
            <a:ext uri="{FF2B5EF4-FFF2-40B4-BE49-F238E27FC236}">
              <a16:creationId xmlns:a16="http://schemas.microsoft.com/office/drawing/2014/main" id="{00000000-0008-0000-2000-0000A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>
          <a:extLst>
            <a:ext uri="{FF2B5EF4-FFF2-40B4-BE49-F238E27FC236}">
              <a16:creationId xmlns:a16="http://schemas.microsoft.com/office/drawing/2014/main" id="{00000000-0008-0000-2000-0000A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>
          <a:extLst>
            <a:ext uri="{FF2B5EF4-FFF2-40B4-BE49-F238E27FC236}">
              <a16:creationId xmlns:a16="http://schemas.microsoft.com/office/drawing/2014/main" id="{00000000-0008-0000-2000-0000A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>
          <a:extLst>
            <a:ext uri="{FF2B5EF4-FFF2-40B4-BE49-F238E27FC236}">
              <a16:creationId xmlns:a16="http://schemas.microsoft.com/office/drawing/2014/main" id="{00000000-0008-0000-2000-0000A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>
          <a:extLst>
            <a:ext uri="{FF2B5EF4-FFF2-40B4-BE49-F238E27FC236}">
              <a16:creationId xmlns:a16="http://schemas.microsoft.com/office/drawing/2014/main" id="{00000000-0008-0000-2000-0000A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>
          <a:extLst>
            <a:ext uri="{FF2B5EF4-FFF2-40B4-BE49-F238E27FC236}">
              <a16:creationId xmlns:a16="http://schemas.microsoft.com/office/drawing/2014/main" id="{00000000-0008-0000-2000-0000A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>
          <a:extLst>
            <a:ext uri="{FF2B5EF4-FFF2-40B4-BE49-F238E27FC236}">
              <a16:creationId xmlns:a16="http://schemas.microsoft.com/office/drawing/2014/main" id="{00000000-0008-0000-2000-0000A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>
          <a:extLst>
            <a:ext uri="{FF2B5EF4-FFF2-40B4-BE49-F238E27FC236}">
              <a16:creationId xmlns:a16="http://schemas.microsoft.com/office/drawing/2014/main" id="{00000000-0008-0000-2000-0000A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>
          <a:extLst>
            <a:ext uri="{FF2B5EF4-FFF2-40B4-BE49-F238E27FC236}">
              <a16:creationId xmlns:a16="http://schemas.microsoft.com/office/drawing/2014/main" id="{00000000-0008-0000-2000-0000A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>
          <a:extLst>
            <a:ext uri="{FF2B5EF4-FFF2-40B4-BE49-F238E27FC236}">
              <a16:creationId xmlns:a16="http://schemas.microsoft.com/office/drawing/2014/main" id="{00000000-0008-0000-2000-0000A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>
          <a:extLst>
            <a:ext uri="{FF2B5EF4-FFF2-40B4-BE49-F238E27FC236}">
              <a16:creationId xmlns:a16="http://schemas.microsoft.com/office/drawing/2014/main" id="{00000000-0008-0000-2000-0000A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>
          <a:extLst>
            <a:ext uri="{FF2B5EF4-FFF2-40B4-BE49-F238E27FC236}">
              <a16:creationId xmlns:a16="http://schemas.microsoft.com/office/drawing/2014/main" id="{00000000-0008-0000-2000-0000B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>
          <a:extLst>
            <a:ext uri="{FF2B5EF4-FFF2-40B4-BE49-F238E27FC236}">
              <a16:creationId xmlns:a16="http://schemas.microsoft.com/office/drawing/2014/main" id="{00000000-0008-0000-2000-0000B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>
          <a:extLst>
            <a:ext uri="{FF2B5EF4-FFF2-40B4-BE49-F238E27FC236}">
              <a16:creationId xmlns:a16="http://schemas.microsoft.com/office/drawing/2014/main" id="{00000000-0008-0000-2000-0000B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>
          <a:extLst>
            <a:ext uri="{FF2B5EF4-FFF2-40B4-BE49-F238E27FC236}">
              <a16:creationId xmlns:a16="http://schemas.microsoft.com/office/drawing/2014/main" id="{00000000-0008-0000-2000-0000B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>
          <a:extLst>
            <a:ext uri="{FF2B5EF4-FFF2-40B4-BE49-F238E27FC236}">
              <a16:creationId xmlns:a16="http://schemas.microsoft.com/office/drawing/2014/main" id="{00000000-0008-0000-2000-0000B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>
          <a:extLst>
            <a:ext uri="{FF2B5EF4-FFF2-40B4-BE49-F238E27FC236}">
              <a16:creationId xmlns:a16="http://schemas.microsoft.com/office/drawing/2014/main" id="{00000000-0008-0000-2000-0000B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>
          <a:extLst>
            <a:ext uri="{FF2B5EF4-FFF2-40B4-BE49-F238E27FC236}">
              <a16:creationId xmlns:a16="http://schemas.microsoft.com/office/drawing/2014/main" id="{00000000-0008-0000-2000-0000B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>
          <a:extLst>
            <a:ext uri="{FF2B5EF4-FFF2-40B4-BE49-F238E27FC236}">
              <a16:creationId xmlns:a16="http://schemas.microsoft.com/office/drawing/2014/main" id="{00000000-0008-0000-2000-0000B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>
          <a:extLst>
            <a:ext uri="{FF2B5EF4-FFF2-40B4-BE49-F238E27FC236}">
              <a16:creationId xmlns:a16="http://schemas.microsoft.com/office/drawing/2014/main" id="{00000000-0008-0000-2000-0000B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>
          <a:extLst>
            <a:ext uri="{FF2B5EF4-FFF2-40B4-BE49-F238E27FC236}">
              <a16:creationId xmlns:a16="http://schemas.microsoft.com/office/drawing/2014/main" id="{00000000-0008-0000-2000-0000B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>
          <a:extLst>
            <a:ext uri="{FF2B5EF4-FFF2-40B4-BE49-F238E27FC236}">
              <a16:creationId xmlns:a16="http://schemas.microsoft.com/office/drawing/2014/main" id="{00000000-0008-0000-2000-0000B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>
          <a:extLst>
            <a:ext uri="{FF2B5EF4-FFF2-40B4-BE49-F238E27FC236}">
              <a16:creationId xmlns:a16="http://schemas.microsoft.com/office/drawing/2014/main" id="{00000000-0008-0000-2000-0000B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>
          <a:extLst>
            <a:ext uri="{FF2B5EF4-FFF2-40B4-BE49-F238E27FC236}">
              <a16:creationId xmlns:a16="http://schemas.microsoft.com/office/drawing/2014/main" id="{00000000-0008-0000-2000-0000B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>
          <a:extLst>
            <a:ext uri="{FF2B5EF4-FFF2-40B4-BE49-F238E27FC236}">
              <a16:creationId xmlns:a16="http://schemas.microsoft.com/office/drawing/2014/main" id="{00000000-0008-0000-2000-0000B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>
          <a:extLst>
            <a:ext uri="{FF2B5EF4-FFF2-40B4-BE49-F238E27FC236}">
              <a16:creationId xmlns:a16="http://schemas.microsoft.com/office/drawing/2014/main" id="{00000000-0008-0000-2000-0000B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>
          <a:extLst>
            <a:ext uri="{FF2B5EF4-FFF2-40B4-BE49-F238E27FC236}">
              <a16:creationId xmlns:a16="http://schemas.microsoft.com/office/drawing/2014/main" id="{00000000-0008-0000-2000-0000B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>
          <a:extLst>
            <a:ext uri="{FF2B5EF4-FFF2-40B4-BE49-F238E27FC236}">
              <a16:creationId xmlns:a16="http://schemas.microsoft.com/office/drawing/2014/main" id="{00000000-0008-0000-2000-0000C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>
          <a:extLst>
            <a:ext uri="{FF2B5EF4-FFF2-40B4-BE49-F238E27FC236}">
              <a16:creationId xmlns:a16="http://schemas.microsoft.com/office/drawing/2014/main" id="{00000000-0008-0000-2000-0000C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>
          <a:extLst>
            <a:ext uri="{FF2B5EF4-FFF2-40B4-BE49-F238E27FC236}">
              <a16:creationId xmlns:a16="http://schemas.microsoft.com/office/drawing/2014/main" id="{00000000-0008-0000-2000-0000C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>
          <a:extLst>
            <a:ext uri="{FF2B5EF4-FFF2-40B4-BE49-F238E27FC236}">
              <a16:creationId xmlns:a16="http://schemas.microsoft.com/office/drawing/2014/main" id="{00000000-0008-0000-2000-0000C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>
          <a:extLst>
            <a:ext uri="{FF2B5EF4-FFF2-40B4-BE49-F238E27FC236}">
              <a16:creationId xmlns:a16="http://schemas.microsoft.com/office/drawing/2014/main" id="{00000000-0008-0000-2000-0000C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>
          <a:extLst>
            <a:ext uri="{FF2B5EF4-FFF2-40B4-BE49-F238E27FC236}">
              <a16:creationId xmlns:a16="http://schemas.microsoft.com/office/drawing/2014/main" id="{00000000-0008-0000-2000-0000C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>
          <a:extLst>
            <a:ext uri="{FF2B5EF4-FFF2-40B4-BE49-F238E27FC236}">
              <a16:creationId xmlns:a16="http://schemas.microsoft.com/office/drawing/2014/main" id="{00000000-0008-0000-2000-0000C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>
          <a:extLst>
            <a:ext uri="{FF2B5EF4-FFF2-40B4-BE49-F238E27FC236}">
              <a16:creationId xmlns:a16="http://schemas.microsoft.com/office/drawing/2014/main" id="{00000000-0008-0000-2000-0000C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>
          <a:extLst>
            <a:ext uri="{FF2B5EF4-FFF2-40B4-BE49-F238E27FC236}">
              <a16:creationId xmlns:a16="http://schemas.microsoft.com/office/drawing/2014/main" id="{00000000-0008-0000-2000-0000C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>
          <a:extLst>
            <a:ext uri="{FF2B5EF4-FFF2-40B4-BE49-F238E27FC236}">
              <a16:creationId xmlns:a16="http://schemas.microsoft.com/office/drawing/2014/main" id="{00000000-0008-0000-2000-0000C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>
          <a:extLst>
            <a:ext uri="{FF2B5EF4-FFF2-40B4-BE49-F238E27FC236}">
              <a16:creationId xmlns:a16="http://schemas.microsoft.com/office/drawing/2014/main" id="{00000000-0008-0000-2000-0000C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>
          <a:extLst>
            <a:ext uri="{FF2B5EF4-FFF2-40B4-BE49-F238E27FC236}">
              <a16:creationId xmlns:a16="http://schemas.microsoft.com/office/drawing/2014/main" id="{00000000-0008-0000-2000-0000C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>
          <a:extLst>
            <a:ext uri="{FF2B5EF4-FFF2-40B4-BE49-F238E27FC236}">
              <a16:creationId xmlns:a16="http://schemas.microsoft.com/office/drawing/2014/main" id="{00000000-0008-0000-2000-0000C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>
          <a:extLst>
            <a:ext uri="{FF2B5EF4-FFF2-40B4-BE49-F238E27FC236}">
              <a16:creationId xmlns:a16="http://schemas.microsoft.com/office/drawing/2014/main" id="{00000000-0008-0000-2000-0000C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>
          <a:extLst>
            <a:ext uri="{FF2B5EF4-FFF2-40B4-BE49-F238E27FC236}">
              <a16:creationId xmlns:a16="http://schemas.microsoft.com/office/drawing/2014/main" id="{00000000-0008-0000-2000-0000C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>
          <a:extLst>
            <a:ext uri="{FF2B5EF4-FFF2-40B4-BE49-F238E27FC236}">
              <a16:creationId xmlns:a16="http://schemas.microsoft.com/office/drawing/2014/main" id="{00000000-0008-0000-2000-0000C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>
          <a:extLst>
            <a:ext uri="{FF2B5EF4-FFF2-40B4-BE49-F238E27FC236}">
              <a16:creationId xmlns:a16="http://schemas.microsoft.com/office/drawing/2014/main" id="{00000000-0008-0000-2000-0000D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>
          <a:extLst>
            <a:ext uri="{FF2B5EF4-FFF2-40B4-BE49-F238E27FC236}">
              <a16:creationId xmlns:a16="http://schemas.microsoft.com/office/drawing/2014/main" id="{00000000-0008-0000-2000-0000D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>
          <a:extLst>
            <a:ext uri="{FF2B5EF4-FFF2-40B4-BE49-F238E27FC236}">
              <a16:creationId xmlns:a16="http://schemas.microsoft.com/office/drawing/2014/main" id="{00000000-0008-0000-2000-0000D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>
          <a:extLst>
            <a:ext uri="{FF2B5EF4-FFF2-40B4-BE49-F238E27FC236}">
              <a16:creationId xmlns:a16="http://schemas.microsoft.com/office/drawing/2014/main" id="{00000000-0008-0000-2000-0000D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>
          <a:extLst>
            <a:ext uri="{FF2B5EF4-FFF2-40B4-BE49-F238E27FC236}">
              <a16:creationId xmlns:a16="http://schemas.microsoft.com/office/drawing/2014/main" id="{00000000-0008-0000-2000-0000D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>
          <a:extLst>
            <a:ext uri="{FF2B5EF4-FFF2-40B4-BE49-F238E27FC236}">
              <a16:creationId xmlns:a16="http://schemas.microsoft.com/office/drawing/2014/main" id="{00000000-0008-0000-2000-0000D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>
          <a:extLst>
            <a:ext uri="{FF2B5EF4-FFF2-40B4-BE49-F238E27FC236}">
              <a16:creationId xmlns:a16="http://schemas.microsoft.com/office/drawing/2014/main" id="{00000000-0008-0000-2000-0000D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>
          <a:extLst>
            <a:ext uri="{FF2B5EF4-FFF2-40B4-BE49-F238E27FC236}">
              <a16:creationId xmlns:a16="http://schemas.microsoft.com/office/drawing/2014/main" id="{00000000-0008-0000-2000-0000D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>
          <a:extLst>
            <a:ext uri="{FF2B5EF4-FFF2-40B4-BE49-F238E27FC236}">
              <a16:creationId xmlns:a16="http://schemas.microsoft.com/office/drawing/2014/main" id="{00000000-0008-0000-2000-0000D8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>
          <a:extLst>
            <a:ext uri="{FF2B5EF4-FFF2-40B4-BE49-F238E27FC236}">
              <a16:creationId xmlns:a16="http://schemas.microsoft.com/office/drawing/2014/main" id="{00000000-0008-0000-2000-0000D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>
          <a:extLst>
            <a:ext uri="{FF2B5EF4-FFF2-40B4-BE49-F238E27FC236}">
              <a16:creationId xmlns:a16="http://schemas.microsoft.com/office/drawing/2014/main" id="{00000000-0008-0000-2000-0000D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>
          <a:extLst>
            <a:ext uri="{FF2B5EF4-FFF2-40B4-BE49-F238E27FC236}">
              <a16:creationId xmlns:a16="http://schemas.microsoft.com/office/drawing/2014/main" id="{00000000-0008-0000-2000-0000D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>
          <a:extLst>
            <a:ext uri="{FF2B5EF4-FFF2-40B4-BE49-F238E27FC236}">
              <a16:creationId xmlns:a16="http://schemas.microsoft.com/office/drawing/2014/main" id="{00000000-0008-0000-2000-0000D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>
          <a:extLst>
            <a:ext uri="{FF2B5EF4-FFF2-40B4-BE49-F238E27FC236}">
              <a16:creationId xmlns:a16="http://schemas.microsoft.com/office/drawing/2014/main" id="{00000000-0008-0000-2000-0000D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>
          <a:extLst>
            <a:ext uri="{FF2B5EF4-FFF2-40B4-BE49-F238E27FC236}">
              <a16:creationId xmlns:a16="http://schemas.microsoft.com/office/drawing/2014/main" id="{00000000-0008-0000-2000-0000D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>
          <a:extLst>
            <a:ext uri="{FF2B5EF4-FFF2-40B4-BE49-F238E27FC236}">
              <a16:creationId xmlns:a16="http://schemas.microsoft.com/office/drawing/2014/main" id="{00000000-0008-0000-2000-0000D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>
          <a:extLst>
            <a:ext uri="{FF2B5EF4-FFF2-40B4-BE49-F238E27FC236}">
              <a16:creationId xmlns:a16="http://schemas.microsoft.com/office/drawing/2014/main" id="{00000000-0008-0000-2000-0000E0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>
          <a:extLst>
            <a:ext uri="{FF2B5EF4-FFF2-40B4-BE49-F238E27FC236}">
              <a16:creationId xmlns:a16="http://schemas.microsoft.com/office/drawing/2014/main" id="{00000000-0008-0000-2000-0000E1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>
          <a:extLst>
            <a:ext uri="{FF2B5EF4-FFF2-40B4-BE49-F238E27FC236}">
              <a16:creationId xmlns:a16="http://schemas.microsoft.com/office/drawing/2014/main" id="{00000000-0008-0000-2000-0000E2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>
          <a:extLst>
            <a:ext uri="{FF2B5EF4-FFF2-40B4-BE49-F238E27FC236}">
              <a16:creationId xmlns:a16="http://schemas.microsoft.com/office/drawing/2014/main" id="{00000000-0008-0000-2000-0000E3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>
          <a:extLst>
            <a:ext uri="{FF2B5EF4-FFF2-40B4-BE49-F238E27FC236}">
              <a16:creationId xmlns:a16="http://schemas.microsoft.com/office/drawing/2014/main" id="{00000000-0008-0000-2000-0000E4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>
          <a:extLst>
            <a:ext uri="{FF2B5EF4-FFF2-40B4-BE49-F238E27FC236}">
              <a16:creationId xmlns:a16="http://schemas.microsoft.com/office/drawing/2014/main" id="{00000000-0008-0000-2000-0000E5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>
          <a:extLst>
            <a:ext uri="{FF2B5EF4-FFF2-40B4-BE49-F238E27FC236}">
              <a16:creationId xmlns:a16="http://schemas.microsoft.com/office/drawing/2014/main" id="{00000000-0008-0000-2000-0000E6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>
          <a:extLst>
            <a:ext uri="{FF2B5EF4-FFF2-40B4-BE49-F238E27FC236}">
              <a16:creationId xmlns:a16="http://schemas.microsoft.com/office/drawing/2014/main" id="{00000000-0008-0000-2000-0000E7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>
          <a:extLst>
            <a:ext uri="{FF2B5EF4-FFF2-40B4-BE49-F238E27FC236}">
              <a16:creationId xmlns:a16="http://schemas.microsoft.com/office/drawing/2014/main" id="{00000000-0008-0000-2000-0000E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>
          <a:extLst>
            <a:ext uri="{FF2B5EF4-FFF2-40B4-BE49-F238E27FC236}">
              <a16:creationId xmlns:a16="http://schemas.microsoft.com/office/drawing/2014/main" id="{00000000-0008-0000-2000-0000E9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>
          <a:extLst>
            <a:ext uri="{FF2B5EF4-FFF2-40B4-BE49-F238E27FC236}">
              <a16:creationId xmlns:a16="http://schemas.microsoft.com/office/drawing/2014/main" id="{00000000-0008-0000-2000-0000EA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>
          <a:extLst>
            <a:ext uri="{FF2B5EF4-FFF2-40B4-BE49-F238E27FC236}">
              <a16:creationId xmlns:a16="http://schemas.microsoft.com/office/drawing/2014/main" id="{00000000-0008-0000-2000-0000EB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>
          <a:extLst>
            <a:ext uri="{FF2B5EF4-FFF2-40B4-BE49-F238E27FC236}">
              <a16:creationId xmlns:a16="http://schemas.microsoft.com/office/drawing/2014/main" id="{00000000-0008-0000-2000-0000EC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>
          <a:extLst>
            <a:ext uri="{FF2B5EF4-FFF2-40B4-BE49-F238E27FC236}">
              <a16:creationId xmlns:a16="http://schemas.microsoft.com/office/drawing/2014/main" id="{00000000-0008-0000-2000-0000ED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>
          <a:extLst>
            <a:ext uri="{FF2B5EF4-FFF2-40B4-BE49-F238E27FC236}">
              <a16:creationId xmlns:a16="http://schemas.microsoft.com/office/drawing/2014/main" id="{00000000-0008-0000-2000-0000EE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>
          <a:extLst>
            <a:ext uri="{FF2B5EF4-FFF2-40B4-BE49-F238E27FC236}">
              <a16:creationId xmlns:a16="http://schemas.microsoft.com/office/drawing/2014/main" id="{00000000-0008-0000-2000-0000EF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>
          <a:extLst>
            <a:ext uri="{FF2B5EF4-FFF2-40B4-BE49-F238E27FC236}">
              <a16:creationId xmlns:a16="http://schemas.microsoft.com/office/drawing/2014/main" id="{00000000-0008-0000-2000-0000F0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>
          <a:extLst>
            <a:ext uri="{FF2B5EF4-FFF2-40B4-BE49-F238E27FC236}">
              <a16:creationId xmlns:a16="http://schemas.microsoft.com/office/drawing/2014/main" id="{00000000-0008-0000-2000-0000F1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>
          <a:extLst>
            <a:ext uri="{FF2B5EF4-FFF2-40B4-BE49-F238E27FC236}">
              <a16:creationId xmlns:a16="http://schemas.microsoft.com/office/drawing/2014/main" id="{00000000-0008-0000-2000-0000F2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>
          <a:extLst>
            <a:ext uri="{FF2B5EF4-FFF2-40B4-BE49-F238E27FC236}">
              <a16:creationId xmlns:a16="http://schemas.microsoft.com/office/drawing/2014/main" id="{00000000-0008-0000-2000-0000F3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>
          <a:extLst>
            <a:ext uri="{FF2B5EF4-FFF2-40B4-BE49-F238E27FC236}">
              <a16:creationId xmlns:a16="http://schemas.microsoft.com/office/drawing/2014/main" id="{00000000-0008-0000-2000-0000F4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>
          <a:extLst>
            <a:ext uri="{FF2B5EF4-FFF2-40B4-BE49-F238E27FC236}">
              <a16:creationId xmlns:a16="http://schemas.microsoft.com/office/drawing/2014/main" id="{00000000-0008-0000-2000-0000F5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>
          <a:extLst>
            <a:ext uri="{FF2B5EF4-FFF2-40B4-BE49-F238E27FC236}">
              <a16:creationId xmlns:a16="http://schemas.microsoft.com/office/drawing/2014/main" id="{00000000-0008-0000-2000-0000F6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>
          <a:extLst>
            <a:ext uri="{FF2B5EF4-FFF2-40B4-BE49-F238E27FC236}">
              <a16:creationId xmlns:a16="http://schemas.microsoft.com/office/drawing/2014/main" id="{00000000-0008-0000-2000-0000F7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>
          <a:extLst>
            <a:ext uri="{FF2B5EF4-FFF2-40B4-BE49-F238E27FC236}">
              <a16:creationId xmlns:a16="http://schemas.microsoft.com/office/drawing/2014/main" id="{00000000-0008-0000-2000-0000F809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>
          <a:extLst>
            <a:ext uri="{FF2B5EF4-FFF2-40B4-BE49-F238E27FC236}">
              <a16:creationId xmlns:a16="http://schemas.microsoft.com/office/drawing/2014/main" id="{00000000-0008-0000-2000-0000F9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>
          <a:extLst>
            <a:ext uri="{FF2B5EF4-FFF2-40B4-BE49-F238E27FC236}">
              <a16:creationId xmlns:a16="http://schemas.microsoft.com/office/drawing/2014/main" id="{00000000-0008-0000-2000-0000FA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>
          <a:extLst>
            <a:ext uri="{FF2B5EF4-FFF2-40B4-BE49-F238E27FC236}">
              <a16:creationId xmlns:a16="http://schemas.microsoft.com/office/drawing/2014/main" id="{00000000-0008-0000-2000-0000FB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>
          <a:extLst>
            <a:ext uri="{FF2B5EF4-FFF2-40B4-BE49-F238E27FC236}">
              <a16:creationId xmlns:a16="http://schemas.microsoft.com/office/drawing/2014/main" id="{00000000-0008-0000-2000-0000FC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>
          <a:extLst>
            <a:ext uri="{FF2B5EF4-FFF2-40B4-BE49-F238E27FC236}">
              <a16:creationId xmlns:a16="http://schemas.microsoft.com/office/drawing/2014/main" id="{00000000-0008-0000-2000-0000FD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>
          <a:extLst>
            <a:ext uri="{FF2B5EF4-FFF2-40B4-BE49-F238E27FC236}">
              <a16:creationId xmlns:a16="http://schemas.microsoft.com/office/drawing/2014/main" id="{00000000-0008-0000-2000-0000FE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>
          <a:extLst>
            <a:ext uri="{FF2B5EF4-FFF2-40B4-BE49-F238E27FC236}">
              <a16:creationId xmlns:a16="http://schemas.microsoft.com/office/drawing/2014/main" id="{00000000-0008-0000-2000-0000FF09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>
          <a:extLst>
            <a:ext uri="{FF2B5EF4-FFF2-40B4-BE49-F238E27FC236}">
              <a16:creationId xmlns:a16="http://schemas.microsoft.com/office/drawing/2014/main" id="{00000000-0008-0000-2000-00000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>
          <a:extLst>
            <a:ext uri="{FF2B5EF4-FFF2-40B4-BE49-F238E27FC236}">
              <a16:creationId xmlns:a16="http://schemas.microsoft.com/office/drawing/2014/main" id="{00000000-0008-0000-2000-00000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>
          <a:extLst>
            <a:ext uri="{FF2B5EF4-FFF2-40B4-BE49-F238E27FC236}">
              <a16:creationId xmlns:a16="http://schemas.microsoft.com/office/drawing/2014/main" id="{00000000-0008-0000-2000-00000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>
          <a:extLst>
            <a:ext uri="{FF2B5EF4-FFF2-40B4-BE49-F238E27FC236}">
              <a16:creationId xmlns:a16="http://schemas.microsoft.com/office/drawing/2014/main" id="{00000000-0008-0000-2000-00000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>
          <a:extLst>
            <a:ext uri="{FF2B5EF4-FFF2-40B4-BE49-F238E27FC236}">
              <a16:creationId xmlns:a16="http://schemas.microsoft.com/office/drawing/2014/main" id="{00000000-0008-0000-2000-00000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>
          <a:extLst>
            <a:ext uri="{FF2B5EF4-FFF2-40B4-BE49-F238E27FC236}">
              <a16:creationId xmlns:a16="http://schemas.microsoft.com/office/drawing/2014/main" id="{00000000-0008-0000-2000-00000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>
          <a:extLst>
            <a:ext uri="{FF2B5EF4-FFF2-40B4-BE49-F238E27FC236}">
              <a16:creationId xmlns:a16="http://schemas.microsoft.com/office/drawing/2014/main" id="{00000000-0008-0000-2000-00000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>
          <a:extLst>
            <a:ext uri="{FF2B5EF4-FFF2-40B4-BE49-F238E27FC236}">
              <a16:creationId xmlns:a16="http://schemas.microsoft.com/office/drawing/2014/main" id="{00000000-0008-0000-2000-00000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>
          <a:extLst>
            <a:ext uri="{FF2B5EF4-FFF2-40B4-BE49-F238E27FC236}">
              <a16:creationId xmlns:a16="http://schemas.microsoft.com/office/drawing/2014/main" id="{00000000-0008-0000-2000-00000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>
          <a:extLst>
            <a:ext uri="{FF2B5EF4-FFF2-40B4-BE49-F238E27FC236}">
              <a16:creationId xmlns:a16="http://schemas.microsoft.com/office/drawing/2014/main" id="{00000000-0008-0000-2000-00000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>
          <a:extLst>
            <a:ext uri="{FF2B5EF4-FFF2-40B4-BE49-F238E27FC236}">
              <a16:creationId xmlns:a16="http://schemas.microsoft.com/office/drawing/2014/main" id="{00000000-0008-0000-2000-00000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>
          <a:extLst>
            <a:ext uri="{FF2B5EF4-FFF2-40B4-BE49-F238E27FC236}">
              <a16:creationId xmlns:a16="http://schemas.microsoft.com/office/drawing/2014/main" id="{00000000-0008-0000-2000-00000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>
          <a:extLst>
            <a:ext uri="{FF2B5EF4-FFF2-40B4-BE49-F238E27FC236}">
              <a16:creationId xmlns:a16="http://schemas.microsoft.com/office/drawing/2014/main" id="{00000000-0008-0000-2000-00000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>
          <a:extLst>
            <a:ext uri="{FF2B5EF4-FFF2-40B4-BE49-F238E27FC236}">
              <a16:creationId xmlns:a16="http://schemas.microsoft.com/office/drawing/2014/main" id="{00000000-0008-0000-2000-00000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>
          <a:extLst>
            <a:ext uri="{FF2B5EF4-FFF2-40B4-BE49-F238E27FC236}">
              <a16:creationId xmlns:a16="http://schemas.microsoft.com/office/drawing/2014/main" id="{00000000-0008-0000-2000-00000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>
          <a:extLst>
            <a:ext uri="{FF2B5EF4-FFF2-40B4-BE49-F238E27FC236}">
              <a16:creationId xmlns:a16="http://schemas.microsoft.com/office/drawing/2014/main" id="{00000000-0008-0000-2000-00000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>
          <a:extLst>
            <a:ext uri="{FF2B5EF4-FFF2-40B4-BE49-F238E27FC236}">
              <a16:creationId xmlns:a16="http://schemas.microsoft.com/office/drawing/2014/main" id="{00000000-0008-0000-2000-00001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>
          <a:extLst>
            <a:ext uri="{FF2B5EF4-FFF2-40B4-BE49-F238E27FC236}">
              <a16:creationId xmlns:a16="http://schemas.microsoft.com/office/drawing/2014/main" id="{00000000-0008-0000-2000-00001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>
          <a:extLst>
            <a:ext uri="{FF2B5EF4-FFF2-40B4-BE49-F238E27FC236}">
              <a16:creationId xmlns:a16="http://schemas.microsoft.com/office/drawing/2014/main" id="{00000000-0008-0000-2000-00001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>
          <a:extLst>
            <a:ext uri="{FF2B5EF4-FFF2-40B4-BE49-F238E27FC236}">
              <a16:creationId xmlns:a16="http://schemas.microsoft.com/office/drawing/2014/main" id="{00000000-0008-0000-2000-00001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>
          <a:extLst>
            <a:ext uri="{FF2B5EF4-FFF2-40B4-BE49-F238E27FC236}">
              <a16:creationId xmlns:a16="http://schemas.microsoft.com/office/drawing/2014/main" id="{00000000-0008-0000-2000-00001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>
          <a:extLst>
            <a:ext uri="{FF2B5EF4-FFF2-40B4-BE49-F238E27FC236}">
              <a16:creationId xmlns:a16="http://schemas.microsoft.com/office/drawing/2014/main" id="{00000000-0008-0000-2000-00001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>
          <a:extLst>
            <a:ext uri="{FF2B5EF4-FFF2-40B4-BE49-F238E27FC236}">
              <a16:creationId xmlns:a16="http://schemas.microsoft.com/office/drawing/2014/main" id="{00000000-0008-0000-2000-00001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>
          <a:extLst>
            <a:ext uri="{FF2B5EF4-FFF2-40B4-BE49-F238E27FC236}">
              <a16:creationId xmlns:a16="http://schemas.microsoft.com/office/drawing/2014/main" id="{00000000-0008-0000-2000-00001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>
          <a:extLst>
            <a:ext uri="{FF2B5EF4-FFF2-40B4-BE49-F238E27FC236}">
              <a16:creationId xmlns:a16="http://schemas.microsoft.com/office/drawing/2014/main" id="{00000000-0008-0000-2000-00001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>
          <a:extLst>
            <a:ext uri="{FF2B5EF4-FFF2-40B4-BE49-F238E27FC236}">
              <a16:creationId xmlns:a16="http://schemas.microsoft.com/office/drawing/2014/main" id="{00000000-0008-0000-2000-00001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>
          <a:extLst>
            <a:ext uri="{FF2B5EF4-FFF2-40B4-BE49-F238E27FC236}">
              <a16:creationId xmlns:a16="http://schemas.microsoft.com/office/drawing/2014/main" id="{00000000-0008-0000-2000-00001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>
          <a:extLst>
            <a:ext uri="{FF2B5EF4-FFF2-40B4-BE49-F238E27FC236}">
              <a16:creationId xmlns:a16="http://schemas.microsoft.com/office/drawing/2014/main" id="{00000000-0008-0000-2000-00001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>
          <a:extLst>
            <a:ext uri="{FF2B5EF4-FFF2-40B4-BE49-F238E27FC236}">
              <a16:creationId xmlns:a16="http://schemas.microsoft.com/office/drawing/2014/main" id="{00000000-0008-0000-2000-00001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>
          <a:extLst>
            <a:ext uri="{FF2B5EF4-FFF2-40B4-BE49-F238E27FC236}">
              <a16:creationId xmlns:a16="http://schemas.microsoft.com/office/drawing/2014/main" id="{00000000-0008-0000-2000-00001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>
          <a:extLst>
            <a:ext uri="{FF2B5EF4-FFF2-40B4-BE49-F238E27FC236}">
              <a16:creationId xmlns:a16="http://schemas.microsoft.com/office/drawing/2014/main" id="{00000000-0008-0000-2000-00001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>
          <a:extLst>
            <a:ext uri="{FF2B5EF4-FFF2-40B4-BE49-F238E27FC236}">
              <a16:creationId xmlns:a16="http://schemas.microsoft.com/office/drawing/2014/main" id="{00000000-0008-0000-2000-00001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>
          <a:extLst>
            <a:ext uri="{FF2B5EF4-FFF2-40B4-BE49-F238E27FC236}">
              <a16:creationId xmlns:a16="http://schemas.microsoft.com/office/drawing/2014/main" id="{00000000-0008-0000-2000-00002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>
          <a:extLst>
            <a:ext uri="{FF2B5EF4-FFF2-40B4-BE49-F238E27FC236}">
              <a16:creationId xmlns:a16="http://schemas.microsoft.com/office/drawing/2014/main" id="{00000000-0008-0000-2000-00002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>
          <a:extLst>
            <a:ext uri="{FF2B5EF4-FFF2-40B4-BE49-F238E27FC236}">
              <a16:creationId xmlns:a16="http://schemas.microsoft.com/office/drawing/2014/main" id="{00000000-0008-0000-2000-00002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>
          <a:extLst>
            <a:ext uri="{FF2B5EF4-FFF2-40B4-BE49-F238E27FC236}">
              <a16:creationId xmlns:a16="http://schemas.microsoft.com/office/drawing/2014/main" id="{00000000-0008-0000-2000-00002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>
          <a:extLst>
            <a:ext uri="{FF2B5EF4-FFF2-40B4-BE49-F238E27FC236}">
              <a16:creationId xmlns:a16="http://schemas.microsoft.com/office/drawing/2014/main" id="{00000000-0008-0000-2000-00002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>
          <a:extLst>
            <a:ext uri="{FF2B5EF4-FFF2-40B4-BE49-F238E27FC236}">
              <a16:creationId xmlns:a16="http://schemas.microsoft.com/office/drawing/2014/main" id="{00000000-0008-0000-2000-00002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>
          <a:extLst>
            <a:ext uri="{FF2B5EF4-FFF2-40B4-BE49-F238E27FC236}">
              <a16:creationId xmlns:a16="http://schemas.microsoft.com/office/drawing/2014/main" id="{00000000-0008-0000-2000-00002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>
          <a:extLst>
            <a:ext uri="{FF2B5EF4-FFF2-40B4-BE49-F238E27FC236}">
              <a16:creationId xmlns:a16="http://schemas.microsoft.com/office/drawing/2014/main" id="{00000000-0008-0000-2000-00002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>
          <a:extLst>
            <a:ext uri="{FF2B5EF4-FFF2-40B4-BE49-F238E27FC236}">
              <a16:creationId xmlns:a16="http://schemas.microsoft.com/office/drawing/2014/main" id="{00000000-0008-0000-2000-00002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>
          <a:extLst>
            <a:ext uri="{FF2B5EF4-FFF2-40B4-BE49-F238E27FC236}">
              <a16:creationId xmlns:a16="http://schemas.microsoft.com/office/drawing/2014/main" id="{00000000-0008-0000-2000-00002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>
          <a:extLst>
            <a:ext uri="{FF2B5EF4-FFF2-40B4-BE49-F238E27FC236}">
              <a16:creationId xmlns:a16="http://schemas.microsoft.com/office/drawing/2014/main" id="{00000000-0008-0000-2000-00002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>
          <a:extLst>
            <a:ext uri="{FF2B5EF4-FFF2-40B4-BE49-F238E27FC236}">
              <a16:creationId xmlns:a16="http://schemas.microsoft.com/office/drawing/2014/main" id="{00000000-0008-0000-2000-00002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>
          <a:extLst>
            <a:ext uri="{FF2B5EF4-FFF2-40B4-BE49-F238E27FC236}">
              <a16:creationId xmlns:a16="http://schemas.microsoft.com/office/drawing/2014/main" id="{00000000-0008-0000-2000-00002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>
          <a:extLst>
            <a:ext uri="{FF2B5EF4-FFF2-40B4-BE49-F238E27FC236}">
              <a16:creationId xmlns:a16="http://schemas.microsoft.com/office/drawing/2014/main" id="{00000000-0008-0000-2000-00002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>
          <a:extLst>
            <a:ext uri="{FF2B5EF4-FFF2-40B4-BE49-F238E27FC236}">
              <a16:creationId xmlns:a16="http://schemas.microsoft.com/office/drawing/2014/main" id="{00000000-0008-0000-2000-00002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>
          <a:extLst>
            <a:ext uri="{FF2B5EF4-FFF2-40B4-BE49-F238E27FC236}">
              <a16:creationId xmlns:a16="http://schemas.microsoft.com/office/drawing/2014/main" id="{00000000-0008-0000-2000-00002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>
          <a:extLst>
            <a:ext uri="{FF2B5EF4-FFF2-40B4-BE49-F238E27FC236}">
              <a16:creationId xmlns:a16="http://schemas.microsoft.com/office/drawing/2014/main" id="{00000000-0008-0000-2000-00003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>
          <a:extLst>
            <a:ext uri="{FF2B5EF4-FFF2-40B4-BE49-F238E27FC236}">
              <a16:creationId xmlns:a16="http://schemas.microsoft.com/office/drawing/2014/main" id="{00000000-0008-0000-2000-00003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>
          <a:extLst>
            <a:ext uri="{FF2B5EF4-FFF2-40B4-BE49-F238E27FC236}">
              <a16:creationId xmlns:a16="http://schemas.microsoft.com/office/drawing/2014/main" id="{00000000-0008-0000-2000-00003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>
          <a:extLst>
            <a:ext uri="{FF2B5EF4-FFF2-40B4-BE49-F238E27FC236}">
              <a16:creationId xmlns:a16="http://schemas.microsoft.com/office/drawing/2014/main" id="{00000000-0008-0000-2000-00003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>
          <a:extLst>
            <a:ext uri="{FF2B5EF4-FFF2-40B4-BE49-F238E27FC236}">
              <a16:creationId xmlns:a16="http://schemas.microsoft.com/office/drawing/2014/main" id="{00000000-0008-0000-2000-00003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>
          <a:extLst>
            <a:ext uri="{FF2B5EF4-FFF2-40B4-BE49-F238E27FC236}">
              <a16:creationId xmlns:a16="http://schemas.microsoft.com/office/drawing/2014/main" id="{00000000-0008-0000-2000-00003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>
          <a:extLst>
            <a:ext uri="{FF2B5EF4-FFF2-40B4-BE49-F238E27FC236}">
              <a16:creationId xmlns:a16="http://schemas.microsoft.com/office/drawing/2014/main" id="{00000000-0008-0000-2000-00003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>
          <a:extLst>
            <a:ext uri="{FF2B5EF4-FFF2-40B4-BE49-F238E27FC236}">
              <a16:creationId xmlns:a16="http://schemas.microsoft.com/office/drawing/2014/main" id="{00000000-0008-0000-2000-00003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>
          <a:extLst>
            <a:ext uri="{FF2B5EF4-FFF2-40B4-BE49-F238E27FC236}">
              <a16:creationId xmlns:a16="http://schemas.microsoft.com/office/drawing/2014/main" id="{00000000-0008-0000-2000-00003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>
          <a:extLst>
            <a:ext uri="{FF2B5EF4-FFF2-40B4-BE49-F238E27FC236}">
              <a16:creationId xmlns:a16="http://schemas.microsoft.com/office/drawing/2014/main" id="{00000000-0008-0000-2000-00003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>
          <a:extLst>
            <a:ext uri="{FF2B5EF4-FFF2-40B4-BE49-F238E27FC236}">
              <a16:creationId xmlns:a16="http://schemas.microsoft.com/office/drawing/2014/main" id="{00000000-0008-0000-2000-00003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>
          <a:extLst>
            <a:ext uri="{FF2B5EF4-FFF2-40B4-BE49-F238E27FC236}">
              <a16:creationId xmlns:a16="http://schemas.microsoft.com/office/drawing/2014/main" id="{00000000-0008-0000-2000-00003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>
          <a:extLst>
            <a:ext uri="{FF2B5EF4-FFF2-40B4-BE49-F238E27FC236}">
              <a16:creationId xmlns:a16="http://schemas.microsoft.com/office/drawing/2014/main" id="{00000000-0008-0000-2000-00003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>
          <a:extLst>
            <a:ext uri="{FF2B5EF4-FFF2-40B4-BE49-F238E27FC236}">
              <a16:creationId xmlns:a16="http://schemas.microsoft.com/office/drawing/2014/main" id="{00000000-0008-0000-2000-00003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>
          <a:extLst>
            <a:ext uri="{FF2B5EF4-FFF2-40B4-BE49-F238E27FC236}">
              <a16:creationId xmlns:a16="http://schemas.microsoft.com/office/drawing/2014/main" id="{00000000-0008-0000-2000-00003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>
          <a:extLst>
            <a:ext uri="{FF2B5EF4-FFF2-40B4-BE49-F238E27FC236}">
              <a16:creationId xmlns:a16="http://schemas.microsoft.com/office/drawing/2014/main" id="{00000000-0008-0000-2000-00003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>
          <a:extLst>
            <a:ext uri="{FF2B5EF4-FFF2-40B4-BE49-F238E27FC236}">
              <a16:creationId xmlns:a16="http://schemas.microsoft.com/office/drawing/2014/main" id="{00000000-0008-0000-2000-00004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>
          <a:extLst>
            <a:ext uri="{FF2B5EF4-FFF2-40B4-BE49-F238E27FC236}">
              <a16:creationId xmlns:a16="http://schemas.microsoft.com/office/drawing/2014/main" id="{00000000-0008-0000-2000-00004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>
          <a:extLst>
            <a:ext uri="{FF2B5EF4-FFF2-40B4-BE49-F238E27FC236}">
              <a16:creationId xmlns:a16="http://schemas.microsoft.com/office/drawing/2014/main" id="{00000000-0008-0000-2000-00004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>
          <a:extLst>
            <a:ext uri="{FF2B5EF4-FFF2-40B4-BE49-F238E27FC236}">
              <a16:creationId xmlns:a16="http://schemas.microsoft.com/office/drawing/2014/main" id="{00000000-0008-0000-2000-00004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>
          <a:extLst>
            <a:ext uri="{FF2B5EF4-FFF2-40B4-BE49-F238E27FC236}">
              <a16:creationId xmlns:a16="http://schemas.microsoft.com/office/drawing/2014/main" id="{00000000-0008-0000-2000-00004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>
          <a:extLst>
            <a:ext uri="{FF2B5EF4-FFF2-40B4-BE49-F238E27FC236}">
              <a16:creationId xmlns:a16="http://schemas.microsoft.com/office/drawing/2014/main" id="{00000000-0008-0000-2000-00004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>
          <a:extLst>
            <a:ext uri="{FF2B5EF4-FFF2-40B4-BE49-F238E27FC236}">
              <a16:creationId xmlns:a16="http://schemas.microsoft.com/office/drawing/2014/main" id="{00000000-0008-0000-2000-00004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>
          <a:extLst>
            <a:ext uri="{FF2B5EF4-FFF2-40B4-BE49-F238E27FC236}">
              <a16:creationId xmlns:a16="http://schemas.microsoft.com/office/drawing/2014/main" id="{00000000-0008-0000-2000-00004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>
          <a:extLst>
            <a:ext uri="{FF2B5EF4-FFF2-40B4-BE49-F238E27FC236}">
              <a16:creationId xmlns:a16="http://schemas.microsoft.com/office/drawing/2014/main" id="{00000000-0008-0000-2000-00004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>
          <a:extLst>
            <a:ext uri="{FF2B5EF4-FFF2-40B4-BE49-F238E27FC236}">
              <a16:creationId xmlns:a16="http://schemas.microsoft.com/office/drawing/2014/main" id="{00000000-0008-0000-2000-00004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>
          <a:extLst>
            <a:ext uri="{FF2B5EF4-FFF2-40B4-BE49-F238E27FC236}">
              <a16:creationId xmlns:a16="http://schemas.microsoft.com/office/drawing/2014/main" id="{00000000-0008-0000-2000-00004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>
          <a:extLst>
            <a:ext uri="{FF2B5EF4-FFF2-40B4-BE49-F238E27FC236}">
              <a16:creationId xmlns:a16="http://schemas.microsoft.com/office/drawing/2014/main" id="{00000000-0008-0000-2000-00004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>
          <a:extLst>
            <a:ext uri="{FF2B5EF4-FFF2-40B4-BE49-F238E27FC236}">
              <a16:creationId xmlns:a16="http://schemas.microsoft.com/office/drawing/2014/main" id="{00000000-0008-0000-2000-00004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>
          <a:extLst>
            <a:ext uri="{FF2B5EF4-FFF2-40B4-BE49-F238E27FC236}">
              <a16:creationId xmlns:a16="http://schemas.microsoft.com/office/drawing/2014/main" id="{00000000-0008-0000-2000-00004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>
          <a:extLst>
            <a:ext uri="{FF2B5EF4-FFF2-40B4-BE49-F238E27FC236}">
              <a16:creationId xmlns:a16="http://schemas.microsoft.com/office/drawing/2014/main" id="{00000000-0008-0000-2000-00004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>
          <a:extLst>
            <a:ext uri="{FF2B5EF4-FFF2-40B4-BE49-F238E27FC236}">
              <a16:creationId xmlns:a16="http://schemas.microsoft.com/office/drawing/2014/main" id="{00000000-0008-0000-2000-00004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>
          <a:extLst>
            <a:ext uri="{FF2B5EF4-FFF2-40B4-BE49-F238E27FC236}">
              <a16:creationId xmlns:a16="http://schemas.microsoft.com/office/drawing/2014/main" id="{00000000-0008-0000-2000-00005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>
          <a:extLst>
            <a:ext uri="{FF2B5EF4-FFF2-40B4-BE49-F238E27FC236}">
              <a16:creationId xmlns:a16="http://schemas.microsoft.com/office/drawing/2014/main" id="{00000000-0008-0000-2000-00005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>
          <a:extLst>
            <a:ext uri="{FF2B5EF4-FFF2-40B4-BE49-F238E27FC236}">
              <a16:creationId xmlns:a16="http://schemas.microsoft.com/office/drawing/2014/main" id="{00000000-0008-0000-2000-00005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>
          <a:extLst>
            <a:ext uri="{FF2B5EF4-FFF2-40B4-BE49-F238E27FC236}">
              <a16:creationId xmlns:a16="http://schemas.microsoft.com/office/drawing/2014/main" id="{00000000-0008-0000-2000-00005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>
          <a:extLst>
            <a:ext uri="{FF2B5EF4-FFF2-40B4-BE49-F238E27FC236}">
              <a16:creationId xmlns:a16="http://schemas.microsoft.com/office/drawing/2014/main" id="{00000000-0008-0000-2000-00005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>
          <a:extLst>
            <a:ext uri="{FF2B5EF4-FFF2-40B4-BE49-F238E27FC236}">
              <a16:creationId xmlns:a16="http://schemas.microsoft.com/office/drawing/2014/main" id="{00000000-0008-0000-2000-00005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>
          <a:extLst>
            <a:ext uri="{FF2B5EF4-FFF2-40B4-BE49-F238E27FC236}">
              <a16:creationId xmlns:a16="http://schemas.microsoft.com/office/drawing/2014/main" id="{00000000-0008-0000-2000-00005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>
          <a:extLst>
            <a:ext uri="{FF2B5EF4-FFF2-40B4-BE49-F238E27FC236}">
              <a16:creationId xmlns:a16="http://schemas.microsoft.com/office/drawing/2014/main" id="{00000000-0008-0000-2000-00005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>
          <a:extLst>
            <a:ext uri="{FF2B5EF4-FFF2-40B4-BE49-F238E27FC236}">
              <a16:creationId xmlns:a16="http://schemas.microsoft.com/office/drawing/2014/main" id="{00000000-0008-0000-2000-00005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>
          <a:extLst>
            <a:ext uri="{FF2B5EF4-FFF2-40B4-BE49-F238E27FC236}">
              <a16:creationId xmlns:a16="http://schemas.microsoft.com/office/drawing/2014/main" id="{00000000-0008-0000-2000-00005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>
          <a:extLst>
            <a:ext uri="{FF2B5EF4-FFF2-40B4-BE49-F238E27FC236}">
              <a16:creationId xmlns:a16="http://schemas.microsoft.com/office/drawing/2014/main" id="{00000000-0008-0000-2000-00005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>
          <a:extLst>
            <a:ext uri="{FF2B5EF4-FFF2-40B4-BE49-F238E27FC236}">
              <a16:creationId xmlns:a16="http://schemas.microsoft.com/office/drawing/2014/main" id="{00000000-0008-0000-2000-00005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>
          <a:extLst>
            <a:ext uri="{FF2B5EF4-FFF2-40B4-BE49-F238E27FC236}">
              <a16:creationId xmlns:a16="http://schemas.microsoft.com/office/drawing/2014/main" id="{00000000-0008-0000-2000-00005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>
          <a:extLst>
            <a:ext uri="{FF2B5EF4-FFF2-40B4-BE49-F238E27FC236}">
              <a16:creationId xmlns:a16="http://schemas.microsoft.com/office/drawing/2014/main" id="{00000000-0008-0000-2000-00005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>
          <a:extLst>
            <a:ext uri="{FF2B5EF4-FFF2-40B4-BE49-F238E27FC236}">
              <a16:creationId xmlns:a16="http://schemas.microsoft.com/office/drawing/2014/main" id="{00000000-0008-0000-2000-00005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>
          <a:extLst>
            <a:ext uri="{FF2B5EF4-FFF2-40B4-BE49-F238E27FC236}">
              <a16:creationId xmlns:a16="http://schemas.microsoft.com/office/drawing/2014/main" id="{00000000-0008-0000-2000-00005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>
          <a:extLst>
            <a:ext uri="{FF2B5EF4-FFF2-40B4-BE49-F238E27FC236}">
              <a16:creationId xmlns:a16="http://schemas.microsoft.com/office/drawing/2014/main" id="{00000000-0008-0000-2000-00006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>
          <a:extLst>
            <a:ext uri="{FF2B5EF4-FFF2-40B4-BE49-F238E27FC236}">
              <a16:creationId xmlns:a16="http://schemas.microsoft.com/office/drawing/2014/main" id="{00000000-0008-0000-2000-00006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>
          <a:extLst>
            <a:ext uri="{FF2B5EF4-FFF2-40B4-BE49-F238E27FC236}">
              <a16:creationId xmlns:a16="http://schemas.microsoft.com/office/drawing/2014/main" id="{00000000-0008-0000-2000-00006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>
          <a:extLst>
            <a:ext uri="{FF2B5EF4-FFF2-40B4-BE49-F238E27FC236}">
              <a16:creationId xmlns:a16="http://schemas.microsoft.com/office/drawing/2014/main" id="{00000000-0008-0000-2000-00006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>
          <a:extLst>
            <a:ext uri="{FF2B5EF4-FFF2-40B4-BE49-F238E27FC236}">
              <a16:creationId xmlns:a16="http://schemas.microsoft.com/office/drawing/2014/main" id="{00000000-0008-0000-2000-00006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>
          <a:extLst>
            <a:ext uri="{FF2B5EF4-FFF2-40B4-BE49-F238E27FC236}">
              <a16:creationId xmlns:a16="http://schemas.microsoft.com/office/drawing/2014/main" id="{00000000-0008-0000-2000-00006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>
          <a:extLst>
            <a:ext uri="{FF2B5EF4-FFF2-40B4-BE49-F238E27FC236}">
              <a16:creationId xmlns:a16="http://schemas.microsoft.com/office/drawing/2014/main" id="{00000000-0008-0000-2000-00006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>
          <a:extLst>
            <a:ext uri="{FF2B5EF4-FFF2-40B4-BE49-F238E27FC236}">
              <a16:creationId xmlns:a16="http://schemas.microsoft.com/office/drawing/2014/main" id="{00000000-0008-0000-2000-00006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>
          <a:extLst>
            <a:ext uri="{FF2B5EF4-FFF2-40B4-BE49-F238E27FC236}">
              <a16:creationId xmlns:a16="http://schemas.microsoft.com/office/drawing/2014/main" id="{00000000-0008-0000-2000-00006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>
          <a:extLst>
            <a:ext uri="{FF2B5EF4-FFF2-40B4-BE49-F238E27FC236}">
              <a16:creationId xmlns:a16="http://schemas.microsoft.com/office/drawing/2014/main" id="{00000000-0008-0000-2000-00006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>
          <a:extLst>
            <a:ext uri="{FF2B5EF4-FFF2-40B4-BE49-F238E27FC236}">
              <a16:creationId xmlns:a16="http://schemas.microsoft.com/office/drawing/2014/main" id="{00000000-0008-0000-2000-00006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>
          <a:extLst>
            <a:ext uri="{FF2B5EF4-FFF2-40B4-BE49-F238E27FC236}">
              <a16:creationId xmlns:a16="http://schemas.microsoft.com/office/drawing/2014/main" id="{00000000-0008-0000-2000-00006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>
          <a:extLst>
            <a:ext uri="{FF2B5EF4-FFF2-40B4-BE49-F238E27FC236}">
              <a16:creationId xmlns:a16="http://schemas.microsoft.com/office/drawing/2014/main" id="{00000000-0008-0000-2000-00006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>
          <a:extLst>
            <a:ext uri="{FF2B5EF4-FFF2-40B4-BE49-F238E27FC236}">
              <a16:creationId xmlns:a16="http://schemas.microsoft.com/office/drawing/2014/main" id="{00000000-0008-0000-2000-00006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>
          <a:extLst>
            <a:ext uri="{FF2B5EF4-FFF2-40B4-BE49-F238E27FC236}">
              <a16:creationId xmlns:a16="http://schemas.microsoft.com/office/drawing/2014/main" id="{00000000-0008-0000-2000-00006E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>
          <a:extLst>
            <a:ext uri="{FF2B5EF4-FFF2-40B4-BE49-F238E27FC236}">
              <a16:creationId xmlns:a16="http://schemas.microsoft.com/office/drawing/2014/main" id="{00000000-0008-0000-2000-00006F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>
          <a:extLst>
            <a:ext uri="{FF2B5EF4-FFF2-40B4-BE49-F238E27FC236}">
              <a16:creationId xmlns:a16="http://schemas.microsoft.com/office/drawing/2014/main" id="{00000000-0008-0000-2000-000070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>
          <a:extLst>
            <a:ext uri="{FF2B5EF4-FFF2-40B4-BE49-F238E27FC236}">
              <a16:creationId xmlns:a16="http://schemas.microsoft.com/office/drawing/2014/main" id="{00000000-0008-0000-2000-000071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>
          <a:extLst>
            <a:ext uri="{FF2B5EF4-FFF2-40B4-BE49-F238E27FC236}">
              <a16:creationId xmlns:a16="http://schemas.microsoft.com/office/drawing/2014/main" id="{00000000-0008-0000-2000-000072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>
          <a:extLst>
            <a:ext uri="{FF2B5EF4-FFF2-40B4-BE49-F238E27FC236}">
              <a16:creationId xmlns:a16="http://schemas.microsoft.com/office/drawing/2014/main" id="{00000000-0008-0000-2000-000073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>
          <a:extLst>
            <a:ext uri="{FF2B5EF4-FFF2-40B4-BE49-F238E27FC236}">
              <a16:creationId xmlns:a16="http://schemas.microsoft.com/office/drawing/2014/main" id="{00000000-0008-0000-2000-000074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>
          <a:extLst>
            <a:ext uri="{FF2B5EF4-FFF2-40B4-BE49-F238E27FC236}">
              <a16:creationId xmlns:a16="http://schemas.microsoft.com/office/drawing/2014/main" id="{00000000-0008-0000-2000-000075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>
          <a:extLst>
            <a:ext uri="{FF2B5EF4-FFF2-40B4-BE49-F238E27FC236}">
              <a16:creationId xmlns:a16="http://schemas.microsoft.com/office/drawing/2014/main" id="{00000000-0008-0000-2000-000076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>
          <a:extLst>
            <a:ext uri="{FF2B5EF4-FFF2-40B4-BE49-F238E27FC236}">
              <a16:creationId xmlns:a16="http://schemas.microsoft.com/office/drawing/2014/main" id="{00000000-0008-0000-2000-000077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>
          <a:extLst>
            <a:ext uri="{FF2B5EF4-FFF2-40B4-BE49-F238E27FC236}">
              <a16:creationId xmlns:a16="http://schemas.microsoft.com/office/drawing/2014/main" id="{00000000-0008-0000-2000-000078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>
          <a:extLst>
            <a:ext uri="{FF2B5EF4-FFF2-40B4-BE49-F238E27FC236}">
              <a16:creationId xmlns:a16="http://schemas.microsoft.com/office/drawing/2014/main" id="{00000000-0008-0000-2000-000079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>
          <a:extLst>
            <a:ext uri="{FF2B5EF4-FFF2-40B4-BE49-F238E27FC236}">
              <a16:creationId xmlns:a16="http://schemas.microsoft.com/office/drawing/2014/main" id="{00000000-0008-0000-2000-00007A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>
          <a:extLst>
            <a:ext uri="{FF2B5EF4-FFF2-40B4-BE49-F238E27FC236}">
              <a16:creationId xmlns:a16="http://schemas.microsoft.com/office/drawing/2014/main" id="{00000000-0008-0000-2000-00007B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>
          <a:extLst>
            <a:ext uri="{FF2B5EF4-FFF2-40B4-BE49-F238E27FC236}">
              <a16:creationId xmlns:a16="http://schemas.microsoft.com/office/drawing/2014/main" id="{00000000-0008-0000-2000-00007C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>
          <a:extLst>
            <a:ext uri="{FF2B5EF4-FFF2-40B4-BE49-F238E27FC236}">
              <a16:creationId xmlns:a16="http://schemas.microsoft.com/office/drawing/2014/main" id="{00000000-0008-0000-2000-00007D0A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>
          <a:extLst>
            <a:ext uri="{FF2B5EF4-FFF2-40B4-BE49-F238E27FC236}">
              <a16:creationId xmlns:a16="http://schemas.microsoft.com/office/drawing/2014/main" id="{00000000-0008-0000-2000-00007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>
          <a:extLst>
            <a:ext uri="{FF2B5EF4-FFF2-40B4-BE49-F238E27FC236}">
              <a16:creationId xmlns:a16="http://schemas.microsoft.com/office/drawing/2014/main" id="{00000000-0008-0000-2000-00007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>
          <a:extLst>
            <a:ext uri="{FF2B5EF4-FFF2-40B4-BE49-F238E27FC236}">
              <a16:creationId xmlns:a16="http://schemas.microsoft.com/office/drawing/2014/main" id="{00000000-0008-0000-2000-00008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>
          <a:extLst>
            <a:ext uri="{FF2B5EF4-FFF2-40B4-BE49-F238E27FC236}">
              <a16:creationId xmlns:a16="http://schemas.microsoft.com/office/drawing/2014/main" id="{00000000-0008-0000-2000-00008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>
          <a:extLst>
            <a:ext uri="{FF2B5EF4-FFF2-40B4-BE49-F238E27FC236}">
              <a16:creationId xmlns:a16="http://schemas.microsoft.com/office/drawing/2014/main" id="{00000000-0008-0000-2000-00008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>
          <a:extLst>
            <a:ext uri="{FF2B5EF4-FFF2-40B4-BE49-F238E27FC236}">
              <a16:creationId xmlns:a16="http://schemas.microsoft.com/office/drawing/2014/main" id="{00000000-0008-0000-2000-00008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>
          <a:extLst>
            <a:ext uri="{FF2B5EF4-FFF2-40B4-BE49-F238E27FC236}">
              <a16:creationId xmlns:a16="http://schemas.microsoft.com/office/drawing/2014/main" id="{00000000-0008-0000-2000-00008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>
          <a:extLst>
            <a:ext uri="{FF2B5EF4-FFF2-40B4-BE49-F238E27FC236}">
              <a16:creationId xmlns:a16="http://schemas.microsoft.com/office/drawing/2014/main" id="{00000000-0008-0000-2000-00008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>
          <a:extLst>
            <a:ext uri="{FF2B5EF4-FFF2-40B4-BE49-F238E27FC236}">
              <a16:creationId xmlns:a16="http://schemas.microsoft.com/office/drawing/2014/main" id="{00000000-0008-0000-2000-00008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>
          <a:extLst>
            <a:ext uri="{FF2B5EF4-FFF2-40B4-BE49-F238E27FC236}">
              <a16:creationId xmlns:a16="http://schemas.microsoft.com/office/drawing/2014/main" id="{00000000-0008-0000-2000-00008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>
          <a:extLst>
            <a:ext uri="{FF2B5EF4-FFF2-40B4-BE49-F238E27FC236}">
              <a16:creationId xmlns:a16="http://schemas.microsoft.com/office/drawing/2014/main" id="{00000000-0008-0000-2000-00008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>
          <a:extLst>
            <a:ext uri="{FF2B5EF4-FFF2-40B4-BE49-F238E27FC236}">
              <a16:creationId xmlns:a16="http://schemas.microsoft.com/office/drawing/2014/main" id="{00000000-0008-0000-2000-00008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>
          <a:extLst>
            <a:ext uri="{FF2B5EF4-FFF2-40B4-BE49-F238E27FC236}">
              <a16:creationId xmlns:a16="http://schemas.microsoft.com/office/drawing/2014/main" id="{00000000-0008-0000-2000-00008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>
          <a:extLst>
            <a:ext uri="{FF2B5EF4-FFF2-40B4-BE49-F238E27FC236}">
              <a16:creationId xmlns:a16="http://schemas.microsoft.com/office/drawing/2014/main" id="{00000000-0008-0000-2000-00008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>
          <a:extLst>
            <a:ext uri="{FF2B5EF4-FFF2-40B4-BE49-F238E27FC236}">
              <a16:creationId xmlns:a16="http://schemas.microsoft.com/office/drawing/2014/main" id="{00000000-0008-0000-2000-00008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>
          <a:extLst>
            <a:ext uri="{FF2B5EF4-FFF2-40B4-BE49-F238E27FC236}">
              <a16:creationId xmlns:a16="http://schemas.microsoft.com/office/drawing/2014/main" id="{00000000-0008-0000-2000-00008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>
          <a:extLst>
            <a:ext uri="{FF2B5EF4-FFF2-40B4-BE49-F238E27FC236}">
              <a16:creationId xmlns:a16="http://schemas.microsoft.com/office/drawing/2014/main" id="{00000000-0008-0000-2000-00008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>
          <a:extLst>
            <a:ext uri="{FF2B5EF4-FFF2-40B4-BE49-F238E27FC236}">
              <a16:creationId xmlns:a16="http://schemas.microsoft.com/office/drawing/2014/main" id="{00000000-0008-0000-2000-00008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>
          <a:extLst>
            <a:ext uri="{FF2B5EF4-FFF2-40B4-BE49-F238E27FC236}">
              <a16:creationId xmlns:a16="http://schemas.microsoft.com/office/drawing/2014/main" id="{00000000-0008-0000-2000-00009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>
          <a:extLst>
            <a:ext uri="{FF2B5EF4-FFF2-40B4-BE49-F238E27FC236}">
              <a16:creationId xmlns:a16="http://schemas.microsoft.com/office/drawing/2014/main" id="{00000000-0008-0000-2000-00009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>
          <a:extLst>
            <a:ext uri="{FF2B5EF4-FFF2-40B4-BE49-F238E27FC236}">
              <a16:creationId xmlns:a16="http://schemas.microsoft.com/office/drawing/2014/main" id="{00000000-0008-0000-2000-00009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>
          <a:extLst>
            <a:ext uri="{FF2B5EF4-FFF2-40B4-BE49-F238E27FC236}">
              <a16:creationId xmlns:a16="http://schemas.microsoft.com/office/drawing/2014/main" id="{00000000-0008-0000-2000-00009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>
          <a:extLst>
            <a:ext uri="{FF2B5EF4-FFF2-40B4-BE49-F238E27FC236}">
              <a16:creationId xmlns:a16="http://schemas.microsoft.com/office/drawing/2014/main" id="{00000000-0008-0000-2000-00009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>
          <a:extLst>
            <a:ext uri="{FF2B5EF4-FFF2-40B4-BE49-F238E27FC236}">
              <a16:creationId xmlns:a16="http://schemas.microsoft.com/office/drawing/2014/main" id="{00000000-0008-0000-2000-00009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>
          <a:extLst>
            <a:ext uri="{FF2B5EF4-FFF2-40B4-BE49-F238E27FC236}">
              <a16:creationId xmlns:a16="http://schemas.microsoft.com/office/drawing/2014/main" id="{00000000-0008-0000-2000-00009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>
          <a:extLst>
            <a:ext uri="{FF2B5EF4-FFF2-40B4-BE49-F238E27FC236}">
              <a16:creationId xmlns:a16="http://schemas.microsoft.com/office/drawing/2014/main" id="{00000000-0008-0000-2000-00009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>
          <a:extLst>
            <a:ext uri="{FF2B5EF4-FFF2-40B4-BE49-F238E27FC236}">
              <a16:creationId xmlns:a16="http://schemas.microsoft.com/office/drawing/2014/main" id="{00000000-0008-0000-2000-00009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>
          <a:extLst>
            <a:ext uri="{FF2B5EF4-FFF2-40B4-BE49-F238E27FC236}">
              <a16:creationId xmlns:a16="http://schemas.microsoft.com/office/drawing/2014/main" id="{00000000-0008-0000-2000-00009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>
          <a:extLst>
            <a:ext uri="{FF2B5EF4-FFF2-40B4-BE49-F238E27FC236}">
              <a16:creationId xmlns:a16="http://schemas.microsoft.com/office/drawing/2014/main" id="{00000000-0008-0000-2000-00009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>
          <a:extLst>
            <a:ext uri="{FF2B5EF4-FFF2-40B4-BE49-F238E27FC236}">
              <a16:creationId xmlns:a16="http://schemas.microsoft.com/office/drawing/2014/main" id="{00000000-0008-0000-2000-00009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>
          <a:extLst>
            <a:ext uri="{FF2B5EF4-FFF2-40B4-BE49-F238E27FC236}">
              <a16:creationId xmlns:a16="http://schemas.microsoft.com/office/drawing/2014/main" id="{00000000-0008-0000-2000-00009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>
          <a:extLst>
            <a:ext uri="{FF2B5EF4-FFF2-40B4-BE49-F238E27FC236}">
              <a16:creationId xmlns:a16="http://schemas.microsoft.com/office/drawing/2014/main" id="{00000000-0008-0000-2000-00009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>
          <a:extLst>
            <a:ext uri="{FF2B5EF4-FFF2-40B4-BE49-F238E27FC236}">
              <a16:creationId xmlns:a16="http://schemas.microsoft.com/office/drawing/2014/main" id="{00000000-0008-0000-2000-00009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>
          <a:extLst>
            <a:ext uri="{FF2B5EF4-FFF2-40B4-BE49-F238E27FC236}">
              <a16:creationId xmlns:a16="http://schemas.microsoft.com/office/drawing/2014/main" id="{00000000-0008-0000-2000-00009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>
          <a:extLst>
            <a:ext uri="{FF2B5EF4-FFF2-40B4-BE49-F238E27FC236}">
              <a16:creationId xmlns:a16="http://schemas.microsoft.com/office/drawing/2014/main" id="{00000000-0008-0000-2000-0000A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>
          <a:extLst>
            <a:ext uri="{FF2B5EF4-FFF2-40B4-BE49-F238E27FC236}">
              <a16:creationId xmlns:a16="http://schemas.microsoft.com/office/drawing/2014/main" id="{00000000-0008-0000-2000-0000A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>
          <a:extLst>
            <a:ext uri="{FF2B5EF4-FFF2-40B4-BE49-F238E27FC236}">
              <a16:creationId xmlns:a16="http://schemas.microsoft.com/office/drawing/2014/main" id="{00000000-0008-0000-2000-0000A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>
          <a:extLst>
            <a:ext uri="{FF2B5EF4-FFF2-40B4-BE49-F238E27FC236}">
              <a16:creationId xmlns:a16="http://schemas.microsoft.com/office/drawing/2014/main" id="{00000000-0008-0000-2000-0000A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>
          <a:extLst>
            <a:ext uri="{FF2B5EF4-FFF2-40B4-BE49-F238E27FC236}">
              <a16:creationId xmlns:a16="http://schemas.microsoft.com/office/drawing/2014/main" id="{00000000-0008-0000-2000-0000A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>
          <a:extLst>
            <a:ext uri="{FF2B5EF4-FFF2-40B4-BE49-F238E27FC236}">
              <a16:creationId xmlns:a16="http://schemas.microsoft.com/office/drawing/2014/main" id="{00000000-0008-0000-2000-0000A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>
          <a:extLst>
            <a:ext uri="{FF2B5EF4-FFF2-40B4-BE49-F238E27FC236}">
              <a16:creationId xmlns:a16="http://schemas.microsoft.com/office/drawing/2014/main" id="{00000000-0008-0000-2000-0000A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>
          <a:extLst>
            <a:ext uri="{FF2B5EF4-FFF2-40B4-BE49-F238E27FC236}">
              <a16:creationId xmlns:a16="http://schemas.microsoft.com/office/drawing/2014/main" id="{00000000-0008-0000-2000-0000A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>
          <a:extLst>
            <a:ext uri="{FF2B5EF4-FFF2-40B4-BE49-F238E27FC236}">
              <a16:creationId xmlns:a16="http://schemas.microsoft.com/office/drawing/2014/main" id="{00000000-0008-0000-2000-0000A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>
          <a:extLst>
            <a:ext uri="{FF2B5EF4-FFF2-40B4-BE49-F238E27FC236}">
              <a16:creationId xmlns:a16="http://schemas.microsoft.com/office/drawing/2014/main" id="{00000000-0008-0000-2000-0000A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>
          <a:extLst>
            <a:ext uri="{FF2B5EF4-FFF2-40B4-BE49-F238E27FC236}">
              <a16:creationId xmlns:a16="http://schemas.microsoft.com/office/drawing/2014/main" id="{00000000-0008-0000-2000-0000A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>
          <a:extLst>
            <a:ext uri="{FF2B5EF4-FFF2-40B4-BE49-F238E27FC236}">
              <a16:creationId xmlns:a16="http://schemas.microsoft.com/office/drawing/2014/main" id="{00000000-0008-0000-2000-0000A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>
          <a:extLst>
            <a:ext uri="{FF2B5EF4-FFF2-40B4-BE49-F238E27FC236}">
              <a16:creationId xmlns:a16="http://schemas.microsoft.com/office/drawing/2014/main" id="{00000000-0008-0000-2000-0000A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>
          <a:extLst>
            <a:ext uri="{FF2B5EF4-FFF2-40B4-BE49-F238E27FC236}">
              <a16:creationId xmlns:a16="http://schemas.microsoft.com/office/drawing/2014/main" id="{00000000-0008-0000-2000-0000A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>
          <a:extLst>
            <a:ext uri="{FF2B5EF4-FFF2-40B4-BE49-F238E27FC236}">
              <a16:creationId xmlns:a16="http://schemas.microsoft.com/office/drawing/2014/main" id="{00000000-0008-0000-2000-0000A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>
          <a:extLst>
            <a:ext uri="{FF2B5EF4-FFF2-40B4-BE49-F238E27FC236}">
              <a16:creationId xmlns:a16="http://schemas.microsoft.com/office/drawing/2014/main" id="{00000000-0008-0000-2000-0000A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>
          <a:extLst>
            <a:ext uri="{FF2B5EF4-FFF2-40B4-BE49-F238E27FC236}">
              <a16:creationId xmlns:a16="http://schemas.microsoft.com/office/drawing/2014/main" id="{00000000-0008-0000-2000-0000B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>
          <a:extLst>
            <a:ext uri="{FF2B5EF4-FFF2-40B4-BE49-F238E27FC236}">
              <a16:creationId xmlns:a16="http://schemas.microsoft.com/office/drawing/2014/main" id="{00000000-0008-0000-2000-0000B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>
          <a:extLst>
            <a:ext uri="{FF2B5EF4-FFF2-40B4-BE49-F238E27FC236}">
              <a16:creationId xmlns:a16="http://schemas.microsoft.com/office/drawing/2014/main" id="{00000000-0008-0000-2000-0000B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>
          <a:extLst>
            <a:ext uri="{FF2B5EF4-FFF2-40B4-BE49-F238E27FC236}">
              <a16:creationId xmlns:a16="http://schemas.microsoft.com/office/drawing/2014/main" id="{00000000-0008-0000-2000-0000B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>
          <a:extLst>
            <a:ext uri="{FF2B5EF4-FFF2-40B4-BE49-F238E27FC236}">
              <a16:creationId xmlns:a16="http://schemas.microsoft.com/office/drawing/2014/main" id="{00000000-0008-0000-2000-0000B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>
          <a:extLst>
            <a:ext uri="{FF2B5EF4-FFF2-40B4-BE49-F238E27FC236}">
              <a16:creationId xmlns:a16="http://schemas.microsoft.com/office/drawing/2014/main" id="{00000000-0008-0000-2000-0000B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>
          <a:extLst>
            <a:ext uri="{FF2B5EF4-FFF2-40B4-BE49-F238E27FC236}">
              <a16:creationId xmlns:a16="http://schemas.microsoft.com/office/drawing/2014/main" id="{00000000-0008-0000-2000-0000B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>
          <a:extLst>
            <a:ext uri="{FF2B5EF4-FFF2-40B4-BE49-F238E27FC236}">
              <a16:creationId xmlns:a16="http://schemas.microsoft.com/office/drawing/2014/main" id="{00000000-0008-0000-2000-0000B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>
          <a:extLst>
            <a:ext uri="{FF2B5EF4-FFF2-40B4-BE49-F238E27FC236}">
              <a16:creationId xmlns:a16="http://schemas.microsoft.com/office/drawing/2014/main" id="{00000000-0008-0000-2000-0000B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>
          <a:extLst>
            <a:ext uri="{FF2B5EF4-FFF2-40B4-BE49-F238E27FC236}">
              <a16:creationId xmlns:a16="http://schemas.microsoft.com/office/drawing/2014/main" id="{00000000-0008-0000-2000-0000B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>
          <a:extLst>
            <a:ext uri="{FF2B5EF4-FFF2-40B4-BE49-F238E27FC236}">
              <a16:creationId xmlns:a16="http://schemas.microsoft.com/office/drawing/2014/main" id="{00000000-0008-0000-2000-0000B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>
          <a:extLst>
            <a:ext uri="{FF2B5EF4-FFF2-40B4-BE49-F238E27FC236}">
              <a16:creationId xmlns:a16="http://schemas.microsoft.com/office/drawing/2014/main" id="{00000000-0008-0000-2000-0000B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>
          <a:extLst>
            <a:ext uri="{FF2B5EF4-FFF2-40B4-BE49-F238E27FC236}">
              <a16:creationId xmlns:a16="http://schemas.microsoft.com/office/drawing/2014/main" id="{00000000-0008-0000-2000-0000B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>
          <a:extLst>
            <a:ext uri="{FF2B5EF4-FFF2-40B4-BE49-F238E27FC236}">
              <a16:creationId xmlns:a16="http://schemas.microsoft.com/office/drawing/2014/main" id="{00000000-0008-0000-2000-0000B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>
          <a:extLst>
            <a:ext uri="{FF2B5EF4-FFF2-40B4-BE49-F238E27FC236}">
              <a16:creationId xmlns:a16="http://schemas.microsoft.com/office/drawing/2014/main" id="{00000000-0008-0000-2000-0000B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>
          <a:extLst>
            <a:ext uri="{FF2B5EF4-FFF2-40B4-BE49-F238E27FC236}">
              <a16:creationId xmlns:a16="http://schemas.microsoft.com/office/drawing/2014/main" id="{00000000-0008-0000-2000-0000B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>
          <a:extLst>
            <a:ext uri="{FF2B5EF4-FFF2-40B4-BE49-F238E27FC236}">
              <a16:creationId xmlns:a16="http://schemas.microsoft.com/office/drawing/2014/main" id="{00000000-0008-0000-2000-0000C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>
          <a:extLst>
            <a:ext uri="{FF2B5EF4-FFF2-40B4-BE49-F238E27FC236}">
              <a16:creationId xmlns:a16="http://schemas.microsoft.com/office/drawing/2014/main" id="{00000000-0008-0000-2000-0000C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>
          <a:extLst>
            <a:ext uri="{FF2B5EF4-FFF2-40B4-BE49-F238E27FC236}">
              <a16:creationId xmlns:a16="http://schemas.microsoft.com/office/drawing/2014/main" id="{00000000-0008-0000-2000-0000C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>
          <a:extLst>
            <a:ext uri="{FF2B5EF4-FFF2-40B4-BE49-F238E27FC236}">
              <a16:creationId xmlns:a16="http://schemas.microsoft.com/office/drawing/2014/main" id="{00000000-0008-0000-2000-0000C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>
          <a:extLst>
            <a:ext uri="{FF2B5EF4-FFF2-40B4-BE49-F238E27FC236}">
              <a16:creationId xmlns:a16="http://schemas.microsoft.com/office/drawing/2014/main" id="{00000000-0008-0000-2000-0000C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>
          <a:extLst>
            <a:ext uri="{FF2B5EF4-FFF2-40B4-BE49-F238E27FC236}">
              <a16:creationId xmlns:a16="http://schemas.microsoft.com/office/drawing/2014/main" id="{00000000-0008-0000-2000-0000C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>
          <a:extLst>
            <a:ext uri="{FF2B5EF4-FFF2-40B4-BE49-F238E27FC236}">
              <a16:creationId xmlns:a16="http://schemas.microsoft.com/office/drawing/2014/main" id="{00000000-0008-0000-2000-0000C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>
          <a:extLst>
            <a:ext uri="{FF2B5EF4-FFF2-40B4-BE49-F238E27FC236}">
              <a16:creationId xmlns:a16="http://schemas.microsoft.com/office/drawing/2014/main" id="{00000000-0008-0000-2000-0000C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>
          <a:extLst>
            <a:ext uri="{FF2B5EF4-FFF2-40B4-BE49-F238E27FC236}">
              <a16:creationId xmlns:a16="http://schemas.microsoft.com/office/drawing/2014/main" id="{00000000-0008-0000-2000-0000C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>
          <a:extLst>
            <a:ext uri="{FF2B5EF4-FFF2-40B4-BE49-F238E27FC236}">
              <a16:creationId xmlns:a16="http://schemas.microsoft.com/office/drawing/2014/main" id="{00000000-0008-0000-2000-0000C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>
          <a:extLst>
            <a:ext uri="{FF2B5EF4-FFF2-40B4-BE49-F238E27FC236}">
              <a16:creationId xmlns:a16="http://schemas.microsoft.com/office/drawing/2014/main" id="{00000000-0008-0000-2000-0000C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>
          <a:extLst>
            <a:ext uri="{FF2B5EF4-FFF2-40B4-BE49-F238E27FC236}">
              <a16:creationId xmlns:a16="http://schemas.microsoft.com/office/drawing/2014/main" id="{00000000-0008-0000-2000-0000C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>
          <a:extLst>
            <a:ext uri="{FF2B5EF4-FFF2-40B4-BE49-F238E27FC236}">
              <a16:creationId xmlns:a16="http://schemas.microsoft.com/office/drawing/2014/main" id="{00000000-0008-0000-2000-0000C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>
          <a:extLst>
            <a:ext uri="{FF2B5EF4-FFF2-40B4-BE49-F238E27FC236}">
              <a16:creationId xmlns:a16="http://schemas.microsoft.com/office/drawing/2014/main" id="{00000000-0008-0000-2000-0000C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>
          <a:extLst>
            <a:ext uri="{FF2B5EF4-FFF2-40B4-BE49-F238E27FC236}">
              <a16:creationId xmlns:a16="http://schemas.microsoft.com/office/drawing/2014/main" id="{00000000-0008-0000-2000-0000C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>
          <a:extLst>
            <a:ext uri="{FF2B5EF4-FFF2-40B4-BE49-F238E27FC236}">
              <a16:creationId xmlns:a16="http://schemas.microsoft.com/office/drawing/2014/main" id="{00000000-0008-0000-2000-0000C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>
          <a:extLst>
            <a:ext uri="{FF2B5EF4-FFF2-40B4-BE49-F238E27FC236}">
              <a16:creationId xmlns:a16="http://schemas.microsoft.com/office/drawing/2014/main" id="{00000000-0008-0000-2000-0000D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>
          <a:extLst>
            <a:ext uri="{FF2B5EF4-FFF2-40B4-BE49-F238E27FC236}">
              <a16:creationId xmlns:a16="http://schemas.microsoft.com/office/drawing/2014/main" id="{00000000-0008-0000-2000-0000D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>
          <a:extLst>
            <a:ext uri="{FF2B5EF4-FFF2-40B4-BE49-F238E27FC236}">
              <a16:creationId xmlns:a16="http://schemas.microsoft.com/office/drawing/2014/main" id="{00000000-0008-0000-2000-0000D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>
          <a:extLst>
            <a:ext uri="{FF2B5EF4-FFF2-40B4-BE49-F238E27FC236}">
              <a16:creationId xmlns:a16="http://schemas.microsoft.com/office/drawing/2014/main" id="{00000000-0008-0000-2000-0000D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>
          <a:extLst>
            <a:ext uri="{FF2B5EF4-FFF2-40B4-BE49-F238E27FC236}">
              <a16:creationId xmlns:a16="http://schemas.microsoft.com/office/drawing/2014/main" id="{00000000-0008-0000-2000-0000D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>
          <a:extLst>
            <a:ext uri="{FF2B5EF4-FFF2-40B4-BE49-F238E27FC236}">
              <a16:creationId xmlns:a16="http://schemas.microsoft.com/office/drawing/2014/main" id="{00000000-0008-0000-2000-0000D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>
          <a:extLst>
            <a:ext uri="{FF2B5EF4-FFF2-40B4-BE49-F238E27FC236}">
              <a16:creationId xmlns:a16="http://schemas.microsoft.com/office/drawing/2014/main" id="{00000000-0008-0000-2000-0000D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>
          <a:extLst>
            <a:ext uri="{FF2B5EF4-FFF2-40B4-BE49-F238E27FC236}">
              <a16:creationId xmlns:a16="http://schemas.microsoft.com/office/drawing/2014/main" id="{00000000-0008-0000-2000-0000D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>
          <a:extLst>
            <a:ext uri="{FF2B5EF4-FFF2-40B4-BE49-F238E27FC236}">
              <a16:creationId xmlns:a16="http://schemas.microsoft.com/office/drawing/2014/main" id="{00000000-0008-0000-2000-0000D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>
          <a:extLst>
            <a:ext uri="{FF2B5EF4-FFF2-40B4-BE49-F238E27FC236}">
              <a16:creationId xmlns:a16="http://schemas.microsoft.com/office/drawing/2014/main" id="{00000000-0008-0000-2000-0000D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>
          <a:extLst>
            <a:ext uri="{FF2B5EF4-FFF2-40B4-BE49-F238E27FC236}">
              <a16:creationId xmlns:a16="http://schemas.microsoft.com/office/drawing/2014/main" id="{00000000-0008-0000-2000-0000D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>
          <a:extLst>
            <a:ext uri="{FF2B5EF4-FFF2-40B4-BE49-F238E27FC236}">
              <a16:creationId xmlns:a16="http://schemas.microsoft.com/office/drawing/2014/main" id="{00000000-0008-0000-2000-0000D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>
          <a:extLst>
            <a:ext uri="{FF2B5EF4-FFF2-40B4-BE49-F238E27FC236}">
              <a16:creationId xmlns:a16="http://schemas.microsoft.com/office/drawing/2014/main" id="{00000000-0008-0000-2000-0000D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>
          <a:extLst>
            <a:ext uri="{FF2B5EF4-FFF2-40B4-BE49-F238E27FC236}">
              <a16:creationId xmlns:a16="http://schemas.microsoft.com/office/drawing/2014/main" id="{00000000-0008-0000-2000-0000D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>
          <a:extLst>
            <a:ext uri="{FF2B5EF4-FFF2-40B4-BE49-F238E27FC236}">
              <a16:creationId xmlns:a16="http://schemas.microsoft.com/office/drawing/2014/main" id="{00000000-0008-0000-2000-0000D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>
          <a:extLst>
            <a:ext uri="{FF2B5EF4-FFF2-40B4-BE49-F238E27FC236}">
              <a16:creationId xmlns:a16="http://schemas.microsoft.com/office/drawing/2014/main" id="{00000000-0008-0000-2000-0000D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>
          <a:extLst>
            <a:ext uri="{FF2B5EF4-FFF2-40B4-BE49-F238E27FC236}">
              <a16:creationId xmlns:a16="http://schemas.microsoft.com/office/drawing/2014/main" id="{00000000-0008-0000-2000-0000E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>
          <a:extLst>
            <a:ext uri="{FF2B5EF4-FFF2-40B4-BE49-F238E27FC236}">
              <a16:creationId xmlns:a16="http://schemas.microsoft.com/office/drawing/2014/main" id="{00000000-0008-0000-2000-0000E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>
          <a:extLst>
            <a:ext uri="{FF2B5EF4-FFF2-40B4-BE49-F238E27FC236}">
              <a16:creationId xmlns:a16="http://schemas.microsoft.com/office/drawing/2014/main" id="{00000000-0008-0000-2000-0000E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>
          <a:extLst>
            <a:ext uri="{FF2B5EF4-FFF2-40B4-BE49-F238E27FC236}">
              <a16:creationId xmlns:a16="http://schemas.microsoft.com/office/drawing/2014/main" id="{00000000-0008-0000-2000-0000E3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>
          <a:extLst>
            <a:ext uri="{FF2B5EF4-FFF2-40B4-BE49-F238E27FC236}">
              <a16:creationId xmlns:a16="http://schemas.microsoft.com/office/drawing/2014/main" id="{00000000-0008-0000-2000-0000E4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>
          <a:extLst>
            <a:ext uri="{FF2B5EF4-FFF2-40B4-BE49-F238E27FC236}">
              <a16:creationId xmlns:a16="http://schemas.microsoft.com/office/drawing/2014/main" id="{00000000-0008-0000-2000-0000E5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>
          <a:extLst>
            <a:ext uri="{FF2B5EF4-FFF2-40B4-BE49-F238E27FC236}">
              <a16:creationId xmlns:a16="http://schemas.microsoft.com/office/drawing/2014/main" id="{00000000-0008-0000-2000-0000E6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>
          <a:extLst>
            <a:ext uri="{FF2B5EF4-FFF2-40B4-BE49-F238E27FC236}">
              <a16:creationId xmlns:a16="http://schemas.microsoft.com/office/drawing/2014/main" id="{00000000-0008-0000-2000-0000E7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>
          <a:extLst>
            <a:ext uri="{FF2B5EF4-FFF2-40B4-BE49-F238E27FC236}">
              <a16:creationId xmlns:a16="http://schemas.microsoft.com/office/drawing/2014/main" id="{00000000-0008-0000-2000-0000E8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>
          <a:extLst>
            <a:ext uri="{FF2B5EF4-FFF2-40B4-BE49-F238E27FC236}">
              <a16:creationId xmlns:a16="http://schemas.microsoft.com/office/drawing/2014/main" id="{00000000-0008-0000-2000-0000E9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>
          <a:extLst>
            <a:ext uri="{FF2B5EF4-FFF2-40B4-BE49-F238E27FC236}">
              <a16:creationId xmlns:a16="http://schemas.microsoft.com/office/drawing/2014/main" id="{00000000-0008-0000-2000-0000EA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>
          <a:extLst>
            <a:ext uri="{FF2B5EF4-FFF2-40B4-BE49-F238E27FC236}">
              <a16:creationId xmlns:a16="http://schemas.microsoft.com/office/drawing/2014/main" id="{00000000-0008-0000-2000-0000EB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>
          <a:extLst>
            <a:ext uri="{FF2B5EF4-FFF2-40B4-BE49-F238E27FC236}">
              <a16:creationId xmlns:a16="http://schemas.microsoft.com/office/drawing/2014/main" id="{00000000-0008-0000-2000-0000EC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>
          <a:extLst>
            <a:ext uri="{FF2B5EF4-FFF2-40B4-BE49-F238E27FC236}">
              <a16:creationId xmlns:a16="http://schemas.microsoft.com/office/drawing/2014/main" id="{00000000-0008-0000-2000-0000ED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>
          <a:extLst>
            <a:ext uri="{FF2B5EF4-FFF2-40B4-BE49-F238E27FC236}">
              <a16:creationId xmlns:a16="http://schemas.microsoft.com/office/drawing/2014/main" id="{00000000-0008-0000-2000-0000EE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>
          <a:extLst>
            <a:ext uri="{FF2B5EF4-FFF2-40B4-BE49-F238E27FC236}">
              <a16:creationId xmlns:a16="http://schemas.microsoft.com/office/drawing/2014/main" id="{00000000-0008-0000-2000-0000EF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>
          <a:extLst>
            <a:ext uri="{FF2B5EF4-FFF2-40B4-BE49-F238E27FC236}">
              <a16:creationId xmlns:a16="http://schemas.microsoft.com/office/drawing/2014/main" id="{00000000-0008-0000-2000-0000F0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>
          <a:extLst>
            <a:ext uri="{FF2B5EF4-FFF2-40B4-BE49-F238E27FC236}">
              <a16:creationId xmlns:a16="http://schemas.microsoft.com/office/drawing/2014/main" id="{00000000-0008-0000-2000-0000F1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>
          <a:extLst>
            <a:ext uri="{FF2B5EF4-FFF2-40B4-BE49-F238E27FC236}">
              <a16:creationId xmlns:a16="http://schemas.microsoft.com/office/drawing/2014/main" id="{00000000-0008-0000-2000-0000F20A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>
          <a:extLst>
            <a:ext uri="{FF2B5EF4-FFF2-40B4-BE49-F238E27FC236}">
              <a16:creationId xmlns:a16="http://schemas.microsoft.com/office/drawing/2014/main" id="{00000000-0008-0000-2000-0000F3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>
          <a:extLst>
            <a:ext uri="{FF2B5EF4-FFF2-40B4-BE49-F238E27FC236}">
              <a16:creationId xmlns:a16="http://schemas.microsoft.com/office/drawing/2014/main" id="{00000000-0008-0000-2000-0000F4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>
          <a:extLst>
            <a:ext uri="{FF2B5EF4-FFF2-40B4-BE49-F238E27FC236}">
              <a16:creationId xmlns:a16="http://schemas.microsoft.com/office/drawing/2014/main" id="{00000000-0008-0000-2000-0000F5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>
          <a:extLst>
            <a:ext uri="{FF2B5EF4-FFF2-40B4-BE49-F238E27FC236}">
              <a16:creationId xmlns:a16="http://schemas.microsoft.com/office/drawing/2014/main" id="{00000000-0008-0000-2000-0000F6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>
          <a:extLst>
            <a:ext uri="{FF2B5EF4-FFF2-40B4-BE49-F238E27FC236}">
              <a16:creationId xmlns:a16="http://schemas.microsoft.com/office/drawing/2014/main" id="{00000000-0008-0000-2000-0000F7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>
          <a:extLst>
            <a:ext uri="{FF2B5EF4-FFF2-40B4-BE49-F238E27FC236}">
              <a16:creationId xmlns:a16="http://schemas.microsoft.com/office/drawing/2014/main" id="{00000000-0008-0000-2000-0000F8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>
          <a:extLst>
            <a:ext uri="{FF2B5EF4-FFF2-40B4-BE49-F238E27FC236}">
              <a16:creationId xmlns:a16="http://schemas.microsoft.com/office/drawing/2014/main" id="{00000000-0008-0000-2000-0000F9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>
          <a:extLst>
            <a:ext uri="{FF2B5EF4-FFF2-40B4-BE49-F238E27FC236}">
              <a16:creationId xmlns:a16="http://schemas.microsoft.com/office/drawing/2014/main" id="{00000000-0008-0000-2000-0000FA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>
          <a:extLst>
            <a:ext uri="{FF2B5EF4-FFF2-40B4-BE49-F238E27FC236}">
              <a16:creationId xmlns:a16="http://schemas.microsoft.com/office/drawing/2014/main" id="{00000000-0008-0000-2000-0000FB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>
          <a:extLst>
            <a:ext uri="{FF2B5EF4-FFF2-40B4-BE49-F238E27FC236}">
              <a16:creationId xmlns:a16="http://schemas.microsoft.com/office/drawing/2014/main" id="{00000000-0008-0000-2000-0000FC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>
          <a:extLst>
            <a:ext uri="{FF2B5EF4-FFF2-40B4-BE49-F238E27FC236}">
              <a16:creationId xmlns:a16="http://schemas.microsoft.com/office/drawing/2014/main" id="{00000000-0008-0000-2000-0000FD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>
          <a:extLst>
            <a:ext uri="{FF2B5EF4-FFF2-40B4-BE49-F238E27FC236}">
              <a16:creationId xmlns:a16="http://schemas.microsoft.com/office/drawing/2014/main" id="{00000000-0008-0000-2000-0000FE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>
          <a:extLst>
            <a:ext uri="{FF2B5EF4-FFF2-40B4-BE49-F238E27FC236}">
              <a16:creationId xmlns:a16="http://schemas.microsoft.com/office/drawing/2014/main" id="{00000000-0008-0000-2000-0000FF0A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>
          <a:extLst>
            <a:ext uri="{FF2B5EF4-FFF2-40B4-BE49-F238E27FC236}">
              <a16:creationId xmlns:a16="http://schemas.microsoft.com/office/drawing/2014/main" id="{00000000-0008-0000-2000-000000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>
          <a:extLst>
            <a:ext uri="{FF2B5EF4-FFF2-40B4-BE49-F238E27FC236}">
              <a16:creationId xmlns:a16="http://schemas.microsoft.com/office/drawing/2014/main" id="{00000000-0008-0000-2000-000001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>
          <a:extLst>
            <a:ext uri="{FF2B5EF4-FFF2-40B4-BE49-F238E27FC236}">
              <a16:creationId xmlns:a16="http://schemas.microsoft.com/office/drawing/2014/main" id="{00000000-0008-0000-2000-000002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>
          <a:extLst>
            <a:ext uri="{FF2B5EF4-FFF2-40B4-BE49-F238E27FC236}">
              <a16:creationId xmlns:a16="http://schemas.microsoft.com/office/drawing/2014/main" id="{00000000-0008-0000-2000-0000030B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>
          <a:extLst>
            <a:ext uri="{FF2B5EF4-FFF2-40B4-BE49-F238E27FC236}">
              <a16:creationId xmlns:a16="http://schemas.microsoft.com/office/drawing/2014/main" id="{00000000-0008-0000-2000-000004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>
          <a:extLst>
            <a:ext uri="{FF2B5EF4-FFF2-40B4-BE49-F238E27FC236}">
              <a16:creationId xmlns:a16="http://schemas.microsoft.com/office/drawing/2014/main" id="{00000000-0008-0000-2000-000005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>
          <a:extLst>
            <a:ext uri="{FF2B5EF4-FFF2-40B4-BE49-F238E27FC236}">
              <a16:creationId xmlns:a16="http://schemas.microsoft.com/office/drawing/2014/main" id="{00000000-0008-0000-2000-000006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>
          <a:extLst>
            <a:ext uri="{FF2B5EF4-FFF2-40B4-BE49-F238E27FC236}">
              <a16:creationId xmlns:a16="http://schemas.microsoft.com/office/drawing/2014/main" id="{00000000-0008-0000-2000-000007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>
          <a:extLst>
            <a:ext uri="{FF2B5EF4-FFF2-40B4-BE49-F238E27FC236}">
              <a16:creationId xmlns:a16="http://schemas.microsoft.com/office/drawing/2014/main" id="{00000000-0008-0000-2000-000008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>
          <a:extLst>
            <a:ext uri="{FF2B5EF4-FFF2-40B4-BE49-F238E27FC236}">
              <a16:creationId xmlns:a16="http://schemas.microsoft.com/office/drawing/2014/main" id="{00000000-0008-0000-2000-000009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>
          <a:extLst>
            <a:ext uri="{FF2B5EF4-FFF2-40B4-BE49-F238E27FC236}">
              <a16:creationId xmlns:a16="http://schemas.microsoft.com/office/drawing/2014/main" id="{00000000-0008-0000-2000-00000A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>
          <a:extLst>
            <a:ext uri="{FF2B5EF4-FFF2-40B4-BE49-F238E27FC236}">
              <a16:creationId xmlns:a16="http://schemas.microsoft.com/office/drawing/2014/main" id="{00000000-0008-0000-2000-00000B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>
          <a:extLst>
            <a:ext uri="{FF2B5EF4-FFF2-40B4-BE49-F238E27FC236}">
              <a16:creationId xmlns:a16="http://schemas.microsoft.com/office/drawing/2014/main" id="{00000000-0008-0000-2000-00000C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>
          <a:extLst>
            <a:ext uri="{FF2B5EF4-FFF2-40B4-BE49-F238E27FC236}">
              <a16:creationId xmlns:a16="http://schemas.microsoft.com/office/drawing/2014/main" id="{00000000-0008-0000-2000-00000D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>
          <a:extLst>
            <a:ext uri="{FF2B5EF4-FFF2-40B4-BE49-F238E27FC236}">
              <a16:creationId xmlns:a16="http://schemas.microsoft.com/office/drawing/2014/main" id="{00000000-0008-0000-2000-00000E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>
          <a:extLst>
            <a:ext uri="{FF2B5EF4-FFF2-40B4-BE49-F238E27FC236}">
              <a16:creationId xmlns:a16="http://schemas.microsoft.com/office/drawing/2014/main" id="{00000000-0008-0000-2000-00000F0B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>
          <a:extLst>
            <a:ext uri="{FF2B5EF4-FFF2-40B4-BE49-F238E27FC236}">
              <a16:creationId xmlns:a16="http://schemas.microsoft.com/office/drawing/2014/main" id="{00000000-0008-0000-2000-00001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>
          <a:extLst>
            <a:ext uri="{FF2B5EF4-FFF2-40B4-BE49-F238E27FC236}">
              <a16:creationId xmlns:a16="http://schemas.microsoft.com/office/drawing/2014/main" id="{00000000-0008-0000-2000-00001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>
          <a:extLst>
            <a:ext uri="{FF2B5EF4-FFF2-40B4-BE49-F238E27FC236}">
              <a16:creationId xmlns:a16="http://schemas.microsoft.com/office/drawing/2014/main" id="{00000000-0008-0000-2000-00001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>
          <a:extLst>
            <a:ext uri="{FF2B5EF4-FFF2-40B4-BE49-F238E27FC236}">
              <a16:creationId xmlns:a16="http://schemas.microsoft.com/office/drawing/2014/main" id="{00000000-0008-0000-2000-00001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>
          <a:extLst>
            <a:ext uri="{FF2B5EF4-FFF2-40B4-BE49-F238E27FC236}">
              <a16:creationId xmlns:a16="http://schemas.microsoft.com/office/drawing/2014/main" id="{00000000-0008-0000-2000-00001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>
          <a:extLst>
            <a:ext uri="{FF2B5EF4-FFF2-40B4-BE49-F238E27FC236}">
              <a16:creationId xmlns:a16="http://schemas.microsoft.com/office/drawing/2014/main" id="{00000000-0008-0000-2000-00001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>
          <a:extLst>
            <a:ext uri="{FF2B5EF4-FFF2-40B4-BE49-F238E27FC236}">
              <a16:creationId xmlns:a16="http://schemas.microsoft.com/office/drawing/2014/main" id="{00000000-0008-0000-2000-00001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>
          <a:extLst>
            <a:ext uri="{FF2B5EF4-FFF2-40B4-BE49-F238E27FC236}">
              <a16:creationId xmlns:a16="http://schemas.microsoft.com/office/drawing/2014/main" id="{00000000-0008-0000-2000-00001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>
          <a:extLst>
            <a:ext uri="{FF2B5EF4-FFF2-40B4-BE49-F238E27FC236}">
              <a16:creationId xmlns:a16="http://schemas.microsoft.com/office/drawing/2014/main" id="{00000000-0008-0000-2000-00001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>
          <a:extLst>
            <a:ext uri="{FF2B5EF4-FFF2-40B4-BE49-F238E27FC236}">
              <a16:creationId xmlns:a16="http://schemas.microsoft.com/office/drawing/2014/main" id="{00000000-0008-0000-2000-00001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>
          <a:extLst>
            <a:ext uri="{FF2B5EF4-FFF2-40B4-BE49-F238E27FC236}">
              <a16:creationId xmlns:a16="http://schemas.microsoft.com/office/drawing/2014/main" id="{00000000-0008-0000-2000-00001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>
          <a:extLst>
            <a:ext uri="{FF2B5EF4-FFF2-40B4-BE49-F238E27FC236}">
              <a16:creationId xmlns:a16="http://schemas.microsoft.com/office/drawing/2014/main" id="{00000000-0008-0000-2000-00001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>
          <a:extLst>
            <a:ext uri="{FF2B5EF4-FFF2-40B4-BE49-F238E27FC236}">
              <a16:creationId xmlns:a16="http://schemas.microsoft.com/office/drawing/2014/main" id="{00000000-0008-0000-2000-00001C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>
          <a:extLst>
            <a:ext uri="{FF2B5EF4-FFF2-40B4-BE49-F238E27FC236}">
              <a16:creationId xmlns:a16="http://schemas.microsoft.com/office/drawing/2014/main" id="{00000000-0008-0000-2000-00001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>
          <a:extLst>
            <a:ext uri="{FF2B5EF4-FFF2-40B4-BE49-F238E27FC236}">
              <a16:creationId xmlns:a16="http://schemas.microsoft.com/office/drawing/2014/main" id="{00000000-0008-0000-2000-00001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>
          <a:extLst>
            <a:ext uri="{FF2B5EF4-FFF2-40B4-BE49-F238E27FC236}">
              <a16:creationId xmlns:a16="http://schemas.microsoft.com/office/drawing/2014/main" id="{00000000-0008-0000-2000-00001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>
          <a:extLst>
            <a:ext uri="{FF2B5EF4-FFF2-40B4-BE49-F238E27FC236}">
              <a16:creationId xmlns:a16="http://schemas.microsoft.com/office/drawing/2014/main" id="{00000000-0008-0000-2000-00002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>
          <a:extLst>
            <a:ext uri="{FF2B5EF4-FFF2-40B4-BE49-F238E27FC236}">
              <a16:creationId xmlns:a16="http://schemas.microsoft.com/office/drawing/2014/main" id="{00000000-0008-0000-2000-00002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>
          <a:extLst>
            <a:ext uri="{FF2B5EF4-FFF2-40B4-BE49-F238E27FC236}">
              <a16:creationId xmlns:a16="http://schemas.microsoft.com/office/drawing/2014/main" id="{00000000-0008-0000-2000-00002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>
          <a:extLst>
            <a:ext uri="{FF2B5EF4-FFF2-40B4-BE49-F238E27FC236}">
              <a16:creationId xmlns:a16="http://schemas.microsoft.com/office/drawing/2014/main" id="{00000000-0008-0000-2000-00002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>
          <a:extLst>
            <a:ext uri="{FF2B5EF4-FFF2-40B4-BE49-F238E27FC236}">
              <a16:creationId xmlns:a16="http://schemas.microsoft.com/office/drawing/2014/main" id="{00000000-0008-0000-2000-00002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>
          <a:extLst>
            <a:ext uri="{FF2B5EF4-FFF2-40B4-BE49-F238E27FC236}">
              <a16:creationId xmlns:a16="http://schemas.microsoft.com/office/drawing/2014/main" id="{00000000-0008-0000-2000-00002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>
          <a:extLst>
            <a:ext uri="{FF2B5EF4-FFF2-40B4-BE49-F238E27FC236}">
              <a16:creationId xmlns:a16="http://schemas.microsoft.com/office/drawing/2014/main" id="{00000000-0008-0000-2000-00002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>
          <a:extLst>
            <a:ext uri="{FF2B5EF4-FFF2-40B4-BE49-F238E27FC236}">
              <a16:creationId xmlns:a16="http://schemas.microsoft.com/office/drawing/2014/main" id="{00000000-0008-0000-2000-00002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>
          <a:extLst>
            <a:ext uri="{FF2B5EF4-FFF2-40B4-BE49-F238E27FC236}">
              <a16:creationId xmlns:a16="http://schemas.microsoft.com/office/drawing/2014/main" id="{00000000-0008-0000-2000-00002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>
          <a:extLst>
            <a:ext uri="{FF2B5EF4-FFF2-40B4-BE49-F238E27FC236}">
              <a16:creationId xmlns:a16="http://schemas.microsoft.com/office/drawing/2014/main" id="{00000000-0008-0000-2000-00002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>
          <a:extLst>
            <a:ext uri="{FF2B5EF4-FFF2-40B4-BE49-F238E27FC236}">
              <a16:creationId xmlns:a16="http://schemas.microsoft.com/office/drawing/2014/main" id="{00000000-0008-0000-2000-00002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>
          <a:extLst>
            <a:ext uri="{FF2B5EF4-FFF2-40B4-BE49-F238E27FC236}">
              <a16:creationId xmlns:a16="http://schemas.microsoft.com/office/drawing/2014/main" id="{00000000-0008-0000-2000-00002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>
          <a:extLst>
            <a:ext uri="{FF2B5EF4-FFF2-40B4-BE49-F238E27FC236}">
              <a16:creationId xmlns:a16="http://schemas.microsoft.com/office/drawing/2014/main" id="{00000000-0008-0000-2000-00002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>
          <a:extLst>
            <a:ext uri="{FF2B5EF4-FFF2-40B4-BE49-F238E27FC236}">
              <a16:creationId xmlns:a16="http://schemas.microsoft.com/office/drawing/2014/main" id="{00000000-0008-0000-2000-00002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>
          <a:extLst>
            <a:ext uri="{FF2B5EF4-FFF2-40B4-BE49-F238E27FC236}">
              <a16:creationId xmlns:a16="http://schemas.microsoft.com/office/drawing/2014/main" id="{00000000-0008-0000-2000-00002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>
          <a:extLst>
            <a:ext uri="{FF2B5EF4-FFF2-40B4-BE49-F238E27FC236}">
              <a16:creationId xmlns:a16="http://schemas.microsoft.com/office/drawing/2014/main" id="{00000000-0008-0000-2000-00002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>
          <a:extLst>
            <a:ext uri="{FF2B5EF4-FFF2-40B4-BE49-F238E27FC236}">
              <a16:creationId xmlns:a16="http://schemas.microsoft.com/office/drawing/2014/main" id="{00000000-0008-0000-2000-00003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>
          <a:extLst>
            <a:ext uri="{FF2B5EF4-FFF2-40B4-BE49-F238E27FC236}">
              <a16:creationId xmlns:a16="http://schemas.microsoft.com/office/drawing/2014/main" id="{00000000-0008-0000-2000-00003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>
          <a:extLst>
            <a:ext uri="{FF2B5EF4-FFF2-40B4-BE49-F238E27FC236}">
              <a16:creationId xmlns:a16="http://schemas.microsoft.com/office/drawing/2014/main" id="{00000000-0008-0000-2000-00003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>
          <a:extLst>
            <a:ext uri="{FF2B5EF4-FFF2-40B4-BE49-F238E27FC236}">
              <a16:creationId xmlns:a16="http://schemas.microsoft.com/office/drawing/2014/main" id="{00000000-0008-0000-2000-00003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>
          <a:extLst>
            <a:ext uri="{FF2B5EF4-FFF2-40B4-BE49-F238E27FC236}">
              <a16:creationId xmlns:a16="http://schemas.microsoft.com/office/drawing/2014/main" id="{00000000-0008-0000-2000-00003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>
          <a:extLst>
            <a:ext uri="{FF2B5EF4-FFF2-40B4-BE49-F238E27FC236}">
              <a16:creationId xmlns:a16="http://schemas.microsoft.com/office/drawing/2014/main" id="{00000000-0008-0000-2000-00003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>
          <a:extLst>
            <a:ext uri="{FF2B5EF4-FFF2-40B4-BE49-F238E27FC236}">
              <a16:creationId xmlns:a16="http://schemas.microsoft.com/office/drawing/2014/main" id="{00000000-0008-0000-2000-00003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>
          <a:extLst>
            <a:ext uri="{FF2B5EF4-FFF2-40B4-BE49-F238E27FC236}">
              <a16:creationId xmlns:a16="http://schemas.microsoft.com/office/drawing/2014/main" id="{00000000-0008-0000-2000-00003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>
          <a:extLst>
            <a:ext uri="{FF2B5EF4-FFF2-40B4-BE49-F238E27FC236}">
              <a16:creationId xmlns:a16="http://schemas.microsoft.com/office/drawing/2014/main" id="{00000000-0008-0000-2000-00003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>
          <a:extLst>
            <a:ext uri="{FF2B5EF4-FFF2-40B4-BE49-F238E27FC236}">
              <a16:creationId xmlns:a16="http://schemas.microsoft.com/office/drawing/2014/main" id="{00000000-0008-0000-2000-00003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>
          <a:extLst>
            <a:ext uri="{FF2B5EF4-FFF2-40B4-BE49-F238E27FC236}">
              <a16:creationId xmlns:a16="http://schemas.microsoft.com/office/drawing/2014/main" id="{00000000-0008-0000-2000-00003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>
          <a:extLst>
            <a:ext uri="{FF2B5EF4-FFF2-40B4-BE49-F238E27FC236}">
              <a16:creationId xmlns:a16="http://schemas.microsoft.com/office/drawing/2014/main" id="{00000000-0008-0000-2000-00003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>
          <a:extLst>
            <a:ext uri="{FF2B5EF4-FFF2-40B4-BE49-F238E27FC236}">
              <a16:creationId xmlns:a16="http://schemas.microsoft.com/office/drawing/2014/main" id="{00000000-0008-0000-2000-00003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>
          <a:extLst>
            <a:ext uri="{FF2B5EF4-FFF2-40B4-BE49-F238E27FC236}">
              <a16:creationId xmlns:a16="http://schemas.microsoft.com/office/drawing/2014/main" id="{00000000-0008-0000-2000-00003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>
          <a:extLst>
            <a:ext uri="{FF2B5EF4-FFF2-40B4-BE49-F238E27FC236}">
              <a16:creationId xmlns:a16="http://schemas.microsoft.com/office/drawing/2014/main" id="{00000000-0008-0000-2000-00003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>
          <a:extLst>
            <a:ext uri="{FF2B5EF4-FFF2-40B4-BE49-F238E27FC236}">
              <a16:creationId xmlns:a16="http://schemas.microsoft.com/office/drawing/2014/main" id="{00000000-0008-0000-2000-00003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>
          <a:extLst>
            <a:ext uri="{FF2B5EF4-FFF2-40B4-BE49-F238E27FC236}">
              <a16:creationId xmlns:a16="http://schemas.microsoft.com/office/drawing/2014/main" id="{00000000-0008-0000-2000-00004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>
          <a:extLst>
            <a:ext uri="{FF2B5EF4-FFF2-40B4-BE49-F238E27FC236}">
              <a16:creationId xmlns:a16="http://schemas.microsoft.com/office/drawing/2014/main" id="{00000000-0008-0000-2000-00004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>
          <a:extLst>
            <a:ext uri="{FF2B5EF4-FFF2-40B4-BE49-F238E27FC236}">
              <a16:creationId xmlns:a16="http://schemas.microsoft.com/office/drawing/2014/main" id="{00000000-0008-0000-2000-00004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>
          <a:extLst>
            <a:ext uri="{FF2B5EF4-FFF2-40B4-BE49-F238E27FC236}">
              <a16:creationId xmlns:a16="http://schemas.microsoft.com/office/drawing/2014/main" id="{00000000-0008-0000-2000-00004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>
          <a:extLst>
            <a:ext uri="{FF2B5EF4-FFF2-40B4-BE49-F238E27FC236}">
              <a16:creationId xmlns:a16="http://schemas.microsoft.com/office/drawing/2014/main" id="{00000000-0008-0000-2000-00004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>
          <a:extLst>
            <a:ext uri="{FF2B5EF4-FFF2-40B4-BE49-F238E27FC236}">
              <a16:creationId xmlns:a16="http://schemas.microsoft.com/office/drawing/2014/main" id="{00000000-0008-0000-2000-00004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>
          <a:extLst>
            <a:ext uri="{FF2B5EF4-FFF2-40B4-BE49-F238E27FC236}">
              <a16:creationId xmlns:a16="http://schemas.microsoft.com/office/drawing/2014/main" id="{00000000-0008-0000-2000-00004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>
          <a:extLst>
            <a:ext uri="{FF2B5EF4-FFF2-40B4-BE49-F238E27FC236}">
              <a16:creationId xmlns:a16="http://schemas.microsoft.com/office/drawing/2014/main" id="{00000000-0008-0000-2000-00004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>
          <a:extLst>
            <a:ext uri="{FF2B5EF4-FFF2-40B4-BE49-F238E27FC236}">
              <a16:creationId xmlns:a16="http://schemas.microsoft.com/office/drawing/2014/main" id="{00000000-0008-0000-2000-00004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>
          <a:extLst>
            <a:ext uri="{FF2B5EF4-FFF2-40B4-BE49-F238E27FC236}">
              <a16:creationId xmlns:a16="http://schemas.microsoft.com/office/drawing/2014/main" id="{00000000-0008-0000-2000-00004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>
          <a:extLst>
            <a:ext uri="{FF2B5EF4-FFF2-40B4-BE49-F238E27FC236}">
              <a16:creationId xmlns:a16="http://schemas.microsoft.com/office/drawing/2014/main" id="{00000000-0008-0000-2000-00004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>
          <a:extLst>
            <a:ext uri="{FF2B5EF4-FFF2-40B4-BE49-F238E27FC236}">
              <a16:creationId xmlns:a16="http://schemas.microsoft.com/office/drawing/2014/main" id="{00000000-0008-0000-2000-00004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>
          <a:extLst>
            <a:ext uri="{FF2B5EF4-FFF2-40B4-BE49-F238E27FC236}">
              <a16:creationId xmlns:a16="http://schemas.microsoft.com/office/drawing/2014/main" id="{00000000-0008-0000-2000-00004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>
          <a:extLst>
            <a:ext uri="{FF2B5EF4-FFF2-40B4-BE49-F238E27FC236}">
              <a16:creationId xmlns:a16="http://schemas.microsoft.com/office/drawing/2014/main" id="{00000000-0008-0000-2000-00004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>
          <a:extLst>
            <a:ext uri="{FF2B5EF4-FFF2-40B4-BE49-F238E27FC236}">
              <a16:creationId xmlns:a16="http://schemas.microsoft.com/office/drawing/2014/main" id="{00000000-0008-0000-2000-00004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>
          <a:extLst>
            <a:ext uri="{FF2B5EF4-FFF2-40B4-BE49-F238E27FC236}">
              <a16:creationId xmlns:a16="http://schemas.microsoft.com/office/drawing/2014/main" id="{00000000-0008-0000-2000-00004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>
          <a:extLst>
            <a:ext uri="{FF2B5EF4-FFF2-40B4-BE49-F238E27FC236}">
              <a16:creationId xmlns:a16="http://schemas.microsoft.com/office/drawing/2014/main" id="{00000000-0008-0000-2000-00005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>
          <a:extLst>
            <a:ext uri="{FF2B5EF4-FFF2-40B4-BE49-F238E27FC236}">
              <a16:creationId xmlns:a16="http://schemas.microsoft.com/office/drawing/2014/main" id="{00000000-0008-0000-2000-00005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>
          <a:extLst>
            <a:ext uri="{FF2B5EF4-FFF2-40B4-BE49-F238E27FC236}">
              <a16:creationId xmlns:a16="http://schemas.microsoft.com/office/drawing/2014/main" id="{00000000-0008-0000-2000-00005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>
          <a:extLst>
            <a:ext uri="{FF2B5EF4-FFF2-40B4-BE49-F238E27FC236}">
              <a16:creationId xmlns:a16="http://schemas.microsoft.com/office/drawing/2014/main" id="{00000000-0008-0000-2000-00005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>
          <a:extLst>
            <a:ext uri="{FF2B5EF4-FFF2-40B4-BE49-F238E27FC236}">
              <a16:creationId xmlns:a16="http://schemas.microsoft.com/office/drawing/2014/main" id="{00000000-0008-0000-2000-00005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>
          <a:extLst>
            <a:ext uri="{FF2B5EF4-FFF2-40B4-BE49-F238E27FC236}">
              <a16:creationId xmlns:a16="http://schemas.microsoft.com/office/drawing/2014/main" id="{00000000-0008-0000-2000-00005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>
          <a:extLst>
            <a:ext uri="{FF2B5EF4-FFF2-40B4-BE49-F238E27FC236}">
              <a16:creationId xmlns:a16="http://schemas.microsoft.com/office/drawing/2014/main" id="{00000000-0008-0000-2000-00005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>
          <a:extLst>
            <a:ext uri="{FF2B5EF4-FFF2-40B4-BE49-F238E27FC236}">
              <a16:creationId xmlns:a16="http://schemas.microsoft.com/office/drawing/2014/main" id="{00000000-0008-0000-2000-00005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>
          <a:extLst>
            <a:ext uri="{FF2B5EF4-FFF2-40B4-BE49-F238E27FC236}">
              <a16:creationId xmlns:a16="http://schemas.microsoft.com/office/drawing/2014/main" id="{00000000-0008-0000-2000-00005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>
          <a:extLst>
            <a:ext uri="{FF2B5EF4-FFF2-40B4-BE49-F238E27FC236}">
              <a16:creationId xmlns:a16="http://schemas.microsoft.com/office/drawing/2014/main" id="{00000000-0008-0000-2000-00005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>
          <a:extLst>
            <a:ext uri="{FF2B5EF4-FFF2-40B4-BE49-F238E27FC236}">
              <a16:creationId xmlns:a16="http://schemas.microsoft.com/office/drawing/2014/main" id="{00000000-0008-0000-2000-00005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>
          <a:extLst>
            <a:ext uri="{FF2B5EF4-FFF2-40B4-BE49-F238E27FC236}">
              <a16:creationId xmlns:a16="http://schemas.microsoft.com/office/drawing/2014/main" id="{00000000-0008-0000-2000-00005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>
          <a:extLst>
            <a:ext uri="{FF2B5EF4-FFF2-40B4-BE49-F238E27FC236}">
              <a16:creationId xmlns:a16="http://schemas.microsoft.com/office/drawing/2014/main" id="{00000000-0008-0000-2000-00005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>
          <a:extLst>
            <a:ext uri="{FF2B5EF4-FFF2-40B4-BE49-F238E27FC236}">
              <a16:creationId xmlns:a16="http://schemas.microsoft.com/office/drawing/2014/main" id="{00000000-0008-0000-2000-00005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>
          <a:extLst>
            <a:ext uri="{FF2B5EF4-FFF2-40B4-BE49-F238E27FC236}">
              <a16:creationId xmlns:a16="http://schemas.microsoft.com/office/drawing/2014/main" id="{00000000-0008-0000-2000-00005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>
          <a:extLst>
            <a:ext uri="{FF2B5EF4-FFF2-40B4-BE49-F238E27FC236}">
              <a16:creationId xmlns:a16="http://schemas.microsoft.com/office/drawing/2014/main" id="{00000000-0008-0000-2000-00005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>
          <a:extLst>
            <a:ext uri="{FF2B5EF4-FFF2-40B4-BE49-F238E27FC236}">
              <a16:creationId xmlns:a16="http://schemas.microsoft.com/office/drawing/2014/main" id="{00000000-0008-0000-2000-00006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>
          <a:extLst>
            <a:ext uri="{FF2B5EF4-FFF2-40B4-BE49-F238E27FC236}">
              <a16:creationId xmlns:a16="http://schemas.microsoft.com/office/drawing/2014/main" id="{00000000-0008-0000-2000-00006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>
          <a:extLst>
            <a:ext uri="{FF2B5EF4-FFF2-40B4-BE49-F238E27FC236}">
              <a16:creationId xmlns:a16="http://schemas.microsoft.com/office/drawing/2014/main" id="{00000000-0008-0000-2000-00006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>
          <a:extLst>
            <a:ext uri="{FF2B5EF4-FFF2-40B4-BE49-F238E27FC236}">
              <a16:creationId xmlns:a16="http://schemas.microsoft.com/office/drawing/2014/main" id="{00000000-0008-0000-2000-00006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>
          <a:extLst>
            <a:ext uri="{FF2B5EF4-FFF2-40B4-BE49-F238E27FC236}">
              <a16:creationId xmlns:a16="http://schemas.microsoft.com/office/drawing/2014/main" id="{00000000-0008-0000-2000-00006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>
          <a:extLst>
            <a:ext uri="{FF2B5EF4-FFF2-40B4-BE49-F238E27FC236}">
              <a16:creationId xmlns:a16="http://schemas.microsoft.com/office/drawing/2014/main" id="{00000000-0008-0000-2000-00006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>
          <a:extLst>
            <a:ext uri="{FF2B5EF4-FFF2-40B4-BE49-F238E27FC236}">
              <a16:creationId xmlns:a16="http://schemas.microsoft.com/office/drawing/2014/main" id="{00000000-0008-0000-2000-00006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>
          <a:extLst>
            <a:ext uri="{FF2B5EF4-FFF2-40B4-BE49-F238E27FC236}">
              <a16:creationId xmlns:a16="http://schemas.microsoft.com/office/drawing/2014/main" id="{00000000-0008-0000-2000-00006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>
          <a:extLst>
            <a:ext uri="{FF2B5EF4-FFF2-40B4-BE49-F238E27FC236}">
              <a16:creationId xmlns:a16="http://schemas.microsoft.com/office/drawing/2014/main" id="{00000000-0008-0000-2000-00006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>
          <a:extLst>
            <a:ext uri="{FF2B5EF4-FFF2-40B4-BE49-F238E27FC236}">
              <a16:creationId xmlns:a16="http://schemas.microsoft.com/office/drawing/2014/main" id="{00000000-0008-0000-2000-00006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>
          <a:extLst>
            <a:ext uri="{FF2B5EF4-FFF2-40B4-BE49-F238E27FC236}">
              <a16:creationId xmlns:a16="http://schemas.microsoft.com/office/drawing/2014/main" id="{00000000-0008-0000-2000-00006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>
          <a:extLst>
            <a:ext uri="{FF2B5EF4-FFF2-40B4-BE49-F238E27FC236}">
              <a16:creationId xmlns:a16="http://schemas.microsoft.com/office/drawing/2014/main" id="{00000000-0008-0000-2000-00006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>
          <a:extLst>
            <a:ext uri="{FF2B5EF4-FFF2-40B4-BE49-F238E27FC236}">
              <a16:creationId xmlns:a16="http://schemas.microsoft.com/office/drawing/2014/main" id="{00000000-0008-0000-2000-00006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>
          <a:extLst>
            <a:ext uri="{FF2B5EF4-FFF2-40B4-BE49-F238E27FC236}">
              <a16:creationId xmlns:a16="http://schemas.microsoft.com/office/drawing/2014/main" id="{00000000-0008-0000-2000-00006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>
          <a:extLst>
            <a:ext uri="{FF2B5EF4-FFF2-40B4-BE49-F238E27FC236}">
              <a16:creationId xmlns:a16="http://schemas.microsoft.com/office/drawing/2014/main" id="{00000000-0008-0000-2000-00006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>
          <a:extLst>
            <a:ext uri="{FF2B5EF4-FFF2-40B4-BE49-F238E27FC236}">
              <a16:creationId xmlns:a16="http://schemas.microsoft.com/office/drawing/2014/main" id="{00000000-0008-0000-2000-00006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>
          <a:extLst>
            <a:ext uri="{FF2B5EF4-FFF2-40B4-BE49-F238E27FC236}">
              <a16:creationId xmlns:a16="http://schemas.microsoft.com/office/drawing/2014/main" id="{00000000-0008-0000-2000-00007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>
          <a:extLst>
            <a:ext uri="{FF2B5EF4-FFF2-40B4-BE49-F238E27FC236}">
              <a16:creationId xmlns:a16="http://schemas.microsoft.com/office/drawing/2014/main" id="{00000000-0008-0000-2000-00007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>
          <a:extLst>
            <a:ext uri="{FF2B5EF4-FFF2-40B4-BE49-F238E27FC236}">
              <a16:creationId xmlns:a16="http://schemas.microsoft.com/office/drawing/2014/main" id="{00000000-0008-0000-2000-00007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>
          <a:extLst>
            <a:ext uri="{FF2B5EF4-FFF2-40B4-BE49-F238E27FC236}">
              <a16:creationId xmlns:a16="http://schemas.microsoft.com/office/drawing/2014/main" id="{00000000-0008-0000-2000-00007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>
          <a:extLst>
            <a:ext uri="{FF2B5EF4-FFF2-40B4-BE49-F238E27FC236}">
              <a16:creationId xmlns:a16="http://schemas.microsoft.com/office/drawing/2014/main" id="{00000000-0008-0000-2000-00007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>
          <a:extLst>
            <a:ext uri="{FF2B5EF4-FFF2-40B4-BE49-F238E27FC236}">
              <a16:creationId xmlns:a16="http://schemas.microsoft.com/office/drawing/2014/main" id="{00000000-0008-0000-2000-00007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>
          <a:extLst>
            <a:ext uri="{FF2B5EF4-FFF2-40B4-BE49-F238E27FC236}">
              <a16:creationId xmlns:a16="http://schemas.microsoft.com/office/drawing/2014/main" id="{00000000-0008-0000-2000-00007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>
          <a:extLst>
            <a:ext uri="{FF2B5EF4-FFF2-40B4-BE49-F238E27FC236}">
              <a16:creationId xmlns:a16="http://schemas.microsoft.com/office/drawing/2014/main" id="{00000000-0008-0000-2000-00007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>
          <a:extLst>
            <a:ext uri="{FF2B5EF4-FFF2-40B4-BE49-F238E27FC236}">
              <a16:creationId xmlns:a16="http://schemas.microsoft.com/office/drawing/2014/main" id="{00000000-0008-0000-2000-00007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>
          <a:extLst>
            <a:ext uri="{FF2B5EF4-FFF2-40B4-BE49-F238E27FC236}">
              <a16:creationId xmlns:a16="http://schemas.microsoft.com/office/drawing/2014/main" id="{00000000-0008-0000-2000-00007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>
          <a:extLst>
            <a:ext uri="{FF2B5EF4-FFF2-40B4-BE49-F238E27FC236}">
              <a16:creationId xmlns:a16="http://schemas.microsoft.com/office/drawing/2014/main" id="{00000000-0008-0000-2000-00007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>
          <a:extLst>
            <a:ext uri="{FF2B5EF4-FFF2-40B4-BE49-F238E27FC236}">
              <a16:creationId xmlns:a16="http://schemas.microsoft.com/office/drawing/2014/main" id="{00000000-0008-0000-2000-00007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>
          <a:extLst>
            <a:ext uri="{FF2B5EF4-FFF2-40B4-BE49-F238E27FC236}">
              <a16:creationId xmlns:a16="http://schemas.microsoft.com/office/drawing/2014/main" id="{00000000-0008-0000-2000-00007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>
          <a:extLst>
            <a:ext uri="{FF2B5EF4-FFF2-40B4-BE49-F238E27FC236}">
              <a16:creationId xmlns:a16="http://schemas.microsoft.com/office/drawing/2014/main" id="{00000000-0008-0000-2000-00007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>
          <a:extLst>
            <a:ext uri="{FF2B5EF4-FFF2-40B4-BE49-F238E27FC236}">
              <a16:creationId xmlns:a16="http://schemas.microsoft.com/office/drawing/2014/main" id="{00000000-0008-0000-2000-00007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>
          <a:extLst>
            <a:ext uri="{FF2B5EF4-FFF2-40B4-BE49-F238E27FC236}">
              <a16:creationId xmlns:a16="http://schemas.microsoft.com/office/drawing/2014/main" id="{00000000-0008-0000-2000-00007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>
          <a:extLst>
            <a:ext uri="{FF2B5EF4-FFF2-40B4-BE49-F238E27FC236}">
              <a16:creationId xmlns:a16="http://schemas.microsoft.com/office/drawing/2014/main" id="{00000000-0008-0000-2000-00008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>
          <a:extLst>
            <a:ext uri="{FF2B5EF4-FFF2-40B4-BE49-F238E27FC236}">
              <a16:creationId xmlns:a16="http://schemas.microsoft.com/office/drawing/2014/main" id="{00000000-0008-0000-2000-00008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>
          <a:extLst>
            <a:ext uri="{FF2B5EF4-FFF2-40B4-BE49-F238E27FC236}">
              <a16:creationId xmlns:a16="http://schemas.microsoft.com/office/drawing/2014/main" id="{00000000-0008-0000-2000-00008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>
          <a:extLst>
            <a:ext uri="{FF2B5EF4-FFF2-40B4-BE49-F238E27FC236}">
              <a16:creationId xmlns:a16="http://schemas.microsoft.com/office/drawing/2014/main" id="{00000000-0008-0000-2000-00008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>
          <a:extLst>
            <a:ext uri="{FF2B5EF4-FFF2-40B4-BE49-F238E27FC236}">
              <a16:creationId xmlns:a16="http://schemas.microsoft.com/office/drawing/2014/main" id="{00000000-0008-0000-2000-00008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>
          <a:extLst>
            <a:ext uri="{FF2B5EF4-FFF2-40B4-BE49-F238E27FC236}">
              <a16:creationId xmlns:a16="http://schemas.microsoft.com/office/drawing/2014/main" id="{00000000-0008-0000-2000-00008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>
          <a:extLst>
            <a:ext uri="{FF2B5EF4-FFF2-40B4-BE49-F238E27FC236}">
              <a16:creationId xmlns:a16="http://schemas.microsoft.com/office/drawing/2014/main" id="{00000000-0008-0000-2000-00008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>
          <a:extLst>
            <a:ext uri="{FF2B5EF4-FFF2-40B4-BE49-F238E27FC236}">
              <a16:creationId xmlns:a16="http://schemas.microsoft.com/office/drawing/2014/main" id="{00000000-0008-0000-2000-00008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>
          <a:extLst>
            <a:ext uri="{FF2B5EF4-FFF2-40B4-BE49-F238E27FC236}">
              <a16:creationId xmlns:a16="http://schemas.microsoft.com/office/drawing/2014/main" id="{00000000-0008-0000-2000-00008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>
          <a:extLst>
            <a:ext uri="{FF2B5EF4-FFF2-40B4-BE49-F238E27FC236}">
              <a16:creationId xmlns:a16="http://schemas.microsoft.com/office/drawing/2014/main" id="{00000000-0008-0000-2000-00008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>
          <a:extLst>
            <a:ext uri="{FF2B5EF4-FFF2-40B4-BE49-F238E27FC236}">
              <a16:creationId xmlns:a16="http://schemas.microsoft.com/office/drawing/2014/main" id="{00000000-0008-0000-2000-00008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>
          <a:extLst>
            <a:ext uri="{FF2B5EF4-FFF2-40B4-BE49-F238E27FC236}">
              <a16:creationId xmlns:a16="http://schemas.microsoft.com/office/drawing/2014/main" id="{00000000-0008-0000-2000-00008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>
          <a:extLst>
            <a:ext uri="{FF2B5EF4-FFF2-40B4-BE49-F238E27FC236}">
              <a16:creationId xmlns:a16="http://schemas.microsoft.com/office/drawing/2014/main" id="{00000000-0008-0000-2000-00008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>
          <a:extLst>
            <a:ext uri="{FF2B5EF4-FFF2-40B4-BE49-F238E27FC236}">
              <a16:creationId xmlns:a16="http://schemas.microsoft.com/office/drawing/2014/main" id="{00000000-0008-0000-2000-00008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>
          <a:extLst>
            <a:ext uri="{FF2B5EF4-FFF2-40B4-BE49-F238E27FC236}">
              <a16:creationId xmlns:a16="http://schemas.microsoft.com/office/drawing/2014/main" id="{00000000-0008-0000-2000-00008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>
          <a:extLst>
            <a:ext uri="{FF2B5EF4-FFF2-40B4-BE49-F238E27FC236}">
              <a16:creationId xmlns:a16="http://schemas.microsoft.com/office/drawing/2014/main" id="{00000000-0008-0000-2000-00008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>
          <a:extLst>
            <a:ext uri="{FF2B5EF4-FFF2-40B4-BE49-F238E27FC236}">
              <a16:creationId xmlns:a16="http://schemas.microsoft.com/office/drawing/2014/main" id="{00000000-0008-0000-2000-00009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>
          <a:extLst>
            <a:ext uri="{FF2B5EF4-FFF2-40B4-BE49-F238E27FC236}">
              <a16:creationId xmlns:a16="http://schemas.microsoft.com/office/drawing/2014/main" id="{00000000-0008-0000-2000-00009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>
          <a:extLst>
            <a:ext uri="{FF2B5EF4-FFF2-40B4-BE49-F238E27FC236}">
              <a16:creationId xmlns:a16="http://schemas.microsoft.com/office/drawing/2014/main" id="{00000000-0008-0000-2000-00009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>
          <a:extLst>
            <a:ext uri="{FF2B5EF4-FFF2-40B4-BE49-F238E27FC236}">
              <a16:creationId xmlns:a16="http://schemas.microsoft.com/office/drawing/2014/main" id="{00000000-0008-0000-2000-00009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>
          <a:extLst>
            <a:ext uri="{FF2B5EF4-FFF2-40B4-BE49-F238E27FC236}">
              <a16:creationId xmlns:a16="http://schemas.microsoft.com/office/drawing/2014/main" id="{00000000-0008-0000-2000-00009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>
          <a:extLst>
            <a:ext uri="{FF2B5EF4-FFF2-40B4-BE49-F238E27FC236}">
              <a16:creationId xmlns:a16="http://schemas.microsoft.com/office/drawing/2014/main" id="{00000000-0008-0000-2000-00009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>
          <a:extLst>
            <a:ext uri="{FF2B5EF4-FFF2-40B4-BE49-F238E27FC236}">
              <a16:creationId xmlns:a16="http://schemas.microsoft.com/office/drawing/2014/main" id="{00000000-0008-0000-2000-00009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>
          <a:extLst>
            <a:ext uri="{FF2B5EF4-FFF2-40B4-BE49-F238E27FC236}">
              <a16:creationId xmlns:a16="http://schemas.microsoft.com/office/drawing/2014/main" id="{00000000-0008-0000-2000-00009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>
          <a:extLst>
            <a:ext uri="{FF2B5EF4-FFF2-40B4-BE49-F238E27FC236}">
              <a16:creationId xmlns:a16="http://schemas.microsoft.com/office/drawing/2014/main" id="{00000000-0008-0000-2000-00009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>
          <a:extLst>
            <a:ext uri="{FF2B5EF4-FFF2-40B4-BE49-F238E27FC236}">
              <a16:creationId xmlns:a16="http://schemas.microsoft.com/office/drawing/2014/main" id="{00000000-0008-0000-2000-00009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>
          <a:extLst>
            <a:ext uri="{FF2B5EF4-FFF2-40B4-BE49-F238E27FC236}">
              <a16:creationId xmlns:a16="http://schemas.microsoft.com/office/drawing/2014/main" id="{00000000-0008-0000-2000-00009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>
          <a:extLst>
            <a:ext uri="{FF2B5EF4-FFF2-40B4-BE49-F238E27FC236}">
              <a16:creationId xmlns:a16="http://schemas.microsoft.com/office/drawing/2014/main" id="{00000000-0008-0000-2000-00009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>
          <a:extLst>
            <a:ext uri="{FF2B5EF4-FFF2-40B4-BE49-F238E27FC236}">
              <a16:creationId xmlns:a16="http://schemas.microsoft.com/office/drawing/2014/main" id="{00000000-0008-0000-2000-00009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>
          <a:extLst>
            <a:ext uri="{FF2B5EF4-FFF2-40B4-BE49-F238E27FC236}">
              <a16:creationId xmlns:a16="http://schemas.microsoft.com/office/drawing/2014/main" id="{00000000-0008-0000-2000-00009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>
          <a:extLst>
            <a:ext uri="{FF2B5EF4-FFF2-40B4-BE49-F238E27FC236}">
              <a16:creationId xmlns:a16="http://schemas.microsoft.com/office/drawing/2014/main" id="{00000000-0008-0000-2000-00009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>
          <a:extLst>
            <a:ext uri="{FF2B5EF4-FFF2-40B4-BE49-F238E27FC236}">
              <a16:creationId xmlns:a16="http://schemas.microsoft.com/office/drawing/2014/main" id="{00000000-0008-0000-2000-00009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>
          <a:extLst>
            <a:ext uri="{FF2B5EF4-FFF2-40B4-BE49-F238E27FC236}">
              <a16:creationId xmlns:a16="http://schemas.microsoft.com/office/drawing/2014/main" id="{00000000-0008-0000-2000-0000A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>
          <a:extLst>
            <a:ext uri="{FF2B5EF4-FFF2-40B4-BE49-F238E27FC236}">
              <a16:creationId xmlns:a16="http://schemas.microsoft.com/office/drawing/2014/main" id="{00000000-0008-0000-2000-0000A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>
          <a:extLst>
            <a:ext uri="{FF2B5EF4-FFF2-40B4-BE49-F238E27FC236}">
              <a16:creationId xmlns:a16="http://schemas.microsoft.com/office/drawing/2014/main" id="{00000000-0008-0000-2000-0000A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>
          <a:extLst>
            <a:ext uri="{FF2B5EF4-FFF2-40B4-BE49-F238E27FC236}">
              <a16:creationId xmlns:a16="http://schemas.microsoft.com/office/drawing/2014/main" id="{00000000-0008-0000-2000-0000A3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>
          <a:extLst>
            <a:ext uri="{FF2B5EF4-FFF2-40B4-BE49-F238E27FC236}">
              <a16:creationId xmlns:a16="http://schemas.microsoft.com/office/drawing/2014/main" id="{00000000-0008-0000-2000-0000A4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>
          <a:extLst>
            <a:ext uri="{FF2B5EF4-FFF2-40B4-BE49-F238E27FC236}">
              <a16:creationId xmlns:a16="http://schemas.microsoft.com/office/drawing/2014/main" id="{00000000-0008-0000-2000-0000A5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>
          <a:extLst>
            <a:ext uri="{FF2B5EF4-FFF2-40B4-BE49-F238E27FC236}">
              <a16:creationId xmlns:a16="http://schemas.microsoft.com/office/drawing/2014/main" id="{00000000-0008-0000-2000-0000A6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>
          <a:extLst>
            <a:ext uri="{FF2B5EF4-FFF2-40B4-BE49-F238E27FC236}">
              <a16:creationId xmlns:a16="http://schemas.microsoft.com/office/drawing/2014/main" id="{00000000-0008-0000-2000-0000A7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>
          <a:extLst>
            <a:ext uri="{FF2B5EF4-FFF2-40B4-BE49-F238E27FC236}">
              <a16:creationId xmlns:a16="http://schemas.microsoft.com/office/drawing/2014/main" id="{00000000-0008-0000-2000-0000A8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>
          <a:extLst>
            <a:ext uri="{FF2B5EF4-FFF2-40B4-BE49-F238E27FC236}">
              <a16:creationId xmlns:a16="http://schemas.microsoft.com/office/drawing/2014/main" id="{00000000-0008-0000-2000-0000A9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>
          <a:extLst>
            <a:ext uri="{FF2B5EF4-FFF2-40B4-BE49-F238E27FC236}">
              <a16:creationId xmlns:a16="http://schemas.microsoft.com/office/drawing/2014/main" id="{00000000-0008-0000-2000-0000AA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>
          <a:extLst>
            <a:ext uri="{FF2B5EF4-FFF2-40B4-BE49-F238E27FC236}">
              <a16:creationId xmlns:a16="http://schemas.microsoft.com/office/drawing/2014/main" id="{00000000-0008-0000-2000-0000AB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>
          <a:extLst>
            <a:ext uri="{FF2B5EF4-FFF2-40B4-BE49-F238E27FC236}">
              <a16:creationId xmlns:a16="http://schemas.microsoft.com/office/drawing/2014/main" id="{00000000-0008-0000-2000-0000AC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>
          <a:extLst>
            <a:ext uri="{FF2B5EF4-FFF2-40B4-BE49-F238E27FC236}">
              <a16:creationId xmlns:a16="http://schemas.microsoft.com/office/drawing/2014/main" id="{00000000-0008-0000-2000-0000AD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>
          <a:extLst>
            <a:ext uri="{FF2B5EF4-FFF2-40B4-BE49-F238E27FC236}">
              <a16:creationId xmlns:a16="http://schemas.microsoft.com/office/drawing/2014/main" id="{00000000-0008-0000-2000-0000AE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>
          <a:extLst>
            <a:ext uri="{FF2B5EF4-FFF2-40B4-BE49-F238E27FC236}">
              <a16:creationId xmlns:a16="http://schemas.microsoft.com/office/drawing/2014/main" id="{00000000-0008-0000-2000-0000AF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>
          <a:extLst>
            <a:ext uri="{FF2B5EF4-FFF2-40B4-BE49-F238E27FC236}">
              <a16:creationId xmlns:a16="http://schemas.microsoft.com/office/drawing/2014/main" id="{00000000-0008-0000-2000-0000B0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>
          <a:extLst>
            <a:ext uri="{FF2B5EF4-FFF2-40B4-BE49-F238E27FC236}">
              <a16:creationId xmlns:a16="http://schemas.microsoft.com/office/drawing/2014/main" id="{00000000-0008-0000-2000-0000B1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>
          <a:extLst>
            <a:ext uri="{FF2B5EF4-FFF2-40B4-BE49-F238E27FC236}">
              <a16:creationId xmlns:a16="http://schemas.microsoft.com/office/drawing/2014/main" id="{00000000-0008-0000-2000-0000B20B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>
          <a:extLst>
            <a:ext uri="{FF2B5EF4-FFF2-40B4-BE49-F238E27FC236}">
              <a16:creationId xmlns:a16="http://schemas.microsoft.com/office/drawing/2014/main" id="{00000000-0008-0000-2000-0000B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>
          <a:extLst>
            <a:ext uri="{FF2B5EF4-FFF2-40B4-BE49-F238E27FC236}">
              <a16:creationId xmlns:a16="http://schemas.microsoft.com/office/drawing/2014/main" id="{00000000-0008-0000-2000-0000B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>
          <a:extLst>
            <a:ext uri="{FF2B5EF4-FFF2-40B4-BE49-F238E27FC236}">
              <a16:creationId xmlns:a16="http://schemas.microsoft.com/office/drawing/2014/main" id="{00000000-0008-0000-2000-0000B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>
          <a:extLst>
            <a:ext uri="{FF2B5EF4-FFF2-40B4-BE49-F238E27FC236}">
              <a16:creationId xmlns:a16="http://schemas.microsoft.com/office/drawing/2014/main" id="{00000000-0008-0000-2000-0000B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>
          <a:extLst>
            <a:ext uri="{FF2B5EF4-FFF2-40B4-BE49-F238E27FC236}">
              <a16:creationId xmlns:a16="http://schemas.microsoft.com/office/drawing/2014/main" id="{00000000-0008-0000-2000-0000B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>
          <a:extLst>
            <a:ext uri="{FF2B5EF4-FFF2-40B4-BE49-F238E27FC236}">
              <a16:creationId xmlns:a16="http://schemas.microsoft.com/office/drawing/2014/main" id="{00000000-0008-0000-2000-0000B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>
          <a:extLst>
            <a:ext uri="{FF2B5EF4-FFF2-40B4-BE49-F238E27FC236}">
              <a16:creationId xmlns:a16="http://schemas.microsoft.com/office/drawing/2014/main" id="{00000000-0008-0000-2000-0000B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>
          <a:extLst>
            <a:ext uri="{FF2B5EF4-FFF2-40B4-BE49-F238E27FC236}">
              <a16:creationId xmlns:a16="http://schemas.microsoft.com/office/drawing/2014/main" id="{00000000-0008-0000-2000-0000B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>
          <a:extLst>
            <a:ext uri="{FF2B5EF4-FFF2-40B4-BE49-F238E27FC236}">
              <a16:creationId xmlns:a16="http://schemas.microsoft.com/office/drawing/2014/main" id="{00000000-0008-0000-2000-0000B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>
          <a:extLst>
            <a:ext uri="{FF2B5EF4-FFF2-40B4-BE49-F238E27FC236}">
              <a16:creationId xmlns:a16="http://schemas.microsoft.com/office/drawing/2014/main" id="{00000000-0008-0000-2000-0000B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>
          <a:extLst>
            <a:ext uri="{FF2B5EF4-FFF2-40B4-BE49-F238E27FC236}">
              <a16:creationId xmlns:a16="http://schemas.microsoft.com/office/drawing/2014/main" id="{00000000-0008-0000-2000-0000B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>
          <a:extLst>
            <a:ext uri="{FF2B5EF4-FFF2-40B4-BE49-F238E27FC236}">
              <a16:creationId xmlns:a16="http://schemas.microsoft.com/office/drawing/2014/main" id="{00000000-0008-0000-2000-0000B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>
          <a:extLst>
            <a:ext uri="{FF2B5EF4-FFF2-40B4-BE49-F238E27FC236}">
              <a16:creationId xmlns:a16="http://schemas.microsoft.com/office/drawing/2014/main" id="{00000000-0008-0000-2000-0000B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>
          <a:extLst>
            <a:ext uri="{FF2B5EF4-FFF2-40B4-BE49-F238E27FC236}">
              <a16:creationId xmlns:a16="http://schemas.microsoft.com/office/drawing/2014/main" id="{00000000-0008-0000-2000-0000C0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>
          <a:extLst>
            <a:ext uri="{FF2B5EF4-FFF2-40B4-BE49-F238E27FC236}">
              <a16:creationId xmlns:a16="http://schemas.microsoft.com/office/drawing/2014/main" id="{00000000-0008-0000-2000-0000C1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>
          <a:extLst>
            <a:ext uri="{FF2B5EF4-FFF2-40B4-BE49-F238E27FC236}">
              <a16:creationId xmlns:a16="http://schemas.microsoft.com/office/drawing/2014/main" id="{00000000-0008-0000-2000-0000C2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>
          <a:extLst>
            <a:ext uri="{FF2B5EF4-FFF2-40B4-BE49-F238E27FC236}">
              <a16:creationId xmlns:a16="http://schemas.microsoft.com/office/drawing/2014/main" id="{00000000-0008-0000-2000-0000C3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>
          <a:extLst>
            <a:ext uri="{FF2B5EF4-FFF2-40B4-BE49-F238E27FC236}">
              <a16:creationId xmlns:a16="http://schemas.microsoft.com/office/drawing/2014/main" id="{00000000-0008-0000-2000-0000C4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>
          <a:extLst>
            <a:ext uri="{FF2B5EF4-FFF2-40B4-BE49-F238E27FC236}">
              <a16:creationId xmlns:a16="http://schemas.microsoft.com/office/drawing/2014/main" id="{00000000-0008-0000-2000-0000C5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>
          <a:extLst>
            <a:ext uri="{FF2B5EF4-FFF2-40B4-BE49-F238E27FC236}">
              <a16:creationId xmlns:a16="http://schemas.microsoft.com/office/drawing/2014/main" id="{00000000-0008-0000-2000-0000C6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>
          <a:extLst>
            <a:ext uri="{FF2B5EF4-FFF2-40B4-BE49-F238E27FC236}">
              <a16:creationId xmlns:a16="http://schemas.microsoft.com/office/drawing/2014/main" id="{00000000-0008-0000-2000-0000C7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>
          <a:extLst>
            <a:ext uri="{FF2B5EF4-FFF2-40B4-BE49-F238E27FC236}">
              <a16:creationId xmlns:a16="http://schemas.microsoft.com/office/drawing/2014/main" id="{00000000-0008-0000-2000-0000C8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>
          <a:extLst>
            <a:ext uri="{FF2B5EF4-FFF2-40B4-BE49-F238E27FC236}">
              <a16:creationId xmlns:a16="http://schemas.microsoft.com/office/drawing/2014/main" id="{00000000-0008-0000-2000-0000C9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>
          <a:extLst>
            <a:ext uri="{FF2B5EF4-FFF2-40B4-BE49-F238E27FC236}">
              <a16:creationId xmlns:a16="http://schemas.microsoft.com/office/drawing/2014/main" id="{00000000-0008-0000-2000-0000CA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>
          <a:extLst>
            <a:ext uri="{FF2B5EF4-FFF2-40B4-BE49-F238E27FC236}">
              <a16:creationId xmlns:a16="http://schemas.microsoft.com/office/drawing/2014/main" id="{00000000-0008-0000-2000-0000CB0B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>
          <a:extLst>
            <a:ext uri="{FF2B5EF4-FFF2-40B4-BE49-F238E27FC236}">
              <a16:creationId xmlns:a16="http://schemas.microsoft.com/office/drawing/2014/main" id="{00000000-0008-0000-2000-0000C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>
          <a:extLst>
            <a:ext uri="{FF2B5EF4-FFF2-40B4-BE49-F238E27FC236}">
              <a16:creationId xmlns:a16="http://schemas.microsoft.com/office/drawing/2014/main" id="{00000000-0008-0000-2000-0000C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>
          <a:extLst>
            <a:ext uri="{FF2B5EF4-FFF2-40B4-BE49-F238E27FC236}">
              <a16:creationId xmlns:a16="http://schemas.microsoft.com/office/drawing/2014/main" id="{00000000-0008-0000-2000-0000C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>
          <a:extLst>
            <a:ext uri="{FF2B5EF4-FFF2-40B4-BE49-F238E27FC236}">
              <a16:creationId xmlns:a16="http://schemas.microsoft.com/office/drawing/2014/main" id="{00000000-0008-0000-2000-0000C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>
          <a:extLst>
            <a:ext uri="{FF2B5EF4-FFF2-40B4-BE49-F238E27FC236}">
              <a16:creationId xmlns:a16="http://schemas.microsoft.com/office/drawing/2014/main" id="{00000000-0008-0000-2000-0000D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>
          <a:extLst>
            <a:ext uri="{FF2B5EF4-FFF2-40B4-BE49-F238E27FC236}">
              <a16:creationId xmlns:a16="http://schemas.microsoft.com/office/drawing/2014/main" id="{00000000-0008-0000-2000-0000D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>
          <a:extLst>
            <a:ext uri="{FF2B5EF4-FFF2-40B4-BE49-F238E27FC236}">
              <a16:creationId xmlns:a16="http://schemas.microsoft.com/office/drawing/2014/main" id="{00000000-0008-0000-2000-0000D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>
          <a:extLst>
            <a:ext uri="{FF2B5EF4-FFF2-40B4-BE49-F238E27FC236}">
              <a16:creationId xmlns:a16="http://schemas.microsoft.com/office/drawing/2014/main" id="{00000000-0008-0000-2000-0000D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>
          <a:extLst>
            <a:ext uri="{FF2B5EF4-FFF2-40B4-BE49-F238E27FC236}">
              <a16:creationId xmlns:a16="http://schemas.microsoft.com/office/drawing/2014/main" id="{00000000-0008-0000-2000-0000D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>
          <a:extLst>
            <a:ext uri="{FF2B5EF4-FFF2-40B4-BE49-F238E27FC236}">
              <a16:creationId xmlns:a16="http://schemas.microsoft.com/office/drawing/2014/main" id="{00000000-0008-0000-2000-0000D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>
          <a:extLst>
            <a:ext uri="{FF2B5EF4-FFF2-40B4-BE49-F238E27FC236}">
              <a16:creationId xmlns:a16="http://schemas.microsoft.com/office/drawing/2014/main" id="{00000000-0008-0000-2000-0000D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>
          <a:extLst>
            <a:ext uri="{FF2B5EF4-FFF2-40B4-BE49-F238E27FC236}">
              <a16:creationId xmlns:a16="http://schemas.microsoft.com/office/drawing/2014/main" id="{00000000-0008-0000-2000-0000D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>
          <a:extLst>
            <a:ext uri="{FF2B5EF4-FFF2-40B4-BE49-F238E27FC236}">
              <a16:creationId xmlns:a16="http://schemas.microsoft.com/office/drawing/2014/main" id="{00000000-0008-0000-2000-0000D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>
          <a:extLst>
            <a:ext uri="{FF2B5EF4-FFF2-40B4-BE49-F238E27FC236}">
              <a16:creationId xmlns:a16="http://schemas.microsoft.com/office/drawing/2014/main" id="{00000000-0008-0000-2000-0000D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>
          <a:extLst>
            <a:ext uri="{FF2B5EF4-FFF2-40B4-BE49-F238E27FC236}">
              <a16:creationId xmlns:a16="http://schemas.microsoft.com/office/drawing/2014/main" id="{00000000-0008-0000-2000-0000D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>
          <a:extLst>
            <a:ext uri="{FF2B5EF4-FFF2-40B4-BE49-F238E27FC236}">
              <a16:creationId xmlns:a16="http://schemas.microsoft.com/office/drawing/2014/main" id="{00000000-0008-0000-2000-0000D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>
          <a:extLst>
            <a:ext uri="{FF2B5EF4-FFF2-40B4-BE49-F238E27FC236}">
              <a16:creationId xmlns:a16="http://schemas.microsoft.com/office/drawing/2014/main" id="{00000000-0008-0000-2000-0000D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>
          <a:extLst>
            <a:ext uri="{FF2B5EF4-FFF2-40B4-BE49-F238E27FC236}">
              <a16:creationId xmlns:a16="http://schemas.microsoft.com/office/drawing/2014/main" id="{00000000-0008-0000-2000-0000D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>
          <a:extLst>
            <a:ext uri="{FF2B5EF4-FFF2-40B4-BE49-F238E27FC236}">
              <a16:creationId xmlns:a16="http://schemas.microsoft.com/office/drawing/2014/main" id="{00000000-0008-0000-2000-0000D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>
          <a:extLst>
            <a:ext uri="{FF2B5EF4-FFF2-40B4-BE49-F238E27FC236}">
              <a16:creationId xmlns:a16="http://schemas.microsoft.com/office/drawing/2014/main" id="{00000000-0008-0000-2000-0000D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>
          <a:extLst>
            <a:ext uri="{FF2B5EF4-FFF2-40B4-BE49-F238E27FC236}">
              <a16:creationId xmlns:a16="http://schemas.microsoft.com/office/drawing/2014/main" id="{00000000-0008-0000-2000-0000E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>
          <a:extLst>
            <a:ext uri="{FF2B5EF4-FFF2-40B4-BE49-F238E27FC236}">
              <a16:creationId xmlns:a16="http://schemas.microsoft.com/office/drawing/2014/main" id="{00000000-0008-0000-2000-0000E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>
          <a:extLst>
            <a:ext uri="{FF2B5EF4-FFF2-40B4-BE49-F238E27FC236}">
              <a16:creationId xmlns:a16="http://schemas.microsoft.com/office/drawing/2014/main" id="{00000000-0008-0000-2000-0000E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>
          <a:extLst>
            <a:ext uri="{FF2B5EF4-FFF2-40B4-BE49-F238E27FC236}">
              <a16:creationId xmlns:a16="http://schemas.microsoft.com/office/drawing/2014/main" id="{00000000-0008-0000-2000-0000E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>
          <a:extLst>
            <a:ext uri="{FF2B5EF4-FFF2-40B4-BE49-F238E27FC236}">
              <a16:creationId xmlns:a16="http://schemas.microsoft.com/office/drawing/2014/main" id="{00000000-0008-0000-2000-0000E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>
          <a:extLst>
            <a:ext uri="{FF2B5EF4-FFF2-40B4-BE49-F238E27FC236}">
              <a16:creationId xmlns:a16="http://schemas.microsoft.com/office/drawing/2014/main" id="{00000000-0008-0000-2000-0000E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>
          <a:extLst>
            <a:ext uri="{FF2B5EF4-FFF2-40B4-BE49-F238E27FC236}">
              <a16:creationId xmlns:a16="http://schemas.microsoft.com/office/drawing/2014/main" id="{00000000-0008-0000-2000-0000E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>
          <a:extLst>
            <a:ext uri="{FF2B5EF4-FFF2-40B4-BE49-F238E27FC236}">
              <a16:creationId xmlns:a16="http://schemas.microsoft.com/office/drawing/2014/main" id="{00000000-0008-0000-2000-0000E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>
          <a:extLst>
            <a:ext uri="{FF2B5EF4-FFF2-40B4-BE49-F238E27FC236}">
              <a16:creationId xmlns:a16="http://schemas.microsoft.com/office/drawing/2014/main" id="{00000000-0008-0000-2000-0000E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>
          <a:extLst>
            <a:ext uri="{FF2B5EF4-FFF2-40B4-BE49-F238E27FC236}">
              <a16:creationId xmlns:a16="http://schemas.microsoft.com/office/drawing/2014/main" id="{00000000-0008-0000-2000-0000E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>
          <a:extLst>
            <a:ext uri="{FF2B5EF4-FFF2-40B4-BE49-F238E27FC236}">
              <a16:creationId xmlns:a16="http://schemas.microsoft.com/office/drawing/2014/main" id="{00000000-0008-0000-2000-0000E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>
          <a:extLst>
            <a:ext uri="{FF2B5EF4-FFF2-40B4-BE49-F238E27FC236}">
              <a16:creationId xmlns:a16="http://schemas.microsoft.com/office/drawing/2014/main" id="{00000000-0008-0000-2000-0000E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>
          <a:extLst>
            <a:ext uri="{FF2B5EF4-FFF2-40B4-BE49-F238E27FC236}">
              <a16:creationId xmlns:a16="http://schemas.microsoft.com/office/drawing/2014/main" id="{00000000-0008-0000-2000-0000E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>
          <a:extLst>
            <a:ext uri="{FF2B5EF4-FFF2-40B4-BE49-F238E27FC236}">
              <a16:creationId xmlns:a16="http://schemas.microsoft.com/office/drawing/2014/main" id="{00000000-0008-0000-2000-0000E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>
          <a:extLst>
            <a:ext uri="{FF2B5EF4-FFF2-40B4-BE49-F238E27FC236}">
              <a16:creationId xmlns:a16="http://schemas.microsoft.com/office/drawing/2014/main" id="{00000000-0008-0000-2000-0000E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>
          <a:extLst>
            <a:ext uri="{FF2B5EF4-FFF2-40B4-BE49-F238E27FC236}">
              <a16:creationId xmlns:a16="http://schemas.microsoft.com/office/drawing/2014/main" id="{00000000-0008-0000-2000-0000E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>
          <a:extLst>
            <a:ext uri="{FF2B5EF4-FFF2-40B4-BE49-F238E27FC236}">
              <a16:creationId xmlns:a16="http://schemas.microsoft.com/office/drawing/2014/main" id="{00000000-0008-0000-2000-0000F0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>
          <a:extLst>
            <a:ext uri="{FF2B5EF4-FFF2-40B4-BE49-F238E27FC236}">
              <a16:creationId xmlns:a16="http://schemas.microsoft.com/office/drawing/2014/main" id="{00000000-0008-0000-2000-0000F1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>
          <a:extLst>
            <a:ext uri="{FF2B5EF4-FFF2-40B4-BE49-F238E27FC236}">
              <a16:creationId xmlns:a16="http://schemas.microsoft.com/office/drawing/2014/main" id="{00000000-0008-0000-2000-0000F2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>
          <a:extLst>
            <a:ext uri="{FF2B5EF4-FFF2-40B4-BE49-F238E27FC236}">
              <a16:creationId xmlns:a16="http://schemas.microsoft.com/office/drawing/2014/main" id="{00000000-0008-0000-2000-0000F3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>
          <a:extLst>
            <a:ext uri="{FF2B5EF4-FFF2-40B4-BE49-F238E27FC236}">
              <a16:creationId xmlns:a16="http://schemas.microsoft.com/office/drawing/2014/main" id="{00000000-0008-0000-2000-0000F4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>
          <a:extLst>
            <a:ext uri="{FF2B5EF4-FFF2-40B4-BE49-F238E27FC236}">
              <a16:creationId xmlns:a16="http://schemas.microsoft.com/office/drawing/2014/main" id="{00000000-0008-0000-2000-0000F5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>
          <a:extLst>
            <a:ext uri="{FF2B5EF4-FFF2-40B4-BE49-F238E27FC236}">
              <a16:creationId xmlns:a16="http://schemas.microsoft.com/office/drawing/2014/main" id="{00000000-0008-0000-2000-0000F6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>
          <a:extLst>
            <a:ext uri="{FF2B5EF4-FFF2-40B4-BE49-F238E27FC236}">
              <a16:creationId xmlns:a16="http://schemas.microsoft.com/office/drawing/2014/main" id="{00000000-0008-0000-2000-0000F7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>
          <a:extLst>
            <a:ext uri="{FF2B5EF4-FFF2-40B4-BE49-F238E27FC236}">
              <a16:creationId xmlns:a16="http://schemas.microsoft.com/office/drawing/2014/main" id="{00000000-0008-0000-2000-0000F8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>
          <a:extLst>
            <a:ext uri="{FF2B5EF4-FFF2-40B4-BE49-F238E27FC236}">
              <a16:creationId xmlns:a16="http://schemas.microsoft.com/office/drawing/2014/main" id="{00000000-0008-0000-2000-0000F9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>
          <a:extLst>
            <a:ext uri="{FF2B5EF4-FFF2-40B4-BE49-F238E27FC236}">
              <a16:creationId xmlns:a16="http://schemas.microsoft.com/office/drawing/2014/main" id="{00000000-0008-0000-2000-0000FA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>
          <a:extLst>
            <a:ext uri="{FF2B5EF4-FFF2-40B4-BE49-F238E27FC236}">
              <a16:creationId xmlns:a16="http://schemas.microsoft.com/office/drawing/2014/main" id="{00000000-0008-0000-2000-0000FB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>
          <a:extLst>
            <a:ext uri="{FF2B5EF4-FFF2-40B4-BE49-F238E27FC236}">
              <a16:creationId xmlns:a16="http://schemas.microsoft.com/office/drawing/2014/main" id="{00000000-0008-0000-2000-0000FC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>
          <a:extLst>
            <a:ext uri="{FF2B5EF4-FFF2-40B4-BE49-F238E27FC236}">
              <a16:creationId xmlns:a16="http://schemas.microsoft.com/office/drawing/2014/main" id="{00000000-0008-0000-2000-0000FD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>
          <a:extLst>
            <a:ext uri="{FF2B5EF4-FFF2-40B4-BE49-F238E27FC236}">
              <a16:creationId xmlns:a16="http://schemas.microsoft.com/office/drawing/2014/main" id="{00000000-0008-0000-2000-0000FE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>
          <a:extLst>
            <a:ext uri="{FF2B5EF4-FFF2-40B4-BE49-F238E27FC236}">
              <a16:creationId xmlns:a16="http://schemas.microsoft.com/office/drawing/2014/main" id="{00000000-0008-0000-2000-0000FF0B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>
          <a:extLst>
            <a:ext uri="{FF2B5EF4-FFF2-40B4-BE49-F238E27FC236}">
              <a16:creationId xmlns:a16="http://schemas.microsoft.com/office/drawing/2014/main" id="{00000000-0008-0000-2000-00000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>
          <a:extLst>
            <a:ext uri="{FF2B5EF4-FFF2-40B4-BE49-F238E27FC236}">
              <a16:creationId xmlns:a16="http://schemas.microsoft.com/office/drawing/2014/main" id="{00000000-0008-0000-2000-00000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>
          <a:extLst>
            <a:ext uri="{FF2B5EF4-FFF2-40B4-BE49-F238E27FC236}">
              <a16:creationId xmlns:a16="http://schemas.microsoft.com/office/drawing/2014/main" id="{00000000-0008-0000-2000-00000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>
          <a:extLst>
            <a:ext uri="{FF2B5EF4-FFF2-40B4-BE49-F238E27FC236}">
              <a16:creationId xmlns:a16="http://schemas.microsoft.com/office/drawing/2014/main" id="{00000000-0008-0000-2000-00000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>
          <a:extLst>
            <a:ext uri="{FF2B5EF4-FFF2-40B4-BE49-F238E27FC236}">
              <a16:creationId xmlns:a16="http://schemas.microsoft.com/office/drawing/2014/main" id="{00000000-0008-0000-2000-00000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>
          <a:extLst>
            <a:ext uri="{FF2B5EF4-FFF2-40B4-BE49-F238E27FC236}">
              <a16:creationId xmlns:a16="http://schemas.microsoft.com/office/drawing/2014/main" id="{00000000-0008-0000-2000-00000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>
          <a:extLst>
            <a:ext uri="{FF2B5EF4-FFF2-40B4-BE49-F238E27FC236}">
              <a16:creationId xmlns:a16="http://schemas.microsoft.com/office/drawing/2014/main" id="{00000000-0008-0000-2000-00000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>
          <a:extLst>
            <a:ext uri="{FF2B5EF4-FFF2-40B4-BE49-F238E27FC236}">
              <a16:creationId xmlns:a16="http://schemas.microsoft.com/office/drawing/2014/main" id="{00000000-0008-0000-2000-00000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>
          <a:extLst>
            <a:ext uri="{FF2B5EF4-FFF2-40B4-BE49-F238E27FC236}">
              <a16:creationId xmlns:a16="http://schemas.microsoft.com/office/drawing/2014/main" id="{00000000-0008-0000-2000-00000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>
          <a:extLst>
            <a:ext uri="{FF2B5EF4-FFF2-40B4-BE49-F238E27FC236}">
              <a16:creationId xmlns:a16="http://schemas.microsoft.com/office/drawing/2014/main" id="{00000000-0008-0000-2000-00000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>
          <a:extLst>
            <a:ext uri="{FF2B5EF4-FFF2-40B4-BE49-F238E27FC236}">
              <a16:creationId xmlns:a16="http://schemas.microsoft.com/office/drawing/2014/main" id="{00000000-0008-0000-2000-00000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>
          <a:extLst>
            <a:ext uri="{FF2B5EF4-FFF2-40B4-BE49-F238E27FC236}">
              <a16:creationId xmlns:a16="http://schemas.microsoft.com/office/drawing/2014/main" id="{00000000-0008-0000-2000-00000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>
          <a:extLst>
            <a:ext uri="{FF2B5EF4-FFF2-40B4-BE49-F238E27FC236}">
              <a16:creationId xmlns:a16="http://schemas.microsoft.com/office/drawing/2014/main" id="{00000000-0008-0000-2000-00000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>
          <a:extLst>
            <a:ext uri="{FF2B5EF4-FFF2-40B4-BE49-F238E27FC236}">
              <a16:creationId xmlns:a16="http://schemas.microsoft.com/office/drawing/2014/main" id="{00000000-0008-0000-2000-00000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>
          <a:extLst>
            <a:ext uri="{FF2B5EF4-FFF2-40B4-BE49-F238E27FC236}">
              <a16:creationId xmlns:a16="http://schemas.microsoft.com/office/drawing/2014/main" id="{00000000-0008-0000-2000-00000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>
          <a:extLst>
            <a:ext uri="{FF2B5EF4-FFF2-40B4-BE49-F238E27FC236}">
              <a16:creationId xmlns:a16="http://schemas.microsoft.com/office/drawing/2014/main" id="{00000000-0008-0000-2000-00000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>
          <a:extLst>
            <a:ext uri="{FF2B5EF4-FFF2-40B4-BE49-F238E27FC236}">
              <a16:creationId xmlns:a16="http://schemas.microsoft.com/office/drawing/2014/main" id="{00000000-0008-0000-2000-00001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>
          <a:extLst>
            <a:ext uri="{FF2B5EF4-FFF2-40B4-BE49-F238E27FC236}">
              <a16:creationId xmlns:a16="http://schemas.microsoft.com/office/drawing/2014/main" id="{00000000-0008-0000-2000-00001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>
          <a:extLst>
            <a:ext uri="{FF2B5EF4-FFF2-40B4-BE49-F238E27FC236}">
              <a16:creationId xmlns:a16="http://schemas.microsoft.com/office/drawing/2014/main" id="{00000000-0008-0000-2000-00001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>
          <a:extLst>
            <a:ext uri="{FF2B5EF4-FFF2-40B4-BE49-F238E27FC236}">
              <a16:creationId xmlns:a16="http://schemas.microsoft.com/office/drawing/2014/main" id="{00000000-0008-0000-2000-00001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>
          <a:extLst>
            <a:ext uri="{FF2B5EF4-FFF2-40B4-BE49-F238E27FC236}">
              <a16:creationId xmlns:a16="http://schemas.microsoft.com/office/drawing/2014/main" id="{00000000-0008-0000-2000-00001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>
          <a:extLst>
            <a:ext uri="{FF2B5EF4-FFF2-40B4-BE49-F238E27FC236}">
              <a16:creationId xmlns:a16="http://schemas.microsoft.com/office/drawing/2014/main" id="{00000000-0008-0000-2000-00001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>
          <a:extLst>
            <a:ext uri="{FF2B5EF4-FFF2-40B4-BE49-F238E27FC236}">
              <a16:creationId xmlns:a16="http://schemas.microsoft.com/office/drawing/2014/main" id="{00000000-0008-0000-2000-00001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>
          <a:extLst>
            <a:ext uri="{FF2B5EF4-FFF2-40B4-BE49-F238E27FC236}">
              <a16:creationId xmlns:a16="http://schemas.microsoft.com/office/drawing/2014/main" id="{00000000-0008-0000-2000-00001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>
          <a:extLst>
            <a:ext uri="{FF2B5EF4-FFF2-40B4-BE49-F238E27FC236}">
              <a16:creationId xmlns:a16="http://schemas.microsoft.com/office/drawing/2014/main" id="{00000000-0008-0000-2000-00001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>
          <a:extLst>
            <a:ext uri="{FF2B5EF4-FFF2-40B4-BE49-F238E27FC236}">
              <a16:creationId xmlns:a16="http://schemas.microsoft.com/office/drawing/2014/main" id="{00000000-0008-0000-2000-00001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>
          <a:extLst>
            <a:ext uri="{FF2B5EF4-FFF2-40B4-BE49-F238E27FC236}">
              <a16:creationId xmlns:a16="http://schemas.microsoft.com/office/drawing/2014/main" id="{00000000-0008-0000-2000-00001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>
          <a:extLst>
            <a:ext uri="{FF2B5EF4-FFF2-40B4-BE49-F238E27FC236}">
              <a16:creationId xmlns:a16="http://schemas.microsoft.com/office/drawing/2014/main" id="{00000000-0008-0000-2000-00001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>
          <a:extLst>
            <a:ext uri="{FF2B5EF4-FFF2-40B4-BE49-F238E27FC236}">
              <a16:creationId xmlns:a16="http://schemas.microsoft.com/office/drawing/2014/main" id="{00000000-0008-0000-2000-00001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>
          <a:extLst>
            <a:ext uri="{FF2B5EF4-FFF2-40B4-BE49-F238E27FC236}">
              <a16:creationId xmlns:a16="http://schemas.microsoft.com/office/drawing/2014/main" id="{00000000-0008-0000-2000-00001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>
          <a:extLst>
            <a:ext uri="{FF2B5EF4-FFF2-40B4-BE49-F238E27FC236}">
              <a16:creationId xmlns:a16="http://schemas.microsoft.com/office/drawing/2014/main" id="{00000000-0008-0000-2000-00001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>
          <a:extLst>
            <a:ext uri="{FF2B5EF4-FFF2-40B4-BE49-F238E27FC236}">
              <a16:creationId xmlns:a16="http://schemas.microsoft.com/office/drawing/2014/main" id="{00000000-0008-0000-2000-00001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>
          <a:extLst>
            <a:ext uri="{FF2B5EF4-FFF2-40B4-BE49-F238E27FC236}">
              <a16:creationId xmlns:a16="http://schemas.microsoft.com/office/drawing/2014/main" id="{00000000-0008-0000-2000-00002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>
          <a:extLst>
            <a:ext uri="{FF2B5EF4-FFF2-40B4-BE49-F238E27FC236}">
              <a16:creationId xmlns:a16="http://schemas.microsoft.com/office/drawing/2014/main" id="{00000000-0008-0000-2000-00002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>
          <a:extLst>
            <a:ext uri="{FF2B5EF4-FFF2-40B4-BE49-F238E27FC236}">
              <a16:creationId xmlns:a16="http://schemas.microsoft.com/office/drawing/2014/main" id="{00000000-0008-0000-2000-00002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>
          <a:extLst>
            <a:ext uri="{FF2B5EF4-FFF2-40B4-BE49-F238E27FC236}">
              <a16:creationId xmlns:a16="http://schemas.microsoft.com/office/drawing/2014/main" id="{00000000-0008-0000-2000-00002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>
          <a:extLst>
            <a:ext uri="{FF2B5EF4-FFF2-40B4-BE49-F238E27FC236}">
              <a16:creationId xmlns:a16="http://schemas.microsoft.com/office/drawing/2014/main" id="{00000000-0008-0000-2000-00002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>
          <a:extLst>
            <a:ext uri="{FF2B5EF4-FFF2-40B4-BE49-F238E27FC236}">
              <a16:creationId xmlns:a16="http://schemas.microsoft.com/office/drawing/2014/main" id="{00000000-0008-0000-2000-00002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>
          <a:extLst>
            <a:ext uri="{FF2B5EF4-FFF2-40B4-BE49-F238E27FC236}">
              <a16:creationId xmlns:a16="http://schemas.microsoft.com/office/drawing/2014/main" id="{00000000-0008-0000-2000-00002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>
          <a:extLst>
            <a:ext uri="{FF2B5EF4-FFF2-40B4-BE49-F238E27FC236}">
              <a16:creationId xmlns:a16="http://schemas.microsoft.com/office/drawing/2014/main" id="{00000000-0008-0000-2000-00002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>
          <a:extLst>
            <a:ext uri="{FF2B5EF4-FFF2-40B4-BE49-F238E27FC236}">
              <a16:creationId xmlns:a16="http://schemas.microsoft.com/office/drawing/2014/main" id="{00000000-0008-0000-2000-00002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>
          <a:extLst>
            <a:ext uri="{FF2B5EF4-FFF2-40B4-BE49-F238E27FC236}">
              <a16:creationId xmlns:a16="http://schemas.microsoft.com/office/drawing/2014/main" id="{00000000-0008-0000-2000-00002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>
          <a:extLst>
            <a:ext uri="{FF2B5EF4-FFF2-40B4-BE49-F238E27FC236}">
              <a16:creationId xmlns:a16="http://schemas.microsoft.com/office/drawing/2014/main" id="{00000000-0008-0000-2000-00002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>
          <a:extLst>
            <a:ext uri="{FF2B5EF4-FFF2-40B4-BE49-F238E27FC236}">
              <a16:creationId xmlns:a16="http://schemas.microsoft.com/office/drawing/2014/main" id="{00000000-0008-0000-2000-00002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>
          <a:extLst>
            <a:ext uri="{FF2B5EF4-FFF2-40B4-BE49-F238E27FC236}">
              <a16:creationId xmlns:a16="http://schemas.microsoft.com/office/drawing/2014/main" id="{00000000-0008-0000-2000-00002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>
          <a:extLst>
            <a:ext uri="{FF2B5EF4-FFF2-40B4-BE49-F238E27FC236}">
              <a16:creationId xmlns:a16="http://schemas.microsoft.com/office/drawing/2014/main" id="{00000000-0008-0000-2000-00002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>
          <a:extLst>
            <a:ext uri="{FF2B5EF4-FFF2-40B4-BE49-F238E27FC236}">
              <a16:creationId xmlns:a16="http://schemas.microsoft.com/office/drawing/2014/main" id="{00000000-0008-0000-2000-00002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>
          <a:extLst>
            <a:ext uri="{FF2B5EF4-FFF2-40B4-BE49-F238E27FC236}">
              <a16:creationId xmlns:a16="http://schemas.microsoft.com/office/drawing/2014/main" id="{00000000-0008-0000-2000-00002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>
          <a:extLst>
            <a:ext uri="{FF2B5EF4-FFF2-40B4-BE49-F238E27FC236}">
              <a16:creationId xmlns:a16="http://schemas.microsoft.com/office/drawing/2014/main" id="{00000000-0008-0000-2000-00003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>
          <a:extLst>
            <a:ext uri="{FF2B5EF4-FFF2-40B4-BE49-F238E27FC236}">
              <a16:creationId xmlns:a16="http://schemas.microsoft.com/office/drawing/2014/main" id="{00000000-0008-0000-2000-00003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>
          <a:extLst>
            <a:ext uri="{FF2B5EF4-FFF2-40B4-BE49-F238E27FC236}">
              <a16:creationId xmlns:a16="http://schemas.microsoft.com/office/drawing/2014/main" id="{00000000-0008-0000-2000-00003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>
          <a:extLst>
            <a:ext uri="{FF2B5EF4-FFF2-40B4-BE49-F238E27FC236}">
              <a16:creationId xmlns:a16="http://schemas.microsoft.com/office/drawing/2014/main" id="{00000000-0008-0000-2000-00003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>
          <a:extLst>
            <a:ext uri="{FF2B5EF4-FFF2-40B4-BE49-F238E27FC236}">
              <a16:creationId xmlns:a16="http://schemas.microsoft.com/office/drawing/2014/main" id="{00000000-0008-0000-2000-00003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>
          <a:extLst>
            <a:ext uri="{FF2B5EF4-FFF2-40B4-BE49-F238E27FC236}">
              <a16:creationId xmlns:a16="http://schemas.microsoft.com/office/drawing/2014/main" id="{00000000-0008-0000-2000-00003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>
          <a:extLst>
            <a:ext uri="{FF2B5EF4-FFF2-40B4-BE49-F238E27FC236}">
              <a16:creationId xmlns:a16="http://schemas.microsoft.com/office/drawing/2014/main" id="{00000000-0008-0000-2000-00003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>
          <a:extLst>
            <a:ext uri="{FF2B5EF4-FFF2-40B4-BE49-F238E27FC236}">
              <a16:creationId xmlns:a16="http://schemas.microsoft.com/office/drawing/2014/main" id="{00000000-0008-0000-2000-00003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>
          <a:extLst>
            <a:ext uri="{FF2B5EF4-FFF2-40B4-BE49-F238E27FC236}">
              <a16:creationId xmlns:a16="http://schemas.microsoft.com/office/drawing/2014/main" id="{00000000-0008-0000-2000-00003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>
          <a:extLst>
            <a:ext uri="{FF2B5EF4-FFF2-40B4-BE49-F238E27FC236}">
              <a16:creationId xmlns:a16="http://schemas.microsoft.com/office/drawing/2014/main" id="{00000000-0008-0000-2000-00003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>
          <a:extLst>
            <a:ext uri="{FF2B5EF4-FFF2-40B4-BE49-F238E27FC236}">
              <a16:creationId xmlns:a16="http://schemas.microsoft.com/office/drawing/2014/main" id="{00000000-0008-0000-2000-00003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>
          <a:extLst>
            <a:ext uri="{FF2B5EF4-FFF2-40B4-BE49-F238E27FC236}">
              <a16:creationId xmlns:a16="http://schemas.microsoft.com/office/drawing/2014/main" id="{00000000-0008-0000-2000-00003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>
          <a:extLst>
            <a:ext uri="{FF2B5EF4-FFF2-40B4-BE49-F238E27FC236}">
              <a16:creationId xmlns:a16="http://schemas.microsoft.com/office/drawing/2014/main" id="{00000000-0008-0000-2000-00003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>
          <a:extLst>
            <a:ext uri="{FF2B5EF4-FFF2-40B4-BE49-F238E27FC236}">
              <a16:creationId xmlns:a16="http://schemas.microsoft.com/office/drawing/2014/main" id="{00000000-0008-0000-2000-00003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>
          <a:extLst>
            <a:ext uri="{FF2B5EF4-FFF2-40B4-BE49-F238E27FC236}">
              <a16:creationId xmlns:a16="http://schemas.microsoft.com/office/drawing/2014/main" id="{00000000-0008-0000-2000-00003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>
          <a:extLst>
            <a:ext uri="{FF2B5EF4-FFF2-40B4-BE49-F238E27FC236}">
              <a16:creationId xmlns:a16="http://schemas.microsoft.com/office/drawing/2014/main" id="{00000000-0008-0000-2000-00003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>
          <a:extLst>
            <a:ext uri="{FF2B5EF4-FFF2-40B4-BE49-F238E27FC236}">
              <a16:creationId xmlns:a16="http://schemas.microsoft.com/office/drawing/2014/main" id="{00000000-0008-0000-2000-00004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>
          <a:extLst>
            <a:ext uri="{FF2B5EF4-FFF2-40B4-BE49-F238E27FC236}">
              <a16:creationId xmlns:a16="http://schemas.microsoft.com/office/drawing/2014/main" id="{00000000-0008-0000-2000-00004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>
          <a:extLst>
            <a:ext uri="{FF2B5EF4-FFF2-40B4-BE49-F238E27FC236}">
              <a16:creationId xmlns:a16="http://schemas.microsoft.com/office/drawing/2014/main" id="{00000000-0008-0000-2000-00004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>
          <a:extLst>
            <a:ext uri="{FF2B5EF4-FFF2-40B4-BE49-F238E27FC236}">
              <a16:creationId xmlns:a16="http://schemas.microsoft.com/office/drawing/2014/main" id="{00000000-0008-0000-2000-00004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>
          <a:extLst>
            <a:ext uri="{FF2B5EF4-FFF2-40B4-BE49-F238E27FC236}">
              <a16:creationId xmlns:a16="http://schemas.microsoft.com/office/drawing/2014/main" id="{00000000-0008-0000-2000-00004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>
          <a:extLst>
            <a:ext uri="{FF2B5EF4-FFF2-40B4-BE49-F238E27FC236}">
              <a16:creationId xmlns:a16="http://schemas.microsoft.com/office/drawing/2014/main" id="{00000000-0008-0000-2000-00004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>
          <a:extLst>
            <a:ext uri="{FF2B5EF4-FFF2-40B4-BE49-F238E27FC236}">
              <a16:creationId xmlns:a16="http://schemas.microsoft.com/office/drawing/2014/main" id="{00000000-0008-0000-2000-00004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>
          <a:extLst>
            <a:ext uri="{FF2B5EF4-FFF2-40B4-BE49-F238E27FC236}">
              <a16:creationId xmlns:a16="http://schemas.microsoft.com/office/drawing/2014/main" id="{00000000-0008-0000-2000-00004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>
          <a:extLst>
            <a:ext uri="{FF2B5EF4-FFF2-40B4-BE49-F238E27FC236}">
              <a16:creationId xmlns:a16="http://schemas.microsoft.com/office/drawing/2014/main" id="{00000000-0008-0000-2000-00004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>
          <a:extLst>
            <a:ext uri="{FF2B5EF4-FFF2-40B4-BE49-F238E27FC236}">
              <a16:creationId xmlns:a16="http://schemas.microsoft.com/office/drawing/2014/main" id="{00000000-0008-0000-2000-00004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>
          <a:extLst>
            <a:ext uri="{FF2B5EF4-FFF2-40B4-BE49-F238E27FC236}">
              <a16:creationId xmlns:a16="http://schemas.microsoft.com/office/drawing/2014/main" id="{00000000-0008-0000-2000-00004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>
          <a:extLst>
            <a:ext uri="{FF2B5EF4-FFF2-40B4-BE49-F238E27FC236}">
              <a16:creationId xmlns:a16="http://schemas.microsoft.com/office/drawing/2014/main" id="{00000000-0008-0000-2000-00004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>
          <a:extLst>
            <a:ext uri="{FF2B5EF4-FFF2-40B4-BE49-F238E27FC236}">
              <a16:creationId xmlns:a16="http://schemas.microsoft.com/office/drawing/2014/main" id="{00000000-0008-0000-2000-00004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>
          <a:extLst>
            <a:ext uri="{FF2B5EF4-FFF2-40B4-BE49-F238E27FC236}">
              <a16:creationId xmlns:a16="http://schemas.microsoft.com/office/drawing/2014/main" id="{00000000-0008-0000-2000-00004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>
          <a:extLst>
            <a:ext uri="{FF2B5EF4-FFF2-40B4-BE49-F238E27FC236}">
              <a16:creationId xmlns:a16="http://schemas.microsoft.com/office/drawing/2014/main" id="{00000000-0008-0000-2000-00004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>
          <a:extLst>
            <a:ext uri="{FF2B5EF4-FFF2-40B4-BE49-F238E27FC236}">
              <a16:creationId xmlns:a16="http://schemas.microsoft.com/office/drawing/2014/main" id="{00000000-0008-0000-2000-00004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>
          <a:extLst>
            <a:ext uri="{FF2B5EF4-FFF2-40B4-BE49-F238E27FC236}">
              <a16:creationId xmlns:a16="http://schemas.microsoft.com/office/drawing/2014/main" id="{00000000-0008-0000-2000-00005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>
          <a:extLst>
            <a:ext uri="{FF2B5EF4-FFF2-40B4-BE49-F238E27FC236}">
              <a16:creationId xmlns:a16="http://schemas.microsoft.com/office/drawing/2014/main" id="{00000000-0008-0000-2000-00005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>
          <a:extLst>
            <a:ext uri="{FF2B5EF4-FFF2-40B4-BE49-F238E27FC236}">
              <a16:creationId xmlns:a16="http://schemas.microsoft.com/office/drawing/2014/main" id="{00000000-0008-0000-2000-000052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>
          <a:extLst>
            <a:ext uri="{FF2B5EF4-FFF2-40B4-BE49-F238E27FC236}">
              <a16:creationId xmlns:a16="http://schemas.microsoft.com/office/drawing/2014/main" id="{00000000-0008-0000-2000-000053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>
          <a:extLst>
            <a:ext uri="{FF2B5EF4-FFF2-40B4-BE49-F238E27FC236}">
              <a16:creationId xmlns:a16="http://schemas.microsoft.com/office/drawing/2014/main" id="{00000000-0008-0000-2000-000054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>
          <a:extLst>
            <a:ext uri="{FF2B5EF4-FFF2-40B4-BE49-F238E27FC236}">
              <a16:creationId xmlns:a16="http://schemas.microsoft.com/office/drawing/2014/main" id="{00000000-0008-0000-2000-000055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>
          <a:extLst>
            <a:ext uri="{FF2B5EF4-FFF2-40B4-BE49-F238E27FC236}">
              <a16:creationId xmlns:a16="http://schemas.microsoft.com/office/drawing/2014/main" id="{00000000-0008-0000-2000-000056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>
          <a:extLst>
            <a:ext uri="{FF2B5EF4-FFF2-40B4-BE49-F238E27FC236}">
              <a16:creationId xmlns:a16="http://schemas.microsoft.com/office/drawing/2014/main" id="{00000000-0008-0000-2000-000057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>
          <a:extLst>
            <a:ext uri="{FF2B5EF4-FFF2-40B4-BE49-F238E27FC236}">
              <a16:creationId xmlns:a16="http://schemas.microsoft.com/office/drawing/2014/main" id="{00000000-0008-0000-2000-000058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>
          <a:extLst>
            <a:ext uri="{FF2B5EF4-FFF2-40B4-BE49-F238E27FC236}">
              <a16:creationId xmlns:a16="http://schemas.microsoft.com/office/drawing/2014/main" id="{00000000-0008-0000-2000-000059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>
          <a:extLst>
            <a:ext uri="{FF2B5EF4-FFF2-40B4-BE49-F238E27FC236}">
              <a16:creationId xmlns:a16="http://schemas.microsoft.com/office/drawing/2014/main" id="{00000000-0008-0000-2000-00005A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>
          <a:extLst>
            <a:ext uri="{FF2B5EF4-FFF2-40B4-BE49-F238E27FC236}">
              <a16:creationId xmlns:a16="http://schemas.microsoft.com/office/drawing/2014/main" id="{00000000-0008-0000-2000-00005B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>
          <a:extLst>
            <a:ext uri="{FF2B5EF4-FFF2-40B4-BE49-F238E27FC236}">
              <a16:creationId xmlns:a16="http://schemas.microsoft.com/office/drawing/2014/main" id="{00000000-0008-0000-2000-00005C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>
          <a:extLst>
            <a:ext uri="{FF2B5EF4-FFF2-40B4-BE49-F238E27FC236}">
              <a16:creationId xmlns:a16="http://schemas.microsoft.com/office/drawing/2014/main" id="{00000000-0008-0000-2000-00005D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>
          <a:extLst>
            <a:ext uri="{FF2B5EF4-FFF2-40B4-BE49-F238E27FC236}">
              <a16:creationId xmlns:a16="http://schemas.microsoft.com/office/drawing/2014/main" id="{00000000-0008-0000-2000-00005E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>
          <a:extLst>
            <a:ext uri="{FF2B5EF4-FFF2-40B4-BE49-F238E27FC236}">
              <a16:creationId xmlns:a16="http://schemas.microsoft.com/office/drawing/2014/main" id="{00000000-0008-0000-2000-00005F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>
          <a:extLst>
            <a:ext uri="{FF2B5EF4-FFF2-40B4-BE49-F238E27FC236}">
              <a16:creationId xmlns:a16="http://schemas.microsoft.com/office/drawing/2014/main" id="{00000000-0008-0000-2000-000060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>
          <a:extLst>
            <a:ext uri="{FF2B5EF4-FFF2-40B4-BE49-F238E27FC236}">
              <a16:creationId xmlns:a16="http://schemas.microsoft.com/office/drawing/2014/main" id="{00000000-0008-0000-2000-0000610C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>
          <a:extLst>
            <a:ext uri="{FF2B5EF4-FFF2-40B4-BE49-F238E27FC236}">
              <a16:creationId xmlns:a16="http://schemas.microsoft.com/office/drawing/2014/main" id="{00000000-0008-0000-2000-00006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>
          <a:extLst>
            <a:ext uri="{FF2B5EF4-FFF2-40B4-BE49-F238E27FC236}">
              <a16:creationId xmlns:a16="http://schemas.microsoft.com/office/drawing/2014/main" id="{00000000-0008-0000-2000-00006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>
          <a:extLst>
            <a:ext uri="{FF2B5EF4-FFF2-40B4-BE49-F238E27FC236}">
              <a16:creationId xmlns:a16="http://schemas.microsoft.com/office/drawing/2014/main" id="{00000000-0008-0000-2000-00006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>
          <a:extLst>
            <a:ext uri="{FF2B5EF4-FFF2-40B4-BE49-F238E27FC236}">
              <a16:creationId xmlns:a16="http://schemas.microsoft.com/office/drawing/2014/main" id="{00000000-0008-0000-2000-00006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>
          <a:extLst>
            <a:ext uri="{FF2B5EF4-FFF2-40B4-BE49-F238E27FC236}">
              <a16:creationId xmlns:a16="http://schemas.microsoft.com/office/drawing/2014/main" id="{00000000-0008-0000-2000-00006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>
          <a:extLst>
            <a:ext uri="{FF2B5EF4-FFF2-40B4-BE49-F238E27FC236}">
              <a16:creationId xmlns:a16="http://schemas.microsoft.com/office/drawing/2014/main" id="{00000000-0008-0000-2000-00006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>
          <a:extLst>
            <a:ext uri="{FF2B5EF4-FFF2-40B4-BE49-F238E27FC236}">
              <a16:creationId xmlns:a16="http://schemas.microsoft.com/office/drawing/2014/main" id="{00000000-0008-0000-2000-00006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>
          <a:extLst>
            <a:ext uri="{FF2B5EF4-FFF2-40B4-BE49-F238E27FC236}">
              <a16:creationId xmlns:a16="http://schemas.microsoft.com/office/drawing/2014/main" id="{00000000-0008-0000-2000-00006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>
          <a:extLst>
            <a:ext uri="{FF2B5EF4-FFF2-40B4-BE49-F238E27FC236}">
              <a16:creationId xmlns:a16="http://schemas.microsoft.com/office/drawing/2014/main" id="{00000000-0008-0000-2000-00006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>
          <a:extLst>
            <a:ext uri="{FF2B5EF4-FFF2-40B4-BE49-F238E27FC236}">
              <a16:creationId xmlns:a16="http://schemas.microsoft.com/office/drawing/2014/main" id="{00000000-0008-0000-2000-00006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>
          <a:extLst>
            <a:ext uri="{FF2B5EF4-FFF2-40B4-BE49-F238E27FC236}">
              <a16:creationId xmlns:a16="http://schemas.microsoft.com/office/drawing/2014/main" id="{00000000-0008-0000-2000-00006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>
          <a:extLst>
            <a:ext uri="{FF2B5EF4-FFF2-40B4-BE49-F238E27FC236}">
              <a16:creationId xmlns:a16="http://schemas.microsoft.com/office/drawing/2014/main" id="{00000000-0008-0000-2000-00006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>
          <a:extLst>
            <a:ext uri="{FF2B5EF4-FFF2-40B4-BE49-F238E27FC236}">
              <a16:creationId xmlns:a16="http://schemas.microsoft.com/office/drawing/2014/main" id="{00000000-0008-0000-2000-00006E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>
          <a:extLst>
            <a:ext uri="{FF2B5EF4-FFF2-40B4-BE49-F238E27FC236}">
              <a16:creationId xmlns:a16="http://schemas.microsoft.com/office/drawing/2014/main" id="{00000000-0008-0000-2000-00006F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>
          <a:extLst>
            <a:ext uri="{FF2B5EF4-FFF2-40B4-BE49-F238E27FC236}">
              <a16:creationId xmlns:a16="http://schemas.microsoft.com/office/drawing/2014/main" id="{00000000-0008-0000-2000-000070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>
          <a:extLst>
            <a:ext uri="{FF2B5EF4-FFF2-40B4-BE49-F238E27FC236}">
              <a16:creationId xmlns:a16="http://schemas.microsoft.com/office/drawing/2014/main" id="{00000000-0008-0000-2000-000071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>
          <a:extLst>
            <a:ext uri="{FF2B5EF4-FFF2-40B4-BE49-F238E27FC236}">
              <a16:creationId xmlns:a16="http://schemas.microsoft.com/office/drawing/2014/main" id="{00000000-0008-0000-2000-000072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>
          <a:extLst>
            <a:ext uri="{FF2B5EF4-FFF2-40B4-BE49-F238E27FC236}">
              <a16:creationId xmlns:a16="http://schemas.microsoft.com/office/drawing/2014/main" id="{00000000-0008-0000-2000-000073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>
          <a:extLst>
            <a:ext uri="{FF2B5EF4-FFF2-40B4-BE49-F238E27FC236}">
              <a16:creationId xmlns:a16="http://schemas.microsoft.com/office/drawing/2014/main" id="{00000000-0008-0000-2000-000074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>
          <a:extLst>
            <a:ext uri="{FF2B5EF4-FFF2-40B4-BE49-F238E27FC236}">
              <a16:creationId xmlns:a16="http://schemas.microsoft.com/office/drawing/2014/main" id="{00000000-0008-0000-2000-000075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>
          <a:extLst>
            <a:ext uri="{FF2B5EF4-FFF2-40B4-BE49-F238E27FC236}">
              <a16:creationId xmlns:a16="http://schemas.microsoft.com/office/drawing/2014/main" id="{00000000-0008-0000-2000-0000760C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>
          <a:extLst>
            <a:ext uri="{FF2B5EF4-FFF2-40B4-BE49-F238E27FC236}">
              <a16:creationId xmlns:a16="http://schemas.microsoft.com/office/drawing/2014/main" id="{00000000-0008-0000-2000-00007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>
          <a:extLst>
            <a:ext uri="{FF2B5EF4-FFF2-40B4-BE49-F238E27FC236}">
              <a16:creationId xmlns:a16="http://schemas.microsoft.com/office/drawing/2014/main" id="{00000000-0008-0000-2000-000078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>
          <a:extLst>
            <a:ext uri="{FF2B5EF4-FFF2-40B4-BE49-F238E27FC236}">
              <a16:creationId xmlns:a16="http://schemas.microsoft.com/office/drawing/2014/main" id="{00000000-0008-0000-2000-000079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>
          <a:extLst>
            <a:ext uri="{FF2B5EF4-FFF2-40B4-BE49-F238E27FC236}">
              <a16:creationId xmlns:a16="http://schemas.microsoft.com/office/drawing/2014/main" id="{00000000-0008-0000-2000-00007A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>
          <a:extLst>
            <a:ext uri="{FF2B5EF4-FFF2-40B4-BE49-F238E27FC236}">
              <a16:creationId xmlns:a16="http://schemas.microsoft.com/office/drawing/2014/main" id="{00000000-0008-0000-2000-00007B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>
          <a:extLst>
            <a:ext uri="{FF2B5EF4-FFF2-40B4-BE49-F238E27FC236}">
              <a16:creationId xmlns:a16="http://schemas.microsoft.com/office/drawing/2014/main" id="{00000000-0008-0000-2000-00007C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>
          <a:extLst>
            <a:ext uri="{FF2B5EF4-FFF2-40B4-BE49-F238E27FC236}">
              <a16:creationId xmlns:a16="http://schemas.microsoft.com/office/drawing/2014/main" id="{00000000-0008-0000-2000-00007D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>
          <a:extLst>
            <a:ext uri="{FF2B5EF4-FFF2-40B4-BE49-F238E27FC236}">
              <a16:creationId xmlns:a16="http://schemas.microsoft.com/office/drawing/2014/main" id="{00000000-0008-0000-2000-00007E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>
          <a:extLst>
            <a:ext uri="{FF2B5EF4-FFF2-40B4-BE49-F238E27FC236}">
              <a16:creationId xmlns:a16="http://schemas.microsoft.com/office/drawing/2014/main" id="{00000000-0008-0000-2000-00007F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>
          <a:extLst>
            <a:ext uri="{FF2B5EF4-FFF2-40B4-BE49-F238E27FC236}">
              <a16:creationId xmlns:a16="http://schemas.microsoft.com/office/drawing/2014/main" id="{00000000-0008-0000-2000-000080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>
          <a:extLst>
            <a:ext uri="{FF2B5EF4-FFF2-40B4-BE49-F238E27FC236}">
              <a16:creationId xmlns:a16="http://schemas.microsoft.com/office/drawing/2014/main" id="{00000000-0008-0000-2000-000081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>
          <a:extLst>
            <a:ext uri="{FF2B5EF4-FFF2-40B4-BE49-F238E27FC236}">
              <a16:creationId xmlns:a16="http://schemas.microsoft.com/office/drawing/2014/main" id="{00000000-0008-0000-2000-000082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>
          <a:extLst>
            <a:ext uri="{FF2B5EF4-FFF2-40B4-BE49-F238E27FC236}">
              <a16:creationId xmlns:a16="http://schemas.microsoft.com/office/drawing/2014/main" id="{00000000-0008-0000-2000-0000830C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>
          <a:extLst>
            <a:ext uri="{FF2B5EF4-FFF2-40B4-BE49-F238E27FC236}">
              <a16:creationId xmlns:a16="http://schemas.microsoft.com/office/drawing/2014/main" id="{00000000-0008-0000-2000-00008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>
          <a:extLst>
            <a:ext uri="{FF2B5EF4-FFF2-40B4-BE49-F238E27FC236}">
              <a16:creationId xmlns:a16="http://schemas.microsoft.com/office/drawing/2014/main" id="{00000000-0008-0000-2000-00008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>
          <a:extLst>
            <a:ext uri="{FF2B5EF4-FFF2-40B4-BE49-F238E27FC236}">
              <a16:creationId xmlns:a16="http://schemas.microsoft.com/office/drawing/2014/main" id="{00000000-0008-0000-2000-00008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>
          <a:extLst>
            <a:ext uri="{FF2B5EF4-FFF2-40B4-BE49-F238E27FC236}">
              <a16:creationId xmlns:a16="http://schemas.microsoft.com/office/drawing/2014/main" id="{00000000-0008-0000-2000-00008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>
          <a:extLst>
            <a:ext uri="{FF2B5EF4-FFF2-40B4-BE49-F238E27FC236}">
              <a16:creationId xmlns:a16="http://schemas.microsoft.com/office/drawing/2014/main" id="{00000000-0008-0000-2000-00008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>
          <a:extLst>
            <a:ext uri="{FF2B5EF4-FFF2-40B4-BE49-F238E27FC236}">
              <a16:creationId xmlns:a16="http://schemas.microsoft.com/office/drawing/2014/main" id="{00000000-0008-0000-2000-00008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>
          <a:extLst>
            <a:ext uri="{FF2B5EF4-FFF2-40B4-BE49-F238E27FC236}">
              <a16:creationId xmlns:a16="http://schemas.microsoft.com/office/drawing/2014/main" id="{00000000-0008-0000-2000-00008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>
          <a:extLst>
            <a:ext uri="{FF2B5EF4-FFF2-40B4-BE49-F238E27FC236}">
              <a16:creationId xmlns:a16="http://schemas.microsoft.com/office/drawing/2014/main" id="{00000000-0008-0000-2000-00008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>
          <a:extLst>
            <a:ext uri="{FF2B5EF4-FFF2-40B4-BE49-F238E27FC236}">
              <a16:creationId xmlns:a16="http://schemas.microsoft.com/office/drawing/2014/main" id="{00000000-0008-0000-2000-00008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>
          <a:extLst>
            <a:ext uri="{FF2B5EF4-FFF2-40B4-BE49-F238E27FC236}">
              <a16:creationId xmlns:a16="http://schemas.microsoft.com/office/drawing/2014/main" id="{00000000-0008-0000-2000-00008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>
          <a:extLst>
            <a:ext uri="{FF2B5EF4-FFF2-40B4-BE49-F238E27FC236}">
              <a16:creationId xmlns:a16="http://schemas.microsoft.com/office/drawing/2014/main" id="{00000000-0008-0000-2000-00008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>
          <a:extLst>
            <a:ext uri="{FF2B5EF4-FFF2-40B4-BE49-F238E27FC236}">
              <a16:creationId xmlns:a16="http://schemas.microsoft.com/office/drawing/2014/main" id="{00000000-0008-0000-2000-00008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>
          <a:extLst>
            <a:ext uri="{FF2B5EF4-FFF2-40B4-BE49-F238E27FC236}">
              <a16:creationId xmlns:a16="http://schemas.microsoft.com/office/drawing/2014/main" id="{00000000-0008-0000-2000-00009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>
          <a:extLst>
            <a:ext uri="{FF2B5EF4-FFF2-40B4-BE49-F238E27FC236}">
              <a16:creationId xmlns:a16="http://schemas.microsoft.com/office/drawing/2014/main" id="{00000000-0008-0000-2000-00009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>
          <a:extLst>
            <a:ext uri="{FF2B5EF4-FFF2-40B4-BE49-F238E27FC236}">
              <a16:creationId xmlns:a16="http://schemas.microsoft.com/office/drawing/2014/main" id="{00000000-0008-0000-2000-00009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>
          <a:extLst>
            <a:ext uri="{FF2B5EF4-FFF2-40B4-BE49-F238E27FC236}">
              <a16:creationId xmlns:a16="http://schemas.microsoft.com/office/drawing/2014/main" id="{00000000-0008-0000-2000-00009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>
          <a:extLst>
            <a:ext uri="{FF2B5EF4-FFF2-40B4-BE49-F238E27FC236}">
              <a16:creationId xmlns:a16="http://schemas.microsoft.com/office/drawing/2014/main" id="{00000000-0008-0000-2000-00009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>
          <a:extLst>
            <a:ext uri="{FF2B5EF4-FFF2-40B4-BE49-F238E27FC236}">
              <a16:creationId xmlns:a16="http://schemas.microsoft.com/office/drawing/2014/main" id="{00000000-0008-0000-2000-00009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>
          <a:extLst>
            <a:ext uri="{FF2B5EF4-FFF2-40B4-BE49-F238E27FC236}">
              <a16:creationId xmlns:a16="http://schemas.microsoft.com/office/drawing/2014/main" id="{00000000-0008-0000-2000-00009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>
          <a:extLst>
            <a:ext uri="{FF2B5EF4-FFF2-40B4-BE49-F238E27FC236}">
              <a16:creationId xmlns:a16="http://schemas.microsoft.com/office/drawing/2014/main" id="{00000000-0008-0000-2000-00009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>
          <a:extLst>
            <a:ext uri="{FF2B5EF4-FFF2-40B4-BE49-F238E27FC236}">
              <a16:creationId xmlns:a16="http://schemas.microsoft.com/office/drawing/2014/main" id="{00000000-0008-0000-2000-00009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>
          <a:extLst>
            <a:ext uri="{FF2B5EF4-FFF2-40B4-BE49-F238E27FC236}">
              <a16:creationId xmlns:a16="http://schemas.microsoft.com/office/drawing/2014/main" id="{00000000-0008-0000-2000-00009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>
          <a:extLst>
            <a:ext uri="{FF2B5EF4-FFF2-40B4-BE49-F238E27FC236}">
              <a16:creationId xmlns:a16="http://schemas.microsoft.com/office/drawing/2014/main" id="{00000000-0008-0000-2000-00009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>
          <a:extLst>
            <a:ext uri="{FF2B5EF4-FFF2-40B4-BE49-F238E27FC236}">
              <a16:creationId xmlns:a16="http://schemas.microsoft.com/office/drawing/2014/main" id="{00000000-0008-0000-2000-00009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>
          <a:extLst>
            <a:ext uri="{FF2B5EF4-FFF2-40B4-BE49-F238E27FC236}">
              <a16:creationId xmlns:a16="http://schemas.microsoft.com/office/drawing/2014/main" id="{00000000-0008-0000-2000-00009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>
          <a:extLst>
            <a:ext uri="{FF2B5EF4-FFF2-40B4-BE49-F238E27FC236}">
              <a16:creationId xmlns:a16="http://schemas.microsoft.com/office/drawing/2014/main" id="{00000000-0008-0000-2000-00009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>
          <a:extLst>
            <a:ext uri="{FF2B5EF4-FFF2-40B4-BE49-F238E27FC236}">
              <a16:creationId xmlns:a16="http://schemas.microsoft.com/office/drawing/2014/main" id="{00000000-0008-0000-2000-00009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>
          <a:extLst>
            <a:ext uri="{FF2B5EF4-FFF2-40B4-BE49-F238E27FC236}">
              <a16:creationId xmlns:a16="http://schemas.microsoft.com/office/drawing/2014/main" id="{00000000-0008-0000-2000-00009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>
          <a:extLst>
            <a:ext uri="{FF2B5EF4-FFF2-40B4-BE49-F238E27FC236}">
              <a16:creationId xmlns:a16="http://schemas.microsoft.com/office/drawing/2014/main" id="{00000000-0008-0000-2000-0000A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>
          <a:extLst>
            <a:ext uri="{FF2B5EF4-FFF2-40B4-BE49-F238E27FC236}">
              <a16:creationId xmlns:a16="http://schemas.microsoft.com/office/drawing/2014/main" id="{00000000-0008-0000-2000-0000A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>
          <a:extLst>
            <a:ext uri="{FF2B5EF4-FFF2-40B4-BE49-F238E27FC236}">
              <a16:creationId xmlns:a16="http://schemas.microsoft.com/office/drawing/2014/main" id="{00000000-0008-0000-2000-0000A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>
          <a:extLst>
            <a:ext uri="{FF2B5EF4-FFF2-40B4-BE49-F238E27FC236}">
              <a16:creationId xmlns:a16="http://schemas.microsoft.com/office/drawing/2014/main" id="{00000000-0008-0000-2000-0000A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>
          <a:extLst>
            <a:ext uri="{FF2B5EF4-FFF2-40B4-BE49-F238E27FC236}">
              <a16:creationId xmlns:a16="http://schemas.microsoft.com/office/drawing/2014/main" id="{00000000-0008-0000-2000-0000A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>
          <a:extLst>
            <a:ext uri="{FF2B5EF4-FFF2-40B4-BE49-F238E27FC236}">
              <a16:creationId xmlns:a16="http://schemas.microsoft.com/office/drawing/2014/main" id="{00000000-0008-0000-2000-0000A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>
          <a:extLst>
            <a:ext uri="{FF2B5EF4-FFF2-40B4-BE49-F238E27FC236}">
              <a16:creationId xmlns:a16="http://schemas.microsoft.com/office/drawing/2014/main" id="{00000000-0008-0000-2000-0000A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>
          <a:extLst>
            <a:ext uri="{FF2B5EF4-FFF2-40B4-BE49-F238E27FC236}">
              <a16:creationId xmlns:a16="http://schemas.microsoft.com/office/drawing/2014/main" id="{00000000-0008-0000-2000-0000A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>
          <a:extLst>
            <a:ext uri="{FF2B5EF4-FFF2-40B4-BE49-F238E27FC236}">
              <a16:creationId xmlns:a16="http://schemas.microsoft.com/office/drawing/2014/main" id="{00000000-0008-0000-2000-0000A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>
          <a:extLst>
            <a:ext uri="{FF2B5EF4-FFF2-40B4-BE49-F238E27FC236}">
              <a16:creationId xmlns:a16="http://schemas.microsoft.com/office/drawing/2014/main" id="{00000000-0008-0000-2000-0000A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>
          <a:extLst>
            <a:ext uri="{FF2B5EF4-FFF2-40B4-BE49-F238E27FC236}">
              <a16:creationId xmlns:a16="http://schemas.microsoft.com/office/drawing/2014/main" id="{00000000-0008-0000-2000-0000A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>
          <a:extLst>
            <a:ext uri="{FF2B5EF4-FFF2-40B4-BE49-F238E27FC236}">
              <a16:creationId xmlns:a16="http://schemas.microsoft.com/office/drawing/2014/main" id="{00000000-0008-0000-2000-0000A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>
          <a:extLst>
            <a:ext uri="{FF2B5EF4-FFF2-40B4-BE49-F238E27FC236}">
              <a16:creationId xmlns:a16="http://schemas.microsoft.com/office/drawing/2014/main" id="{00000000-0008-0000-2000-0000A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>
          <a:extLst>
            <a:ext uri="{FF2B5EF4-FFF2-40B4-BE49-F238E27FC236}">
              <a16:creationId xmlns:a16="http://schemas.microsoft.com/office/drawing/2014/main" id="{00000000-0008-0000-2000-0000A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>
          <a:extLst>
            <a:ext uri="{FF2B5EF4-FFF2-40B4-BE49-F238E27FC236}">
              <a16:creationId xmlns:a16="http://schemas.microsoft.com/office/drawing/2014/main" id="{00000000-0008-0000-2000-0000A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>
          <a:extLst>
            <a:ext uri="{FF2B5EF4-FFF2-40B4-BE49-F238E27FC236}">
              <a16:creationId xmlns:a16="http://schemas.microsoft.com/office/drawing/2014/main" id="{00000000-0008-0000-2000-0000A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>
          <a:extLst>
            <a:ext uri="{FF2B5EF4-FFF2-40B4-BE49-F238E27FC236}">
              <a16:creationId xmlns:a16="http://schemas.microsoft.com/office/drawing/2014/main" id="{00000000-0008-0000-2000-0000B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>
          <a:extLst>
            <a:ext uri="{FF2B5EF4-FFF2-40B4-BE49-F238E27FC236}">
              <a16:creationId xmlns:a16="http://schemas.microsoft.com/office/drawing/2014/main" id="{00000000-0008-0000-2000-0000B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>
          <a:extLst>
            <a:ext uri="{FF2B5EF4-FFF2-40B4-BE49-F238E27FC236}">
              <a16:creationId xmlns:a16="http://schemas.microsoft.com/office/drawing/2014/main" id="{00000000-0008-0000-2000-0000B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>
          <a:extLst>
            <a:ext uri="{FF2B5EF4-FFF2-40B4-BE49-F238E27FC236}">
              <a16:creationId xmlns:a16="http://schemas.microsoft.com/office/drawing/2014/main" id="{00000000-0008-0000-2000-0000B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>
          <a:extLst>
            <a:ext uri="{FF2B5EF4-FFF2-40B4-BE49-F238E27FC236}">
              <a16:creationId xmlns:a16="http://schemas.microsoft.com/office/drawing/2014/main" id="{00000000-0008-0000-2000-0000B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>
          <a:extLst>
            <a:ext uri="{FF2B5EF4-FFF2-40B4-BE49-F238E27FC236}">
              <a16:creationId xmlns:a16="http://schemas.microsoft.com/office/drawing/2014/main" id="{00000000-0008-0000-2000-0000B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>
          <a:extLst>
            <a:ext uri="{FF2B5EF4-FFF2-40B4-BE49-F238E27FC236}">
              <a16:creationId xmlns:a16="http://schemas.microsoft.com/office/drawing/2014/main" id="{00000000-0008-0000-2000-0000B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>
          <a:extLst>
            <a:ext uri="{FF2B5EF4-FFF2-40B4-BE49-F238E27FC236}">
              <a16:creationId xmlns:a16="http://schemas.microsoft.com/office/drawing/2014/main" id="{00000000-0008-0000-2000-0000B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>
          <a:extLst>
            <a:ext uri="{FF2B5EF4-FFF2-40B4-BE49-F238E27FC236}">
              <a16:creationId xmlns:a16="http://schemas.microsoft.com/office/drawing/2014/main" id="{00000000-0008-0000-2000-0000B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>
          <a:extLst>
            <a:ext uri="{FF2B5EF4-FFF2-40B4-BE49-F238E27FC236}">
              <a16:creationId xmlns:a16="http://schemas.microsoft.com/office/drawing/2014/main" id="{00000000-0008-0000-2000-0000B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>
          <a:extLst>
            <a:ext uri="{FF2B5EF4-FFF2-40B4-BE49-F238E27FC236}">
              <a16:creationId xmlns:a16="http://schemas.microsoft.com/office/drawing/2014/main" id="{00000000-0008-0000-2000-0000B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>
          <a:extLst>
            <a:ext uri="{FF2B5EF4-FFF2-40B4-BE49-F238E27FC236}">
              <a16:creationId xmlns:a16="http://schemas.microsoft.com/office/drawing/2014/main" id="{00000000-0008-0000-2000-0000B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>
          <a:extLst>
            <a:ext uri="{FF2B5EF4-FFF2-40B4-BE49-F238E27FC236}">
              <a16:creationId xmlns:a16="http://schemas.microsoft.com/office/drawing/2014/main" id="{00000000-0008-0000-2000-0000B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>
          <a:extLst>
            <a:ext uri="{FF2B5EF4-FFF2-40B4-BE49-F238E27FC236}">
              <a16:creationId xmlns:a16="http://schemas.microsoft.com/office/drawing/2014/main" id="{00000000-0008-0000-2000-0000B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>
          <a:extLst>
            <a:ext uri="{FF2B5EF4-FFF2-40B4-BE49-F238E27FC236}">
              <a16:creationId xmlns:a16="http://schemas.microsoft.com/office/drawing/2014/main" id="{00000000-0008-0000-2000-0000B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>
          <a:extLst>
            <a:ext uri="{FF2B5EF4-FFF2-40B4-BE49-F238E27FC236}">
              <a16:creationId xmlns:a16="http://schemas.microsoft.com/office/drawing/2014/main" id="{00000000-0008-0000-2000-0000B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>
          <a:extLst>
            <a:ext uri="{FF2B5EF4-FFF2-40B4-BE49-F238E27FC236}">
              <a16:creationId xmlns:a16="http://schemas.microsoft.com/office/drawing/2014/main" id="{00000000-0008-0000-2000-0000C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>
          <a:extLst>
            <a:ext uri="{FF2B5EF4-FFF2-40B4-BE49-F238E27FC236}">
              <a16:creationId xmlns:a16="http://schemas.microsoft.com/office/drawing/2014/main" id="{00000000-0008-0000-2000-0000C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>
          <a:extLst>
            <a:ext uri="{FF2B5EF4-FFF2-40B4-BE49-F238E27FC236}">
              <a16:creationId xmlns:a16="http://schemas.microsoft.com/office/drawing/2014/main" id="{00000000-0008-0000-2000-0000C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>
          <a:extLst>
            <a:ext uri="{FF2B5EF4-FFF2-40B4-BE49-F238E27FC236}">
              <a16:creationId xmlns:a16="http://schemas.microsoft.com/office/drawing/2014/main" id="{00000000-0008-0000-2000-0000C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>
          <a:extLst>
            <a:ext uri="{FF2B5EF4-FFF2-40B4-BE49-F238E27FC236}">
              <a16:creationId xmlns:a16="http://schemas.microsoft.com/office/drawing/2014/main" id="{00000000-0008-0000-2000-0000C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>
          <a:extLst>
            <a:ext uri="{FF2B5EF4-FFF2-40B4-BE49-F238E27FC236}">
              <a16:creationId xmlns:a16="http://schemas.microsoft.com/office/drawing/2014/main" id="{00000000-0008-0000-2000-0000C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>
          <a:extLst>
            <a:ext uri="{FF2B5EF4-FFF2-40B4-BE49-F238E27FC236}">
              <a16:creationId xmlns:a16="http://schemas.microsoft.com/office/drawing/2014/main" id="{00000000-0008-0000-2000-0000C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>
          <a:extLst>
            <a:ext uri="{FF2B5EF4-FFF2-40B4-BE49-F238E27FC236}">
              <a16:creationId xmlns:a16="http://schemas.microsoft.com/office/drawing/2014/main" id="{00000000-0008-0000-2000-0000C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>
          <a:extLst>
            <a:ext uri="{FF2B5EF4-FFF2-40B4-BE49-F238E27FC236}">
              <a16:creationId xmlns:a16="http://schemas.microsoft.com/office/drawing/2014/main" id="{00000000-0008-0000-2000-0000C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>
          <a:extLst>
            <a:ext uri="{FF2B5EF4-FFF2-40B4-BE49-F238E27FC236}">
              <a16:creationId xmlns:a16="http://schemas.microsoft.com/office/drawing/2014/main" id="{00000000-0008-0000-2000-0000C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>
          <a:extLst>
            <a:ext uri="{FF2B5EF4-FFF2-40B4-BE49-F238E27FC236}">
              <a16:creationId xmlns:a16="http://schemas.microsoft.com/office/drawing/2014/main" id="{00000000-0008-0000-2000-0000C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>
          <a:extLst>
            <a:ext uri="{FF2B5EF4-FFF2-40B4-BE49-F238E27FC236}">
              <a16:creationId xmlns:a16="http://schemas.microsoft.com/office/drawing/2014/main" id="{00000000-0008-0000-2000-0000C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>
          <a:extLst>
            <a:ext uri="{FF2B5EF4-FFF2-40B4-BE49-F238E27FC236}">
              <a16:creationId xmlns:a16="http://schemas.microsoft.com/office/drawing/2014/main" id="{00000000-0008-0000-2000-0000C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>
          <a:extLst>
            <a:ext uri="{FF2B5EF4-FFF2-40B4-BE49-F238E27FC236}">
              <a16:creationId xmlns:a16="http://schemas.microsoft.com/office/drawing/2014/main" id="{00000000-0008-0000-2000-0000C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>
          <a:extLst>
            <a:ext uri="{FF2B5EF4-FFF2-40B4-BE49-F238E27FC236}">
              <a16:creationId xmlns:a16="http://schemas.microsoft.com/office/drawing/2014/main" id="{00000000-0008-0000-2000-0000C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>
          <a:extLst>
            <a:ext uri="{FF2B5EF4-FFF2-40B4-BE49-F238E27FC236}">
              <a16:creationId xmlns:a16="http://schemas.microsoft.com/office/drawing/2014/main" id="{00000000-0008-0000-2000-0000C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>
          <a:extLst>
            <a:ext uri="{FF2B5EF4-FFF2-40B4-BE49-F238E27FC236}">
              <a16:creationId xmlns:a16="http://schemas.microsoft.com/office/drawing/2014/main" id="{00000000-0008-0000-2000-0000D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>
          <a:extLst>
            <a:ext uri="{FF2B5EF4-FFF2-40B4-BE49-F238E27FC236}">
              <a16:creationId xmlns:a16="http://schemas.microsoft.com/office/drawing/2014/main" id="{00000000-0008-0000-2000-0000D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>
          <a:extLst>
            <a:ext uri="{FF2B5EF4-FFF2-40B4-BE49-F238E27FC236}">
              <a16:creationId xmlns:a16="http://schemas.microsoft.com/office/drawing/2014/main" id="{00000000-0008-0000-2000-0000D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>
          <a:extLst>
            <a:ext uri="{FF2B5EF4-FFF2-40B4-BE49-F238E27FC236}">
              <a16:creationId xmlns:a16="http://schemas.microsoft.com/office/drawing/2014/main" id="{00000000-0008-0000-2000-0000D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>
          <a:extLst>
            <a:ext uri="{FF2B5EF4-FFF2-40B4-BE49-F238E27FC236}">
              <a16:creationId xmlns:a16="http://schemas.microsoft.com/office/drawing/2014/main" id="{00000000-0008-0000-2000-0000D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>
          <a:extLst>
            <a:ext uri="{FF2B5EF4-FFF2-40B4-BE49-F238E27FC236}">
              <a16:creationId xmlns:a16="http://schemas.microsoft.com/office/drawing/2014/main" id="{00000000-0008-0000-2000-0000D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>
          <a:extLst>
            <a:ext uri="{FF2B5EF4-FFF2-40B4-BE49-F238E27FC236}">
              <a16:creationId xmlns:a16="http://schemas.microsoft.com/office/drawing/2014/main" id="{00000000-0008-0000-2000-0000D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>
          <a:extLst>
            <a:ext uri="{FF2B5EF4-FFF2-40B4-BE49-F238E27FC236}">
              <a16:creationId xmlns:a16="http://schemas.microsoft.com/office/drawing/2014/main" id="{00000000-0008-0000-2000-0000D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>
          <a:extLst>
            <a:ext uri="{FF2B5EF4-FFF2-40B4-BE49-F238E27FC236}">
              <a16:creationId xmlns:a16="http://schemas.microsoft.com/office/drawing/2014/main" id="{00000000-0008-0000-2000-0000D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>
          <a:extLst>
            <a:ext uri="{FF2B5EF4-FFF2-40B4-BE49-F238E27FC236}">
              <a16:creationId xmlns:a16="http://schemas.microsoft.com/office/drawing/2014/main" id="{00000000-0008-0000-2000-0000D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>
          <a:extLst>
            <a:ext uri="{FF2B5EF4-FFF2-40B4-BE49-F238E27FC236}">
              <a16:creationId xmlns:a16="http://schemas.microsoft.com/office/drawing/2014/main" id="{00000000-0008-0000-2000-0000D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>
          <a:extLst>
            <a:ext uri="{FF2B5EF4-FFF2-40B4-BE49-F238E27FC236}">
              <a16:creationId xmlns:a16="http://schemas.microsoft.com/office/drawing/2014/main" id="{00000000-0008-0000-2000-0000D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>
          <a:extLst>
            <a:ext uri="{FF2B5EF4-FFF2-40B4-BE49-F238E27FC236}">
              <a16:creationId xmlns:a16="http://schemas.microsoft.com/office/drawing/2014/main" id="{00000000-0008-0000-2000-0000D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>
          <a:extLst>
            <a:ext uri="{FF2B5EF4-FFF2-40B4-BE49-F238E27FC236}">
              <a16:creationId xmlns:a16="http://schemas.microsoft.com/office/drawing/2014/main" id="{00000000-0008-0000-2000-0000D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>
          <a:extLst>
            <a:ext uri="{FF2B5EF4-FFF2-40B4-BE49-F238E27FC236}">
              <a16:creationId xmlns:a16="http://schemas.microsoft.com/office/drawing/2014/main" id="{00000000-0008-0000-2000-0000D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>
          <a:extLst>
            <a:ext uri="{FF2B5EF4-FFF2-40B4-BE49-F238E27FC236}">
              <a16:creationId xmlns:a16="http://schemas.microsoft.com/office/drawing/2014/main" id="{00000000-0008-0000-2000-0000D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>
          <a:extLst>
            <a:ext uri="{FF2B5EF4-FFF2-40B4-BE49-F238E27FC236}">
              <a16:creationId xmlns:a16="http://schemas.microsoft.com/office/drawing/2014/main" id="{00000000-0008-0000-2000-0000E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>
          <a:extLst>
            <a:ext uri="{FF2B5EF4-FFF2-40B4-BE49-F238E27FC236}">
              <a16:creationId xmlns:a16="http://schemas.microsoft.com/office/drawing/2014/main" id="{00000000-0008-0000-2000-0000E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>
          <a:extLst>
            <a:ext uri="{FF2B5EF4-FFF2-40B4-BE49-F238E27FC236}">
              <a16:creationId xmlns:a16="http://schemas.microsoft.com/office/drawing/2014/main" id="{00000000-0008-0000-2000-0000E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>
          <a:extLst>
            <a:ext uri="{FF2B5EF4-FFF2-40B4-BE49-F238E27FC236}">
              <a16:creationId xmlns:a16="http://schemas.microsoft.com/office/drawing/2014/main" id="{00000000-0008-0000-2000-0000E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>
          <a:extLst>
            <a:ext uri="{FF2B5EF4-FFF2-40B4-BE49-F238E27FC236}">
              <a16:creationId xmlns:a16="http://schemas.microsoft.com/office/drawing/2014/main" id="{00000000-0008-0000-2000-0000E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>
          <a:extLst>
            <a:ext uri="{FF2B5EF4-FFF2-40B4-BE49-F238E27FC236}">
              <a16:creationId xmlns:a16="http://schemas.microsoft.com/office/drawing/2014/main" id="{00000000-0008-0000-2000-0000E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>
          <a:extLst>
            <a:ext uri="{FF2B5EF4-FFF2-40B4-BE49-F238E27FC236}">
              <a16:creationId xmlns:a16="http://schemas.microsoft.com/office/drawing/2014/main" id="{00000000-0008-0000-2000-0000E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>
          <a:extLst>
            <a:ext uri="{FF2B5EF4-FFF2-40B4-BE49-F238E27FC236}">
              <a16:creationId xmlns:a16="http://schemas.microsoft.com/office/drawing/2014/main" id="{00000000-0008-0000-2000-0000E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>
          <a:extLst>
            <a:ext uri="{FF2B5EF4-FFF2-40B4-BE49-F238E27FC236}">
              <a16:creationId xmlns:a16="http://schemas.microsoft.com/office/drawing/2014/main" id="{00000000-0008-0000-2000-0000E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>
          <a:extLst>
            <a:ext uri="{FF2B5EF4-FFF2-40B4-BE49-F238E27FC236}">
              <a16:creationId xmlns:a16="http://schemas.microsoft.com/office/drawing/2014/main" id="{00000000-0008-0000-2000-0000E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>
          <a:extLst>
            <a:ext uri="{FF2B5EF4-FFF2-40B4-BE49-F238E27FC236}">
              <a16:creationId xmlns:a16="http://schemas.microsoft.com/office/drawing/2014/main" id="{00000000-0008-0000-2000-0000E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>
          <a:extLst>
            <a:ext uri="{FF2B5EF4-FFF2-40B4-BE49-F238E27FC236}">
              <a16:creationId xmlns:a16="http://schemas.microsoft.com/office/drawing/2014/main" id="{00000000-0008-0000-2000-0000E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>
          <a:extLst>
            <a:ext uri="{FF2B5EF4-FFF2-40B4-BE49-F238E27FC236}">
              <a16:creationId xmlns:a16="http://schemas.microsoft.com/office/drawing/2014/main" id="{00000000-0008-0000-2000-0000E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>
          <a:extLst>
            <a:ext uri="{FF2B5EF4-FFF2-40B4-BE49-F238E27FC236}">
              <a16:creationId xmlns:a16="http://schemas.microsoft.com/office/drawing/2014/main" id="{00000000-0008-0000-2000-0000E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>
          <a:extLst>
            <a:ext uri="{FF2B5EF4-FFF2-40B4-BE49-F238E27FC236}">
              <a16:creationId xmlns:a16="http://schemas.microsoft.com/office/drawing/2014/main" id="{00000000-0008-0000-2000-0000E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>
          <a:extLst>
            <a:ext uri="{FF2B5EF4-FFF2-40B4-BE49-F238E27FC236}">
              <a16:creationId xmlns:a16="http://schemas.microsoft.com/office/drawing/2014/main" id="{00000000-0008-0000-2000-0000E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>
          <a:extLst>
            <a:ext uri="{FF2B5EF4-FFF2-40B4-BE49-F238E27FC236}">
              <a16:creationId xmlns:a16="http://schemas.microsoft.com/office/drawing/2014/main" id="{00000000-0008-0000-2000-0000F0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>
          <a:extLst>
            <a:ext uri="{FF2B5EF4-FFF2-40B4-BE49-F238E27FC236}">
              <a16:creationId xmlns:a16="http://schemas.microsoft.com/office/drawing/2014/main" id="{00000000-0008-0000-2000-0000F1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>
          <a:extLst>
            <a:ext uri="{FF2B5EF4-FFF2-40B4-BE49-F238E27FC236}">
              <a16:creationId xmlns:a16="http://schemas.microsoft.com/office/drawing/2014/main" id="{00000000-0008-0000-2000-0000F2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>
          <a:extLst>
            <a:ext uri="{FF2B5EF4-FFF2-40B4-BE49-F238E27FC236}">
              <a16:creationId xmlns:a16="http://schemas.microsoft.com/office/drawing/2014/main" id="{00000000-0008-0000-2000-0000F3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>
          <a:extLst>
            <a:ext uri="{FF2B5EF4-FFF2-40B4-BE49-F238E27FC236}">
              <a16:creationId xmlns:a16="http://schemas.microsoft.com/office/drawing/2014/main" id="{00000000-0008-0000-2000-0000F4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>
          <a:extLst>
            <a:ext uri="{FF2B5EF4-FFF2-40B4-BE49-F238E27FC236}">
              <a16:creationId xmlns:a16="http://schemas.microsoft.com/office/drawing/2014/main" id="{00000000-0008-0000-2000-0000F5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>
          <a:extLst>
            <a:ext uri="{FF2B5EF4-FFF2-40B4-BE49-F238E27FC236}">
              <a16:creationId xmlns:a16="http://schemas.microsoft.com/office/drawing/2014/main" id="{00000000-0008-0000-2000-0000F6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>
          <a:extLst>
            <a:ext uri="{FF2B5EF4-FFF2-40B4-BE49-F238E27FC236}">
              <a16:creationId xmlns:a16="http://schemas.microsoft.com/office/drawing/2014/main" id="{00000000-0008-0000-2000-0000F7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>
          <a:extLst>
            <a:ext uri="{FF2B5EF4-FFF2-40B4-BE49-F238E27FC236}">
              <a16:creationId xmlns:a16="http://schemas.microsoft.com/office/drawing/2014/main" id="{00000000-0008-0000-2000-0000F8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>
          <a:extLst>
            <a:ext uri="{FF2B5EF4-FFF2-40B4-BE49-F238E27FC236}">
              <a16:creationId xmlns:a16="http://schemas.microsoft.com/office/drawing/2014/main" id="{00000000-0008-0000-2000-0000F9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>
          <a:extLst>
            <a:ext uri="{FF2B5EF4-FFF2-40B4-BE49-F238E27FC236}">
              <a16:creationId xmlns:a16="http://schemas.microsoft.com/office/drawing/2014/main" id="{00000000-0008-0000-2000-0000FA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>
          <a:extLst>
            <a:ext uri="{FF2B5EF4-FFF2-40B4-BE49-F238E27FC236}">
              <a16:creationId xmlns:a16="http://schemas.microsoft.com/office/drawing/2014/main" id="{00000000-0008-0000-2000-0000FB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>
          <a:extLst>
            <a:ext uri="{FF2B5EF4-FFF2-40B4-BE49-F238E27FC236}">
              <a16:creationId xmlns:a16="http://schemas.microsoft.com/office/drawing/2014/main" id="{00000000-0008-0000-2000-0000FC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>
          <a:extLst>
            <a:ext uri="{FF2B5EF4-FFF2-40B4-BE49-F238E27FC236}">
              <a16:creationId xmlns:a16="http://schemas.microsoft.com/office/drawing/2014/main" id="{00000000-0008-0000-2000-0000FD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>
          <a:extLst>
            <a:ext uri="{FF2B5EF4-FFF2-40B4-BE49-F238E27FC236}">
              <a16:creationId xmlns:a16="http://schemas.microsoft.com/office/drawing/2014/main" id="{00000000-0008-0000-2000-0000FE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>
          <a:extLst>
            <a:ext uri="{FF2B5EF4-FFF2-40B4-BE49-F238E27FC236}">
              <a16:creationId xmlns:a16="http://schemas.microsoft.com/office/drawing/2014/main" id="{00000000-0008-0000-2000-0000FF0C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>
          <a:extLst>
            <a:ext uri="{FF2B5EF4-FFF2-40B4-BE49-F238E27FC236}">
              <a16:creationId xmlns:a16="http://schemas.microsoft.com/office/drawing/2014/main" id="{00000000-0008-0000-2000-00000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>
          <a:extLst>
            <a:ext uri="{FF2B5EF4-FFF2-40B4-BE49-F238E27FC236}">
              <a16:creationId xmlns:a16="http://schemas.microsoft.com/office/drawing/2014/main" id="{00000000-0008-0000-2000-00000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>
          <a:extLst>
            <a:ext uri="{FF2B5EF4-FFF2-40B4-BE49-F238E27FC236}">
              <a16:creationId xmlns:a16="http://schemas.microsoft.com/office/drawing/2014/main" id="{00000000-0008-0000-2000-00000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>
          <a:extLst>
            <a:ext uri="{FF2B5EF4-FFF2-40B4-BE49-F238E27FC236}">
              <a16:creationId xmlns:a16="http://schemas.microsoft.com/office/drawing/2014/main" id="{00000000-0008-0000-2000-00000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>
          <a:extLst>
            <a:ext uri="{FF2B5EF4-FFF2-40B4-BE49-F238E27FC236}">
              <a16:creationId xmlns:a16="http://schemas.microsoft.com/office/drawing/2014/main" id="{00000000-0008-0000-2000-00000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>
          <a:extLst>
            <a:ext uri="{FF2B5EF4-FFF2-40B4-BE49-F238E27FC236}">
              <a16:creationId xmlns:a16="http://schemas.microsoft.com/office/drawing/2014/main" id="{00000000-0008-0000-2000-00000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>
          <a:extLst>
            <a:ext uri="{FF2B5EF4-FFF2-40B4-BE49-F238E27FC236}">
              <a16:creationId xmlns:a16="http://schemas.microsoft.com/office/drawing/2014/main" id="{00000000-0008-0000-2000-00000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>
          <a:extLst>
            <a:ext uri="{FF2B5EF4-FFF2-40B4-BE49-F238E27FC236}">
              <a16:creationId xmlns:a16="http://schemas.microsoft.com/office/drawing/2014/main" id="{00000000-0008-0000-2000-00000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>
          <a:extLst>
            <a:ext uri="{FF2B5EF4-FFF2-40B4-BE49-F238E27FC236}">
              <a16:creationId xmlns:a16="http://schemas.microsoft.com/office/drawing/2014/main" id="{00000000-0008-0000-2000-00000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>
          <a:extLst>
            <a:ext uri="{FF2B5EF4-FFF2-40B4-BE49-F238E27FC236}">
              <a16:creationId xmlns:a16="http://schemas.microsoft.com/office/drawing/2014/main" id="{00000000-0008-0000-2000-00000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>
          <a:extLst>
            <a:ext uri="{FF2B5EF4-FFF2-40B4-BE49-F238E27FC236}">
              <a16:creationId xmlns:a16="http://schemas.microsoft.com/office/drawing/2014/main" id="{00000000-0008-0000-2000-00000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>
          <a:extLst>
            <a:ext uri="{FF2B5EF4-FFF2-40B4-BE49-F238E27FC236}">
              <a16:creationId xmlns:a16="http://schemas.microsoft.com/office/drawing/2014/main" id="{00000000-0008-0000-2000-00000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>
          <a:extLst>
            <a:ext uri="{FF2B5EF4-FFF2-40B4-BE49-F238E27FC236}">
              <a16:creationId xmlns:a16="http://schemas.microsoft.com/office/drawing/2014/main" id="{00000000-0008-0000-2000-00000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>
          <a:extLst>
            <a:ext uri="{FF2B5EF4-FFF2-40B4-BE49-F238E27FC236}">
              <a16:creationId xmlns:a16="http://schemas.microsoft.com/office/drawing/2014/main" id="{00000000-0008-0000-2000-00000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>
          <a:extLst>
            <a:ext uri="{FF2B5EF4-FFF2-40B4-BE49-F238E27FC236}">
              <a16:creationId xmlns:a16="http://schemas.microsoft.com/office/drawing/2014/main" id="{00000000-0008-0000-2000-00000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>
          <a:extLst>
            <a:ext uri="{FF2B5EF4-FFF2-40B4-BE49-F238E27FC236}">
              <a16:creationId xmlns:a16="http://schemas.microsoft.com/office/drawing/2014/main" id="{00000000-0008-0000-2000-00000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>
          <a:extLst>
            <a:ext uri="{FF2B5EF4-FFF2-40B4-BE49-F238E27FC236}">
              <a16:creationId xmlns:a16="http://schemas.microsoft.com/office/drawing/2014/main" id="{00000000-0008-0000-2000-00001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>
          <a:extLst>
            <a:ext uri="{FF2B5EF4-FFF2-40B4-BE49-F238E27FC236}">
              <a16:creationId xmlns:a16="http://schemas.microsoft.com/office/drawing/2014/main" id="{00000000-0008-0000-2000-00001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>
          <a:extLst>
            <a:ext uri="{FF2B5EF4-FFF2-40B4-BE49-F238E27FC236}">
              <a16:creationId xmlns:a16="http://schemas.microsoft.com/office/drawing/2014/main" id="{00000000-0008-0000-2000-00001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>
          <a:extLst>
            <a:ext uri="{FF2B5EF4-FFF2-40B4-BE49-F238E27FC236}">
              <a16:creationId xmlns:a16="http://schemas.microsoft.com/office/drawing/2014/main" id="{00000000-0008-0000-2000-00001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>
          <a:extLst>
            <a:ext uri="{FF2B5EF4-FFF2-40B4-BE49-F238E27FC236}">
              <a16:creationId xmlns:a16="http://schemas.microsoft.com/office/drawing/2014/main" id="{00000000-0008-0000-2000-00001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>
          <a:extLst>
            <a:ext uri="{FF2B5EF4-FFF2-40B4-BE49-F238E27FC236}">
              <a16:creationId xmlns:a16="http://schemas.microsoft.com/office/drawing/2014/main" id="{00000000-0008-0000-2000-00001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>
          <a:extLst>
            <a:ext uri="{FF2B5EF4-FFF2-40B4-BE49-F238E27FC236}">
              <a16:creationId xmlns:a16="http://schemas.microsoft.com/office/drawing/2014/main" id="{00000000-0008-0000-2000-00001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>
          <a:extLst>
            <a:ext uri="{FF2B5EF4-FFF2-40B4-BE49-F238E27FC236}">
              <a16:creationId xmlns:a16="http://schemas.microsoft.com/office/drawing/2014/main" id="{00000000-0008-0000-2000-00001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>
          <a:extLst>
            <a:ext uri="{FF2B5EF4-FFF2-40B4-BE49-F238E27FC236}">
              <a16:creationId xmlns:a16="http://schemas.microsoft.com/office/drawing/2014/main" id="{00000000-0008-0000-2000-00001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>
          <a:extLst>
            <a:ext uri="{FF2B5EF4-FFF2-40B4-BE49-F238E27FC236}">
              <a16:creationId xmlns:a16="http://schemas.microsoft.com/office/drawing/2014/main" id="{00000000-0008-0000-2000-00001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>
          <a:extLst>
            <a:ext uri="{FF2B5EF4-FFF2-40B4-BE49-F238E27FC236}">
              <a16:creationId xmlns:a16="http://schemas.microsoft.com/office/drawing/2014/main" id="{00000000-0008-0000-2000-00001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>
          <a:extLst>
            <a:ext uri="{FF2B5EF4-FFF2-40B4-BE49-F238E27FC236}">
              <a16:creationId xmlns:a16="http://schemas.microsoft.com/office/drawing/2014/main" id="{00000000-0008-0000-2000-00001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>
          <a:extLst>
            <a:ext uri="{FF2B5EF4-FFF2-40B4-BE49-F238E27FC236}">
              <a16:creationId xmlns:a16="http://schemas.microsoft.com/office/drawing/2014/main" id="{00000000-0008-0000-2000-00001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>
          <a:extLst>
            <a:ext uri="{FF2B5EF4-FFF2-40B4-BE49-F238E27FC236}">
              <a16:creationId xmlns:a16="http://schemas.microsoft.com/office/drawing/2014/main" id="{00000000-0008-0000-2000-00001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>
          <a:extLst>
            <a:ext uri="{FF2B5EF4-FFF2-40B4-BE49-F238E27FC236}">
              <a16:creationId xmlns:a16="http://schemas.microsoft.com/office/drawing/2014/main" id="{00000000-0008-0000-2000-00001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>
          <a:extLst>
            <a:ext uri="{FF2B5EF4-FFF2-40B4-BE49-F238E27FC236}">
              <a16:creationId xmlns:a16="http://schemas.microsoft.com/office/drawing/2014/main" id="{00000000-0008-0000-2000-00001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>
          <a:extLst>
            <a:ext uri="{FF2B5EF4-FFF2-40B4-BE49-F238E27FC236}">
              <a16:creationId xmlns:a16="http://schemas.microsoft.com/office/drawing/2014/main" id="{00000000-0008-0000-2000-00002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>
          <a:extLst>
            <a:ext uri="{FF2B5EF4-FFF2-40B4-BE49-F238E27FC236}">
              <a16:creationId xmlns:a16="http://schemas.microsoft.com/office/drawing/2014/main" id="{00000000-0008-0000-2000-00002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>
          <a:extLst>
            <a:ext uri="{FF2B5EF4-FFF2-40B4-BE49-F238E27FC236}">
              <a16:creationId xmlns:a16="http://schemas.microsoft.com/office/drawing/2014/main" id="{00000000-0008-0000-2000-00002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>
          <a:extLst>
            <a:ext uri="{FF2B5EF4-FFF2-40B4-BE49-F238E27FC236}">
              <a16:creationId xmlns:a16="http://schemas.microsoft.com/office/drawing/2014/main" id="{00000000-0008-0000-2000-00002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>
          <a:extLst>
            <a:ext uri="{FF2B5EF4-FFF2-40B4-BE49-F238E27FC236}">
              <a16:creationId xmlns:a16="http://schemas.microsoft.com/office/drawing/2014/main" id="{00000000-0008-0000-2000-00002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>
          <a:extLst>
            <a:ext uri="{FF2B5EF4-FFF2-40B4-BE49-F238E27FC236}">
              <a16:creationId xmlns:a16="http://schemas.microsoft.com/office/drawing/2014/main" id="{00000000-0008-0000-2000-00002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>
          <a:extLst>
            <a:ext uri="{FF2B5EF4-FFF2-40B4-BE49-F238E27FC236}">
              <a16:creationId xmlns:a16="http://schemas.microsoft.com/office/drawing/2014/main" id="{00000000-0008-0000-2000-00002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>
          <a:extLst>
            <a:ext uri="{FF2B5EF4-FFF2-40B4-BE49-F238E27FC236}">
              <a16:creationId xmlns:a16="http://schemas.microsoft.com/office/drawing/2014/main" id="{00000000-0008-0000-2000-00002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>
          <a:extLst>
            <a:ext uri="{FF2B5EF4-FFF2-40B4-BE49-F238E27FC236}">
              <a16:creationId xmlns:a16="http://schemas.microsoft.com/office/drawing/2014/main" id="{00000000-0008-0000-2000-00002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>
          <a:extLst>
            <a:ext uri="{FF2B5EF4-FFF2-40B4-BE49-F238E27FC236}">
              <a16:creationId xmlns:a16="http://schemas.microsoft.com/office/drawing/2014/main" id="{00000000-0008-0000-2000-00002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>
          <a:extLst>
            <a:ext uri="{FF2B5EF4-FFF2-40B4-BE49-F238E27FC236}">
              <a16:creationId xmlns:a16="http://schemas.microsoft.com/office/drawing/2014/main" id="{00000000-0008-0000-2000-00002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>
          <a:extLst>
            <a:ext uri="{FF2B5EF4-FFF2-40B4-BE49-F238E27FC236}">
              <a16:creationId xmlns:a16="http://schemas.microsoft.com/office/drawing/2014/main" id="{00000000-0008-0000-2000-00002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>
          <a:extLst>
            <a:ext uri="{FF2B5EF4-FFF2-40B4-BE49-F238E27FC236}">
              <a16:creationId xmlns:a16="http://schemas.microsoft.com/office/drawing/2014/main" id="{00000000-0008-0000-2000-00002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>
          <a:extLst>
            <a:ext uri="{FF2B5EF4-FFF2-40B4-BE49-F238E27FC236}">
              <a16:creationId xmlns:a16="http://schemas.microsoft.com/office/drawing/2014/main" id="{00000000-0008-0000-2000-00002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>
          <a:extLst>
            <a:ext uri="{FF2B5EF4-FFF2-40B4-BE49-F238E27FC236}">
              <a16:creationId xmlns:a16="http://schemas.microsoft.com/office/drawing/2014/main" id="{00000000-0008-0000-2000-00002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>
          <a:extLst>
            <a:ext uri="{FF2B5EF4-FFF2-40B4-BE49-F238E27FC236}">
              <a16:creationId xmlns:a16="http://schemas.microsoft.com/office/drawing/2014/main" id="{00000000-0008-0000-2000-00002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>
          <a:extLst>
            <a:ext uri="{FF2B5EF4-FFF2-40B4-BE49-F238E27FC236}">
              <a16:creationId xmlns:a16="http://schemas.microsoft.com/office/drawing/2014/main" id="{00000000-0008-0000-2000-00003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>
          <a:extLst>
            <a:ext uri="{FF2B5EF4-FFF2-40B4-BE49-F238E27FC236}">
              <a16:creationId xmlns:a16="http://schemas.microsoft.com/office/drawing/2014/main" id="{00000000-0008-0000-2000-00003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>
          <a:extLst>
            <a:ext uri="{FF2B5EF4-FFF2-40B4-BE49-F238E27FC236}">
              <a16:creationId xmlns:a16="http://schemas.microsoft.com/office/drawing/2014/main" id="{00000000-0008-0000-2000-000032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>
          <a:extLst>
            <a:ext uri="{FF2B5EF4-FFF2-40B4-BE49-F238E27FC236}">
              <a16:creationId xmlns:a16="http://schemas.microsoft.com/office/drawing/2014/main" id="{00000000-0008-0000-2000-00003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>
          <a:extLst>
            <a:ext uri="{FF2B5EF4-FFF2-40B4-BE49-F238E27FC236}">
              <a16:creationId xmlns:a16="http://schemas.microsoft.com/office/drawing/2014/main" id="{00000000-0008-0000-2000-00003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>
          <a:extLst>
            <a:ext uri="{FF2B5EF4-FFF2-40B4-BE49-F238E27FC236}">
              <a16:creationId xmlns:a16="http://schemas.microsoft.com/office/drawing/2014/main" id="{00000000-0008-0000-2000-00003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>
          <a:extLst>
            <a:ext uri="{FF2B5EF4-FFF2-40B4-BE49-F238E27FC236}">
              <a16:creationId xmlns:a16="http://schemas.microsoft.com/office/drawing/2014/main" id="{00000000-0008-0000-2000-00003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>
          <a:extLst>
            <a:ext uri="{FF2B5EF4-FFF2-40B4-BE49-F238E27FC236}">
              <a16:creationId xmlns:a16="http://schemas.microsoft.com/office/drawing/2014/main" id="{00000000-0008-0000-2000-00003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>
          <a:extLst>
            <a:ext uri="{FF2B5EF4-FFF2-40B4-BE49-F238E27FC236}">
              <a16:creationId xmlns:a16="http://schemas.microsoft.com/office/drawing/2014/main" id="{00000000-0008-0000-2000-00003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>
          <a:extLst>
            <a:ext uri="{FF2B5EF4-FFF2-40B4-BE49-F238E27FC236}">
              <a16:creationId xmlns:a16="http://schemas.microsoft.com/office/drawing/2014/main" id="{00000000-0008-0000-2000-00003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>
          <a:extLst>
            <a:ext uri="{FF2B5EF4-FFF2-40B4-BE49-F238E27FC236}">
              <a16:creationId xmlns:a16="http://schemas.microsoft.com/office/drawing/2014/main" id="{00000000-0008-0000-2000-00003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>
          <a:extLst>
            <a:ext uri="{FF2B5EF4-FFF2-40B4-BE49-F238E27FC236}">
              <a16:creationId xmlns:a16="http://schemas.microsoft.com/office/drawing/2014/main" id="{00000000-0008-0000-2000-00003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>
          <a:extLst>
            <a:ext uri="{FF2B5EF4-FFF2-40B4-BE49-F238E27FC236}">
              <a16:creationId xmlns:a16="http://schemas.microsoft.com/office/drawing/2014/main" id="{00000000-0008-0000-2000-00003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>
          <a:extLst>
            <a:ext uri="{FF2B5EF4-FFF2-40B4-BE49-F238E27FC236}">
              <a16:creationId xmlns:a16="http://schemas.microsoft.com/office/drawing/2014/main" id="{00000000-0008-0000-2000-00003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>
          <a:extLst>
            <a:ext uri="{FF2B5EF4-FFF2-40B4-BE49-F238E27FC236}">
              <a16:creationId xmlns:a16="http://schemas.microsoft.com/office/drawing/2014/main" id="{00000000-0008-0000-2000-00003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>
          <a:extLst>
            <a:ext uri="{FF2B5EF4-FFF2-40B4-BE49-F238E27FC236}">
              <a16:creationId xmlns:a16="http://schemas.microsoft.com/office/drawing/2014/main" id="{00000000-0008-0000-2000-00003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>
          <a:extLst>
            <a:ext uri="{FF2B5EF4-FFF2-40B4-BE49-F238E27FC236}">
              <a16:creationId xmlns:a16="http://schemas.microsoft.com/office/drawing/2014/main" id="{00000000-0008-0000-2000-00004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>
          <a:extLst>
            <a:ext uri="{FF2B5EF4-FFF2-40B4-BE49-F238E27FC236}">
              <a16:creationId xmlns:a16="http://schemas.microsoft.com/office/drawing/2014/main" id="{00000000-0008-0000-2000-00004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>
          <a:extLst>
            <a:ext uri="{FF2B5EF4-FFF2-40B4-BE49-F238E27FC236}">
              <a16:creationId xmlns:a16="http://schemas.microsoft.com/office/drawing/2014/main" id="{00000000-0008-0000-2000-00004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>
          <a:extLst>
            <a:ext uri="{FF2B5EF4-FFF2-40B4-BE49-F238E27FC236}">
              <a16:creationId xmlns:a16="http://schemas.microsoft.com/office/drawing/2014/main" id="{00000000-0008-0000-2000-00004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>
          <a:extLst>
            <a:ext uri="{FF2B5EF4-FFF2-40B4-BE49-F238E27FC236}">
              <a16:creationId xmlns:a16="http://schemas.microsoft.com/office/drawing/2014/main" id="{00000000-0008-0000-2000-00004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>
          <a:extLst>
            <a:ext uri="{FF2B5EF4-FFF2-40B4-BE49-F238E27FC236}">
              <a16:creationId xmlns:a16="http://schemas.microsoft.com/office/drawing/2014/main" id="{00000000-0008-0000-2000-00004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>
          <a:extLst>
            <a:ext uri="{FF2B5EF4-FFF2-40B4-BE49-F238E27FC236}">
              <a16:creationId xmlns:a16="http://schemas.microsoft.com/office/drawing/2014/main" id="{00000000-0008-0000-2000-00004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>
          <a:extLst>
            <a:ext uri="{FF2B5EF4-FFF2-40B4-BE49-F238E27FC236}">
              <a16:creationId xmlns:a16="http://schemas.microsoft.com/office/drawing/2014/main" id="{00000000-0008-0000-2000-00004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>
          <a:extLst>
            <a:ext uri="{FF2B5EF4-FFF2-40B4-BE49-F238E27FC236}">
              <a16:creationId xmlns:a16="http://schemas.microsoft.com/office/drawing/2014/main" id="{00000000-0008-0000-2000-00004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>
          <a:extLst>
            <a:ext uri="{FF2B5EF4-FFF2-40B4-BE49-F238E27FC236}">
              <a16:creationId xmlns:a16="http://schemas.microsoft.com/office/drawing/2014/main" id="{00000000-0008-0000-2000-00004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>
          <a:extLst>
            <a:ext uri="{FF2B5EF4-FFF2-40B4-BE49-F238E27FC236}">
              <a16:creationId xmlns:a16="http://schemas.microsoft.com/office/drawing/2014/main" id="{00000000-0008-0000-2000-00004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>
          <a:extLst>
            <a:ext uri="{FF2B5EF4-FFF2-40B4-BE49-F238E27FC236}">
              <a16:creationId xmlns:a16="http://schemas.microsoft.com/office/drawing/2014/main" id="{00000000-0008-0000-2000-00004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>
          <a:extLst>
            <a:ext uri="{FF2B5EF4-FFF2-40B4-BE49-F238E27FC236}">
              <a16:creationId xmlns:a16="http://schemas.microsoft.com/office/drawing/2014/main" id="{00000000-0008-0000-2000-00004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>
          <a:extLst>
            <a:ext uri="{FF2B5EF4-FFF2-40B4-BE49-F238E27FC236}">
              <a16:creationId xmlns:a16="http://schemas.microsoft.com/office/drawing/2014/main" id="{00000000-0008-0000-2000-00004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>
          <a:extLst>
            <a:ext uri="{FF2B5EF4-FFF2-40B4-BE49-F238E27FC236}">
              <a16:creationId xmlns:a16="http://schemas.microsoft.com/office/drawing/2014/main" id="{00000000-0008-0000-2000-00004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>
          <a:extLst>
            <a:ext uri="{FF2B5EF4-FFF2-40B4-BE49-F238E27FC236}">
              <a16:creationId xmlns:a16="http://schemas.microsoft.com/office/drawing/2014/main" id="{00000000-0008-0000-2000-00004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>
          <a:extLst>
            <a:ext uri="{FF2B5EF4-FFF2-40B4-BE49-F238E27FC236}">
              <a16:creationId xmlns:a16="http://schemas.microsoft.com/office/drawing/2014/main" id="{00000000-0008-0000-2000-00005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>
          <a:extLst>
            <a:ext uri="{FF2B5EF4-FFF2-40B4-BE49-F238E27FC236}">
              <a16:creationId xmlns:a16="http://schemas.microsoft.com/office/drawing/2014/main" id="{00000000-0008-0000-2000-00005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>
          <a:extLst>
            <a:ext uri="{FF2B5EF4-FFF2-40B4-BE49-F238E27FC236}">
              <a16:creationId xmlns:a16="http://schemas.microsoft.com/office/drawing/2014/main" id="{00000000-0008-0000-2000-00005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>
          <a:extLst>
            <a:ext uri="{FF2B5EF4-FFF2-40B4-BE49-F238E27FC236}">
              <a16:creationId xmlns:a16="http://schemas.microsoft.com/office/drawing/2014/main" id="{00000000-0008-0000-2000-00005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>
          <a:extLst>
            <a:ext uri="{FF2B5EF4-FFF2-40B4-BE49-F238E27FC236}">
              <a16:creationId xmlns:a16="http://schemas.microsoft.com/office/drawing/2014/main" id="{00000000-0008-0000-2000-00005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>
          <a:extLst>
            <a:ext uri="{FF2B5EF4-FFF2-40B4-BE49-F238E27FC236}">
              <a16:creationId xmlns:a16="http://schemas.microsoft.com/office/drawing/2014/main" id="{00000000-0008-0000-2000-00005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>
          <a:extLst>
            <a:ext uri="{FF2B5EF4-FFF2-40B4-BE49-F238E27FC236}">
              <a16:creationId xmlns:a16="http://schemas.microsoft.com/office/drawing/2014/main" id="{00000000-0008-0000-2000-00005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>
          <a:extLst>
            <a:ext uri="{FF2B5EF4-FFF2-40B4-BE49-F238E27FC236}">
              <a16:creationId xmlns:a16="http://schemas.microsoft.com/office/drawing/2014/main" id="{00000000-0008-0000-2000-00005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>
          <a:extLst>
            <a:ext uri="{FF2B5EF4-FFF2-40B4-BE49-F238E27FC236}">
              <a16:creationId xmlns:a16="http://schemas.microsoft.com/office/drawing/2014/main" id="{00000000-0008-0000-2000-00005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>
          <a:extLst>
            <a:ext uri="{FF2B5EF4-FFF2-40B4-BE49-F238E27FC236}">
              <a16:creationId xmlns:a16="http://schemas.microsoft.com/office/drawing/2014/main" id="{00000000-0008-0000-2000-00005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>
          <a:extLst>
            <a:ext uri="{FF2B5EF4-FFF2-40B4-BE49-F238E27FC236}">
              <a16:creationId xmlns:a16="http://schemas.microsoft.com/office/drawing/2014/main" id="{00000000-0008-0000-2000-00005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>
          <a:extLst>
            <a:ext uri="{FF2B5EF4-FFF2-40B4-BE49-F238E27FC236}">
              <a16:creationId xmlns:a16="http://schemas.microsoft.com/office/drawing/2014/main" id="{00000000-0008-0000-2000-00005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>
          <a:extLst>
            <a:ext uri="{FF2B5EF4-FFF2-40B4-BE49-F238E27FC236}">
              <a16:creationId xmlns:a16="http://schemas.microsoft.com/office/drawing/2014/main" id="{00000000-0008-0000-2000-00005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>
          <a:extLst>
            <a:ext uri="{FF2B5EF4-FFF2-40B4-BE49-F238E27FC236}">
              <a16:creationId xmlns:a16="http://schemas.microsoft.com/office/drawing/2014/main" id="{00000000-0008-0000-2000-00005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>
          <a:extLst>
            <a:ext uri="{FF2B5EF4-FFF2-40B4-BE49-F238E27FC236}">
              <a16:creationId xmlns:a16="http://schemas.microsoft.com/office/drawing/2014/main" id="{00000000-0008-0000-2000-00005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>
          <a:extLst>
            <a:ext uri="{FF2B5EF4-FFF2-40B4-BE49-F238E27FC236}">
              <a16:creationId xmlns:a16="http://schemas.microsoft.com/office/drawing/2014/main" id="{00000000-0008-0000-2000-00005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>
          <a:extLst>
            <a:ext uri="{FF2B5EF4-FFF2-40B4-BE49-F238E27FC236}">
              <a16:creationId xmlns:a16="http://schemas.microsoft.com/office/drawing/2014/main" id="{00000000-0008-0000-2000-00006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>
          <a:extLst>
            <a:ext uri="{FF2B5EF4-FFF2-40B4-BE49-F238E27FC236}">
              <a16:creationId xmlns:a16="http://schemas.microsoft.com/office/drawing/2014/main" id="{00000000-0008-0000-2000-00006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>
          <a:extLst>
            <a:ext uri="{FF2B5EF4-FFF2-40B4-BE49-F238E27FC236}">
              <a16:creationId xmlns:a16="http://schemas.microsoft.com/office/drawing/2014/main" id="{00000000-0008-0000-2000-00006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>
          <a:extLst>
            <a:ext uri="{FF2B5EF4-FFF2-40B4-BE49-F238E27FC236}">
              <a16:creationId xmlns:a16="http://schemas.microsoft.com/office/drawing/2014/main" id="{00000000-0008-0000-2000-00006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>
          <a:extLst>
            <a:ext uri="{FF2B5EF4-FFF2-40B4-BE49-F238E27FC236}">
              <a16:creationId xmlns:a16="http://schemas.microsoft.com/office/drawing/2014/main" id="{00000000-0008-0000-2000-00006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>
          <a:extLst>
            <a:ext uri="{FF2B5EF4-FFF2-40B4-BE49-F238E27FC236}">
              <a16:creationId xmlns:a16="http://schemas.microsoft.com/office/drawing/2014/main" id="{00000000-0008-0000-2000-00006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>
          <a:extLst>
            <a:ext uri="{FF2B5EF4-FFF2-40B4-BE49-F238E27FC236}">
              <a16:creationId xmlns:a16="http://schemas.microsoft.com/office/drawing/2014/main" id="{00000000-0008-0000-2000-00006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>
          <a:extLst>
            <a:ext uri="{FF2B5EF4-FFF2-40B4-BE49-F238E27FC236}">
              <a16:creationId xmlns:a16="http://schemas.microsoft.com/office/drawing/2014/main" id="{00000000-0008-0000-2000-00006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>
          <a:extLst>
            <a:ext uri="{FF2B5EF4-FFF2-40B4-BE49-F238E27FC236}">
              <a16:creationId xmlns:a16="http://schemas.microsoft.com/office/drawing/2014/main" id="{00000000-0008-0000-2000-00006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>
          <a:extLst>
            <a:ext uri="{FF2B5EF4-FFF2-40B4-BE49-F238E27FC236}">
              <a16:creationId xmlns:a16="http://schemas.microsoft.com/office/drawing/2014/main" id="{00000000-0008-0000-2000-00006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>
          <a:extLst>
            <a:ext uri="{FF2B5EF4-FFF2-40B4-BE49-F238E27FC236}">
              <a16:creationId xmlns:a16="http://schemas.microsoft.com/office/drawing/2014/main" id="{00000000-0008-0000-2000-00006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>
          <a:extLst>
            <a:ext uri="{FF2B5EF4-FFF2-40B4-BE49-F238E27FC236}">
              <a16:creationId xmlns:a16="http://schemas.microsoft.com/office/drawing/2014/main" id="{00000000-0008-0000-2000-00006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>
          <a:extLst>
            <a:ext uri="{FF2B5EF4-FFF2-40B4-BE49-F238E27FC236}">
              <a16:creationId xmlns:a16="http://schemas.microsoft.com/office/drawing/2014/main" id="{00000000-0008-0000-2000-00006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>
          <a:extLst>
            <a:ext uri="{FF2B5EF4-FFF2-40B4-BE49-F238E27FC236}">
              <a16:creationId xmlns:a16="http://schemas.microsoft.com/office/drawing/2014/main" id="{00000000-0008-0000-2000-00006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>
          <a:extLst>
            <a:ext uri="{FF2B5EF4-FFF2-40B4-BE49-F238E27FC236}">
              <a16:creationId xmlns:a16="http://schemas.microsoft.com/office/drawing/2014/main" id="{00000000-0008-0000-2000-00006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>
          <a:extLst>
            <a:ext uri="{FF2B5EF4-FFF2-40B4-BE49-F238E27FC236}">
              <a16:creationId xmlns:a16="http://schemas.microsoft.com/office/drawing/2014/main" id="{00000000-0008-0000-2000-00006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>
          <a:extLst>
            <a:ext uri="{FF2B5EF4-FFF2-40B4-BE49-F238E27FC236}">
              <a16:creationId xmlns:a16="http://schemas.microsoft.com/office/drawing/2014/main" id="{00000000-0008-0000-2000-00007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>
          <a:extLst>
            <a:ext uri="{FF2B5EF4-FFF2-40B4-BE49-F238E27FC236}">
              <a16:creationId xmlns:a16="http://schemas.microsoft.com/office/drawing/2014/main" id="{00000000-0008-0000-2000-00007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>
          <a:extLst>
            <a:ext uri="{FF2B5EF4-FFF2-40B4-BE49-F238E27FC236}">
              <a16:creationId xmlns:a16="http://schemas.microsoft.com/office/drawing/2014/main" id="{00000000-0008-0000-2000-00007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>
          <a:extLst>
            <a:ext uri="{FF2B5EF4-FFF2-40B4-BE49-F238E27FC236}">
              <a16:creationId xmlns:a16="http://schemas.microsoft.com/office/drawing/2014/main" id="{00000000-0008-0000-2000-00007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>
          <a:extLst>
            <a:ext uri="{FF2B5EF4-FFF2-40B4-BE49-F238E27FC236}">
              <a16:creationId xmlns:a16="http://schemas.microsoft.com/office/drawing/2014/main" id="{00000000-0008-0000-2000-00007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>
          <a:extLst>
            <a:ext uri="{FF2B5EF4-FFF2-40B4-BE49-F238E27FC236}">
              <a16:creationId xmlns:a16="http://schemas.microsoft.com/office/drawing/2014/main" id="{00000000-0008-0000-2000-00007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>
          <a:extLst>
            <a:ext uri="{FF2B5EF4-FFF2-40B4-BE49-F238E27FC236}">
              <a16:creationId xmlns:a16="http://schemas.microsoft.com/office/drawing/2014/main" id="{00000000-0008-0000-2000-00007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>
          <a:extLst>
            <a:ext uri="{FF2B5EF4-FFF2-40B4-BE49-F238E27FC236}">
              <a16:creationId xmlns:a16="http://schemas.microsoft.com/office/drawing/2014/main" id="{00000000-0008-0000-2000-00007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>
          <a:extLst>
            <a:ext uri="{FF2B5EF4-FFF2-40B4-BE49-F238E27FC236}">
              <a16:creationId xmlns:a16="http://schemas.microsoft.com/office/drawing/2014/main" id="{00000000-0008-0000-2000-00007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>
          <a:extLst>
            <a:ext uri="{FF2B5EF4-FFF2-40B4-BE49-F238E27FC236}">
              <a16:creationId xmlns:a16="http://schemas.microsoft.com/office/drawing/2014/main" id="{00000000-0008-0000-2000-00007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>
          <a:extLst>
            <a:ext uri="{FF2B5EF4-FFF2-40B4-BE49-F238E27FC236}">
              <a16:creationId xmlns:a16="http://schemas.microsoft.com/office/drawing/2014/main" id="{00000000-0008-0000-2000-00007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>
          <a:extLst>
            <a:ext uri="{FF2B5EF4-FFF2-40B4-BE49-F238E27FC236}">
              <a16:creationId xmlns:a16="http://schemas.microsoft.com/office/drawing/2014/main" id="{00000000-0008-0000-2000-00007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>
          <a:extLst>
            <a:ext uri="{FF2B5EF4-FFF2-40B4-BE49-F238E27FC236}">
              <a16:creationId xmlns:a16="http://schemas.microsoft.com/office/drawing/2014/main" id="{00000000-0008-0000-2000-00007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>
          <a:extLst>
            <a:ext uri="{FF2B5EF4-FFF2-40B4-BE49-F238E27FC236}">
              <a16:creationId xmlns:a16="http://schemas.microsoft.com/office/drawing/2014/main" id="{00000000-0008-0000-2000-00007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>
          <a:extLst>
            <a:ext uri="{FF2B5EF4-FFF2-40B4-BE49-F238E27FC236}">
              <a16:creationId xmlns:a16="http://schemas.microsoft.com/office/drawing/2014/main" id="{00000000-0008-0000-2000-00007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>
          <a:extLst>
            <a:ext uri="{FF2B5EF4-FFF2-40B4-BE49-F238E27FC236}">
              <a16:creationId xmlns:a16="http://schemas.microsoft.com/office/drawing/2014/main" id="{00000000-0008-0000-2000-00007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>
          <a:extLst>
            <a:ext uri="{FF2B5EF4-FFF2-40B4-BE49-F238E27FC236}">
              <a16:creationId xmlns:a16="http://schemas.microsoft.com/office/drawing/2014/main" id="{00000000-0008-0000-2000-00008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>
          <a:extLst>
            <a:ext uri="{FF2B5EF4-FFF2-40B4-BE49-F238E27FC236}">
              <a16:creationId xmlns:a16="http://schemas.microsoft.com/office/drawing/2014/main" id="{00000000-0008-0000-2000-00008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>
          <a:extLst>
            <a:ext uri="{FF2B5EF4-FFF2-40B4-BE49-F238E27FC236}">
              <a16:creationId xmlns:a16="http://schemas.microsoft.com/office/drawing/2014/main" id="{00000000-0008-0000-2000-00008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>
          <a:extLst>
            <a:ext uri="{FF2B5EF4-FFF2-40B4-BE49-F238E27FC236}">
              <a16:creationId xmlns:a16="http://schemas.microsoft.com/office/drawing/2014/main" id="{00000000-0008-0000-2000-00008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>
          <a:extLst>
            <a:ext uri="{FF2B5EF4-FFF2-40B4-BE49-F238E27FC236}">
              <a16:creationId xmlns:a16="http://schemas.microsoft.com/office/drawing/2014/main" id="{00000000-0008-0000-2000-00008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>
          <a:extLst>
            <a:ext uri="{FF2B5EF4-FFF2-40B4-BE49-F238E27FC236}">
              <a16:creationId xmlns:a16="http://schemas.microsoft.com/office/drawing/2014/main" id="{00000000-0008-0000-2000-00008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>
          <a:extLst>
            <a:ext uri="{FF2B5EF4-FFF2-40B4-BE49-F238E27FC236}">
              <a16:creationId xmlns:a16="http://schemas.microsoft.com/office/drawing/2014/main" id="{00000000-0008-0000-2000-00008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>
          <a:extLst>
            <a:ext uri="{FF2B5EF4-FFF2-40B4-BE49-F238E27FC236}">
              <a16:creationId xmlns:a16="http://schemas.microsoft.com/office/drawing/2014/main" id="{00000000-0008-0000-2000-00008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>
          <a:extLst>
            <a:ext uri="{FF2B5EF4-FFF2-40B4-BE49-F238E27FC236}">
              <a16:creationId xmlns:a16="http://schemas.microsoft.com/office/drawing/2014/main" id="{00000000-0008-0000-2000-00008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>
          <a:extLst>
            <a:ext uri="{FF2B5EF4-FFF2-40B4-BE49-F238E27FC236}">
              <a16:creationId xmlns:a16="http://schemas.microsoft.com/office/drawing/2014/main" id="{00000000-0008-0000-2000-00008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>
          <a:extLst>
            <a:ext uri="{FF2B5EF4-FFF2-40B4-BE49-F238E27FC236}">
              <a16:creationId xmlns:a16="http://schemas.microsoft.com/office/drawing/2014/main" id="{00000000-0008-0000-2000-00008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>
          <a:extLst>
            <a:ext uri="{FF2B5EF4-FFF2-40B4-BE49-F238E27FC236}">
              <a16:creationId xmlns:a16="http://schemas.microsoft.com/office/drawing/2014/main" id="{00000000-0008-0000-2000-00008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>
          <a:extLst>
            <a:ext uri="{FF2B5EF4-FFF2-40B4-BE49-F238E27FC236}">
              <a16:creationId xmlns:a16="http://schemas.microsoft.com/office/drawing/2014/main" id="{00000000-0008-0000-2000-00008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>
          <a:extLst>
            <a:ext uri="{FF2B5EF4-FFF2-40B4-BE49-F238E27FC236}">
              <a16:creationId xmlns:a16="http://schemas.microsoft.com/office/drawing/2014/main" id="{00000000-0008-0000-2000-00008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>
          <a:extLst>
            <a:ext uri="{FF2B5EF4-FFF2-40B4-BE49-F238E27FC236}">
              <a16:creationId xmlns:a16="http://schemas.microsoft.com/office/drawing/2014/main" id="{00000000-0008-0000-2000-00008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>
          <a:extLst>
            <a:ext uri="{FF2B5EF4-FFF2-40B4-BE49-F238E27FC236}">
              <a16:creationId xmlns:a16="http://schemas.microsoft.com/office/drawing/2014/main" id="{00000000-0008-0000-2000-00008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>
          <a:extLst>
            <a:ext uri="{FF2B5EF4-FFF2-40B4-BE49-F238E27FC236}">
              <a16:creationId xmlns:a16="http://schemas.microsoft.com/office/drawing/2014/main" id="{00000000-0008-0000-2000-00009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>
          <a:extLst>
            <a:ext uri="{FF2B5EF4-FFF2-40B4-BE49-F238E27FC236}">
              <a16:creationId xmlns:a16="http://schemas.microsoft.com/office/drawing/2014/main" id="{00000000-0008-0000-2000-00009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>
          <a:extLst>
            <a:ext uri="{FF2B5EF4-FFF2-40B4-BE49-F238E27FC236}">
              <a16:creationId xmlns:a16="http://schemas.microsoft.com/office/drawing/2014/main" id="{00000000-0008-0000-2000-00009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>
          <a:extLst>
            <a:ext uri="{FF2B5EF4-FFF2-40B4-BE49-F238E27FC236}">
              <a16:creationId xmlns:a16="http://schemas.microsoft.com/office/drawing/2014/main" id="{00000000-0008-0000-2000-00009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>
          <a:extLst>
            <a:ext uri="{FF2B5EF4-FFF2-40B4-BE49-F238E27FC236}">
              <a16:creationId xmlns:a16="http://schemas.microsoft.com/office/drawing/2014/main" id="{00000000-0008-0000-2000-00009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>
          <a:extLst>
            <a:ext uri="{FF2B5EF4-FFF2-40B4-BE49-F238E27FC236}">
              <a16:creationId xmlns:a16="http://schemas.microsoft.com/office/drawing/2014/main" id="{00000000-0008-0000-2000-00009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>
          <a:extLst>
            <a:ext uri="{FF2B5EF4-FFF2-40B4-BE49-F238E27FC236}">
              <a16:creationId xmlns:a16="http://schemas.microsoft.com/office/drawing/2014/main" id="{00000000-0008-0000-2000-00009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>
          <a:extLst>
            <a:ext uri="{FF2B5EF4-FFF2-40B4-BE49-F238E27FC236}">
              <a16:creationId xmlns:a16="http://schemas.microsoft.com/office/drawing/2014/main" id="{00000000-0008-0000-2000-00009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>
          <a:extLst>
            <a:ext uri="{FF2B5EF4-FFF2-40B4-BE49-F238E27FC236}">
              <a16:creationId xmlns:a16="http://schemas.microsoft.com/office/drawing/2014/main" id="{00000000-0008-0000-2000-00009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>
          <a:extLst>
            <a:ext uri="{FF2B5EF4-FFF2-40B4-BE49-F238E27FC236}">
              <a16:creationId xmlns:a16="http://schemas.microsoft.com/office/drawing/2014/main" id="{00000000-0008-0000-2000-00009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>
          <a:extLst>
            <a:ext uri="{FF2B5EF4-FFF2-40B4-BE49-F238E27FC236}">
              <a16:creationId xmlns:a16="http://schemas.microsoft.com/office/drawing/2014/main" id="{00000000-0008-0000-2000-00009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>
          <a:extLst>
            <a:ext uri="{FF2B5EF4-FFF2-40B4-BE49-F238E27FC236}">
              <a16:creationId xmlns:a16="http://schemas.microsoft.com/office/drawing/2014/main" id="{00000000-0008-0000-2000-00009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>
          <a:extLst>
            <a:ext uri="{FF2B5EF4-FFF2-40B4-BE49-F238E27FC236}">
              <a16:creationId xmlns:a16="http://schemas.microsoft.com/office/drawing/2014/main" id="{00000000-0008-0000-2000-00009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>
          <a:extLst>
            <a:ext uri="{FF2B5EF4-FFF2-40B4-BE49-F238E27FC236}">
              <a16:creationId xmlns:a16="http://schemas.microsoft.com/office/drawing/2014/main" id="{00000000-0008-0000-2000-00009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>
          <a:extLst>
            <a:ext uri="{FF2B5EF4-FFF2-40B4-BE49-F238E27FC236}">
              <a16:creationId xmlns:a16="http://schemas.microsoft.com/office/drawing/2014/main" id="{00000000-0008-0000-2000-00009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>
          <a:extLst>
            <a:ext uri="{FF2B5EF4-FFF2-40B4-BE49-F238E27FC236}">
              <a16:creationId xmlns:a16="http://schemas.microsoft.com/office/drawing/2014/main" id="{00000000-0008-0000-2000-00009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>
          <a:extLst>
            <a:ext uri="{FF2B5EF4-FFF2-40B4-BE49-F238E27FC236}">
              <a16:creationId xmlns:a16="http://schemas.microsoft.com/office/drawing/2014/main" id="{00000000-0008-0000-2000-0000A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>
          <a:extLst>
            <a:ext uri="{FF2B5EF4-FFF2-40B4-BE49-F238E27FC236}">
              <a16:creationId xmlns:a16="http://schemas.microsoft.com/office/drawing/2014/main" id="{00000000-0008-0000-2000-0000A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>
          <a:extLst>
            <a:ext uri="{FF2B5EF4-FFF2-40B4-BE49-F238E27FC236}">
              <a16:creationId xmlns:a16="http://schemas.microsoft.com/office/drawing/2014/main" id="{00000000-0008-0000-2000-0000A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>
          <a:extLst>
            <a:ext uri="{FF2B5EF4-FFF2-40B4-BE49-F238E27FC236}">
              <a16:creationId xmlns:a16="http://schemas.microsoft.com/office/drawing/2014/main" id="{00000000-0008-0000-2000-0000A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>
          <a:extLst>
            <a:ext uri="{FF2B5EF4-FFF2-40B4-BE49-F238E27FC236}">
              <a16:creationId xmlns:a16="http://schemas.microsoft.com/office/drawing/2014/main" id="{00000000-0008-0000-2000-0000A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>
          <a:extLst>
            <a:ext uri="{FF2B5EF4-FFF2-40B4-BE49-F238E27FC236}">
              <a16:creationId xmlns:a16="http://schemas.microsoft.com/office/drawing/2014/main" id="{00000000-0008-0000-2000-0000A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>
          <a:extLst>
            <a:ext uri="{FF2B5EF4-FFF2-40B4-BE49-F238E27FC236}">
              <a16:creationId xmlns:a16="http://schemas.microsoft.com/office/drawing/2014/main" id="{00000000-0008-0000-2000-0000A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>
          <a:extLst>
            <a:ext uri="{FF2B5EF4-FFF2-40B4-BE49-F238E27FC236}">
              <a16:creationId xmlns:a16="http://schemas.microsoft.com/office/drawing/2014/main" id="{00000000-0008-0000-2000-0000A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>
          <a:extLst>
            <a:ext uri="{FF2B5EF4-FFF2-40B4-BE49-F238E27FC236}">
              <a16:creationId xmlns:a16="http://schemas.microsoft.com/office/drawing/2014/main" id="{00000000-0008-0000-2000-0000A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>
          <a:extLst>
            <a:ext uri="{FF2B5EF4-FFF2-40B4-BE49-F238E27FC236}">
              <a16:creationId xmlns:a16="http://schemas.microsoft.com/office/drawing/2014/main" id="{00000000-0008-0000-2000-0000A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>
          <a:extLst>
            <a:ext uri="{FF2B5EF4-FFF2-40B4-BE49-F238E27FC236}">
              <a16:creationId xmlns:a16="http://schemas.microsoft.com/office/drawing/2014/main" id="{00000000-0008-0000-2000-0000A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>
          <a:extLst>
            <a:ext uri="{FF2B5EF4-FFF2-40B4-BE49-F238E27FC236}">
              <a16:creationId xmlns:a16="http://schemas.microsoft.com/office/drawing/2014/main" id="{00000000-0008-0000-2000-0000A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>
          <a:extLst>
            <a:ext uri="{FF2B5EF4-FFF2-40B4-BE49-F238E27FC236}">
              <a16:creationId xmlns:a16="http://schemas.microsoft.com/office/drawing/2014/main" id="{00000000-0008-0000-2000-0000A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>
          <a:extLst>
            <a:ext uri="{FF2B5EF4-FFF2-40B4-BE49-F238E27FC236}">
              <a16:creationId xmlns:a16="http://schemas.microsoft.com/office/drawing/2014/main" id="{00000000-0008-0000-2000-0000A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>
          <a:extLst>
            <a:ext uri="{FF2B5EF4-FFF2-40B4-BE49-F238E27FC236}">
              <a16:creationId xmlns:a16="http://schemas.microsoft.com/office/drawing/2014/main" id="{00000000-0008-0000-2000-0000A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>
          <a:extLst>
            <a:ext uri="{FF2B5EF4-FFF2-40B4-BE49-F238E27FC236}">
              <a16:creationId xmlns:a16="http://schemas.microsoft.com/office/drawing/2014/main" id="{00000000-0008-0000-2000-0000A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>
          <a:extLst>
            <a:ext uri="{FF2B5EF4-FFF2-40B4-BE49-F238E27FC236}">
              <a16:creationId xmlns:a16="http://schemas.microsoft.com/office/drawing/2014/main" id="{00000000-0008-0000-2000-0000B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>
          <a:extLst>
            <a:ext uri="{FF2B5EF4-FFF2-40B4-BE49-F238E27FC236}">
              <a16:creationId xmlns:a16="http://schemas.microsoft.com/office/drawing/2014/main" id="{00000000-0008-0000-2000-0000B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>
          <a:extLst>
            <a:ext uri="{FF2B5EF4-FFF2-40B4-BE49-F238E27FC236}">
              <a16:creationId xmlns:a16="http://schemas.microsoft.com/office/drawing/2014/main" id="{00000000-0008-0000-2000-0000B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>
          <a:extLst>
            <a:ext uri="{FF2B5EF4-FFF2-40B4-BE49-F238E27FC236}">
              <a16:creationId xmlns:a16="http://schemas.microsoft.com/office/drawing/2014/main" id="{00000000-0008-0000-2000-0000B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>
          <a:extLst>
            <a:ext uri="{FF2B5EF4-FFF2-40B4-BE49-F238E27FC236}">
              <a16:creationId xmlns:a16="http://schemas.microsoft.com/office/drawing/2014/main" id="{00000000-0008-0000-2000-0000B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>
          <a:extLst>
            <a:ext uri="{FF2B5EF4-FFF2-40B4-BE49-F238E27FC236}">
              <a16:creationId xmlns:a16="http://schemas.microsoft.com/office/drawing/2014/main" id="{00000000-0008-0000-2000-0000B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>
          <a:extLst>
            <a:ext uri="{FF2B5EF4-FFF2-40B4-BE49-F238E27FC236}">
              <a16:creationId xmlns:a16="http://schemas.microsoft.com/office/drawing/2014/main" id="{00000000-0008-0000-2000-0000B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>
          <a:extLst>
            <a:ext uri="{FF2B5EF4-FFF2-40B4-BE49-F238E27FC236}">
              <a16:creationId xmlns:a16="http://schemas.microsoft.com/office/drawing/2014/main" id="{00000000-0008-0000-2000-0000B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>
          <a:extLst>
            <a:ext uri="{FF2B5EF4-FFF2-40B4-BE49-F238E27FC236}">
              <a16:creationId xmlns:a16="http://schemas.microsoft.com/office/drawing/2014/main" id="{00000000-0008-0000-2000-0000B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>
          <a:extLst>
            <a:ext uri="{FF2B5EF4-FFF2-40B4-BE49-F238E27FC236}">
              <a16:creationId xmlns:a16="http://schemas.microsoft.com/office/drawing/2014/main" id="{00000000-0008-0000-2000-0000B9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>
          <a:extLst>
            <a:ext uri="{FF2B5EF4-FFF2-40B4-BE49-F238E27FC236}">
              <a16:creationId xmlns:a16="http://schemas.microsoft.com/office/drawing/2014/main" id="{00000000-0008-0000-2000-0000BA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>
          <a:extLst>
            <a:ext uri="{FF2B5EF4-FFF2-40B4-BE49-F238E27FC236}">
              <a16:creationId xmlns:a16="http://schemas.microsoft.com/office/drawing/2014/main" id="{00000000-0008-0000-2000-0000BB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>
          <a:extLst>
            <a:ext uri="{FF2B5EF4-FFF2-40B4-BE49-F238E27FC236}">
              <a16:creationId xmlns:a16="http://schemas.microsoft.com/office/drawing/2014/main" id="{00000000-0008-0000-2000-0000BC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>
          <a:extLst>
            <a:ext uri="{FF2B5EF4-FFF2-40B4-BE49-F238E27FC236}">
              <a16:creationId xmlns:a16="http://schemas.microsoft.com/office/drawing/2014/main" id="{00000000-0008-0000-2000-0000BD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>
          <a:extLst>
            <a:ext uri="{FF2B5EF4-FFF2-40B4-BE49-F238E27FC236}">
              <a16:creationId xmlns:a16="http://schemas.microsoft.com/office/drawing/2014/main" id="{00000000-0008-0000-2000-0000BE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>
          <a:extLst>
            <a:ext uri="{FF2B5EF4-FFF2-40B4-BE49-F238E27FC236}">
              <a16:creationId xmlns:a16="http://schemas.microsoft.com/office/drawing/2014/main" id="{00000000-0008-0000-2000-0000BF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>
          <a:extLst>
            <a:ext uri="{FF2B5EF4-FFF2-40B4-BE49-F238E27FC236}">
              <a16:creationId xmlns:a16="http://schemas.microsoft.com/office/drawing/2014/main" id="{00000000-0008-0000-2000-0000C0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>
          <a:extLst>
            <a:ext uri="{FF2B5EF4-FFF2-40B4-BE49-F238E27FC236}">
              <a16:creationId xmlns:a16="http://schemas.microsoft.com/office/drawing/2014/main" id="{00000000-0008-0000-2000-0000C1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>
          <a:extLst>
            <a:ext uri="{FF2B5EF4-FFF2-40B4-BE49-F238E27FC236}">
              <a16:creationId xmlns:a16="http://schemas.microsoft.com/office/drawing/2014/main" id="{00000000-0008-0000-2000-0000C2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>
          <a:extLst>
            <a:ext uri="{FF2B5EF4-FFF2-40B4-BE49-F238E27FC236}">
              <a16:creationId xmlns:a16="http://schemas.microsoft.com/office/drawing/2014/main" id="{00000000-0008-0000-2000-0000C3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>
          <a:extLst>
            <a:ext uri="{FF2B5EF4-FFF2-40B4-BE49-F238E27FC236}">
              <a16:creationId xmlns:a16="http://schemas.microsoft.com/office/drawing/2014/main" id="{00000000-0008-0000-2000-0000C4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>
          <a:extLst>
            <a:ext uri="{FF2B5EF4-FFF2-40B4-BE49-F238E27FC236}">
              <a16:creationId xmlns:a16="http://schemas.microsoft.com/office/drawing/2014/main" id="{00000000-0008-0000-2000-0000C5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>
          <a:extLst>
            <a:ext uri="{FF2B5EF4-FFF2-40B4-BE49-F238E27FC236}">
              <a16:creationId xmlns:a16="http://schemas.microsoft.com/office/drawing/2014/main" id="{00000000-0008-0000-2000-0000C6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>
          <a:extLst>
            <a:ext uri="{FF2B5EF4-FFF2-40B4-BE49-F238E27FC236}">
              <a16:creationId xmlns:a16="http://schemas.microsoft.com/office/drawing/2014/main" id="{00000000-0008-0000-2000-0000C7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>
          <a:extLst>
            <a:ext uri="{FF2B5EF4-FFF2-40B4-BE49-F238E27FC236}">
              <a16:creationId xmlns:a16="http://schemas.microsoft.com/office/drawing/2014/main" id="{00000000-0008-0000-2000-0000C80D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>
          <a:extLst>
            <a:ext uri="{FF2B5EF4-FFF2-40B4-BE49-F238E27FC236}">
              <a16:creationId xmlns:a16="http://schemas.microsoft.com/office/drawing/2014/main" id="{00000000-0008-0000-2000-0000C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>
          <a:extLst>
            <a:ext uri="{FF2B5EF4-FFF2-40B4-BE49-F238E27FC236}">
              <a16:creationId xmlns:a16="http://schemas.microsoft.com/office/drawing/2014/main" id="{00000000-0008-0000-2000-0000C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>
          <a:extLst>
            <a:ext uri="{FF2B5EF4-FFF2-40B4-BE49-F238E27FC236}">
              <a16:creationId xmlns:a16="http://schemas.microsoft.com/office/drawing/2014/main" id="{00000000-0008-0000-2000-0000C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>
          <a:extLst>
            <a:ext uri="{FF2B5EF4-FFF2-40B4-BE49-F238E27FC236}">
              <a16:creationId xmlns:a16="http://schemas.microsoft.com/office/drawing/2014/main" id="{00000000-0008-0000-2000-0000C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>
          <a:extLst>
            <a:ext uri="{FF2B5EF4-FFF2-40B4-BE49-F238E27FC236}">
              <a16:creationId xmlns:a16="http://schemas.microsoft.com/office/drawing/2014/main" id="{00000000-0008-0000-2000-0000C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>
          <a:extLst>
            <a:ext uri="{FF2B5EF4-FFF2-40B4-BE49-F238E27FC236}">
              <a16:creationId xmlns:a16="http://schemas.microsoft.com/office/drawing/2014/main" id="{00000000-0008-0000-2000-0000C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>
          <a:extLst>
            <a:ext uri="{FF2B5EF4-FFF2-40B4-BE49-F238E27FC236}">
              <a16:creationId xmlns:a16="http://schemas.microsoft.com/office/drawing/2014/main" id="{00000000-0008-0000-2000-0000C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>
          <a:extLst>
            <a:ext uri="{FF2B5EF4-FFF2-40B4-BE49-F238E27FC236}">
              <a16:creationId xmlns:a16="http://schemas.microsoft.com/office/drawing/2014/main" id="{00000000-0008-0000-2000-0000D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>
          <a:extLst>
            <a:ext uri="{FF2B5EF4-FFF2-40B4-BE49-F238E27FC236}">
              <a16:creationId xmlns:a16="http://schemas.microsoft.com/office/drawing/2014/main" id="{00000000-0008-0000-2000-0000D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>
          <a:extLst>
            <a:ext uri="{FF2B5EF4-FFF2-40B4-BE49-F238E27FC236}">
              <a16:creationId xmlns:a16="http://schemas.microsoft.com/office/drawing/2014/main" id="{00000000-0008-0000-2000-0000D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>
          <a:extLst>
            <a:ext uri="{FF2B5EF4-FFF2-40B4-BE49-F238E27FC236}">
              <a16:creationId xmlns:a16="http://schemas.microsoft.com/office/drawing/2014/main" id="{00000000-0008-0000-2000-0000D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>
          <a:extLst>
            <a:ext uri="{FF2B5EF4-FFF2-40B4-BE49-F238E27FC236}">
              <a16:creationId xmlns:a16="http://schemas.microsoft.com/office/drawing/2014/main" id="{00000000-0008-0000-2000-0000D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>
          <a:extLst>
            <a:ext uri="{FF2B5EF4-FFF2-40B4-BE49-F238E27FC236}">
              <a16:creationId xmlns:a16="http://schemas.microsoft.com/office/drawing/2014/main" id="{00000000-0008-0000-2000-0000D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>
          <a:extLst>
            <a:ext uri="{FF2B5EF4-FFF2-40B4-BE49-F238E27FC236}">
              <a16:creationId xmlns:a16="http://schemas.microsoft.com/office/drawing/2014/main" id="{00000000-0008-0000-2000-0000D6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>
          <a:extLst>
            <a:ext uri="{FF2B5EF4-FFF2-40B4-BE49-F238E27FC236}">
              <a16:creationId xmlns:a16="http://schemas.microsoft.com/office/drawing/2014/main" id="{00000000-0008-0000-2000-0000D7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>
          <a:extLst>
            <a:ext uri="{FF2B5EF4-FFF2-40B4-BE49-F238E27FC236}">
              <a16:creationId xmlns:a16="http://schemas.microsoft.com/office/drawing/2014/main" id="{00000000-0008-0000-2000-0000D8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>
          <a:extLst>
            <a:ext uri="{FF2B5EF4-FFF2-40B4-BE49-F238E27FC236}">
              <a16:creationId xmlns:a16="http://schemas.microsoft.com/office/drawing/2014/main" id="{00000000-0008-0000-2000-0000D9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>
          <a:extLst>
            <a:ext uri="{FF2B5EF4-FFF2-40B4-BE49-F238E27FC236}">
              <a16:creationId xmlns:a16="http://schemas.microsoft.com/office/drawing/2014/main" id="{00000000-0008-0000-2000-0000DA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>
          <a:extLst>
            <a:ext uri="{FF2B5EF4-FFF2-40B4-BE49-F238E27FC236}">
              <a16:creationId xmlns:a16="http://schemas.microsoft.com/office/drawing/2014/main" id="{00000000-0008-0000-2000-0000DB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>
          <a:extLst>
            <a:ext uri="{FF2B5EF4-FFF2-40B4-BE49-F238E27FC236}">
              <a16:creationId xmlns:a16="http://schemas.microsoft.com/office/drawing/2014/main" id="{00000000-0008-0000-2000-0000DC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>
          <a:extLst>
            <a:ext uri="{FF2B5EF4-FFF2-40B4-BE49-F238E27FC236}">
              <a16:creationId xmlns:a16="http://schemas.microsoft.com/office/drawing/2014/main" id="{00000000-0008-0000-2000-0000DD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>
          <a:extLst>
            <a:ext uri="{FF2B5EF4-FFF2-40B4-BE49-F238E27FC236}">
              <a16:creationId xmlns:a16="http://schemas.microsoft.com/office/drawing/2014/main" id="{00000000-0008-0000-2000-0000DE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>
          <a:extLst>
            <a:ext uri="{FF2B5EF4-FFF2-40B4-BE49-F238E27FC236}">
              <a16:creationId xmlns:a16="http://schemas.microsoft.com/office/drawing/2014/main" id="{00000000-0008-0000-2000-0000DF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>
          <a:extLst>
            <a:ext uri="{FF2B5EF4-FFF2-40B4-BE49-F238E27FC236}">
              <a16:creationId xmlns:a16="http://schemas.microsoft.com/office/drawing/2014/main" id="{00000000-0008-0000-2000-0000E0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>
          <a:extLst>
            <a:ext uri="{FF2B5EF4-FFF2-40B4-BE49-F238E27FC236}">
              <a16:creationId xmlns:a16="http://schemas.microsoft.com/office/drawing/2014/main" id="{00000000-0008-0000-2000-0000E10D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>
          <a:extLst>
            <a:ext uri="{FF2B5EF4-FFF2-40B4-BE49-F238E27FC236}">
              <a16:creationId xmlns:a16="http://schemas.microsoft.com/office/drawing/2014/main" id="{00000000-0008-0000-2000-0000E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>
          <a:extLst>
            <a:ext uri="{FF2B5EF4-FFF2-40B4-BE49-F238E27FC236}">
              <a16:creationId xmlns:a16="http://schemas.microsoft.com/office/drawing/2014/main" id="{00000000-0008-0000-2000-0000E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>
          <a:extLst>
            <a:ext uri="{FF2B5EF4-FFF2-40B4-BE49-F238E27FC236}">
              <a16:creationId xmlns:a16="http://schemas.microsoft.com/office/drawing/2014/main" id="{00000000-0008-0000-2000-0000E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>
          <a:extLst>
            <a:ext uri="{FF2B5EF4-FFF2-40B4-BE49-F238E27FC236}">
              <a16:creationId xmlns:a16="http://schemas.microsoft.com/office/drawing/2014/main" id="{00000000-0008-0000-2000-0000E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>
          <a:extLst>
            <a:ext uri="{FF2B5EF4-FFF2-40B4-BE49-F238E27FC236}">
              <a16:creationId xmlns:a16="http://schemas.microsoft.com/office/drawing/2014/main" id="{00000000-0008-0000-2000-0000E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>
          <a:extLst>
            <a:ext uri="{FF2B5EF4-FFF2-40B4-BE49-F238E27FC236}">
              <a16:creationId xmlns:a16="http://schemas.microsoft.com/office/drawing/2014/main" id="{00000000-0008-0000-2000-0000E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>
          <a:extLst>
            <a:ext uri="{FF2B5EF4-FFF2-40B4-BE49-F238E27FC236}">
              <a16:creationId xmlns:a16="http://schemas.microsoft.com/office/drawing/2014/main" id="{00000000-0008-0000-2000-0000E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>
          <a:extLst>
            <a:ext uri="{FF2B5EF4-FFF2-40B4-BE49-F238E27FC236}">
              <a16:creationId xmlns:a16="http://schemas.microsoft.com/office/drawing/2014/main" id="{00000000-0008-0000-2000-0000E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>
          <a:extLst>
            <a:ext uri="{FF2B5EF4-FFF2-40B4-BE49-F238E27FC236}">
              <a16:creationId xmlns:a16="http://schemas.microsoft.com/office/drawing/2014/main" id="{00000000-0008-0000-2000-0000E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>
          <a:extLst>
            <a:ext uri="{FF2B5EF4-FFF2-40B4-BE49-F238E27FC236}">
              <a16:creationId xmlns:a16="http://schemas.microsoft.com/office/drawing/2014/main" id="{00000000-0008-0000-2000-0000E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>
          <a:extLst>
            <a:ext uri="{FF2B5EF4-FFF2-40B4-BE49-F238E27FC236}">
              <a16:creationId xmlns:a16="http://schemas.microsoft.com/office/drawing/2014/main" id="{00000000-0008-0000-2000-0000E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>
          <a:extLst>
            <a:ext uri="{FF2B5EF4-FFF2-40B4-BE49-F238E27FC236}">
              <a16:creationId xmlns:a16="http://schemas.microsoft.com/office/drawing/2014/main" id="{00000000-0008-0000-2000-0000E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>
          <a:extLst>
            <a:ext uri="{FF2B5EF4-FFF2-40B4-BE49-F238E27FC236}">
              <a16:creationId xmlns:a16="http://schemas.microsoft.com/office/drawing/2014/main" id="{00000000-0008-0000-2000-0000E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>
          <a:extLst>
            <a:ext uri="{FF2B5EF4-FFF2-40B4-BE49-F238E27FC236}">
              <a16:creationId xmlns:a16="http://schemas.microsoft.com/office/drawing/2014/main" id="{00000000-0008-0000-2000-0000E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>
          <a:extLst>
            <a:ext uri="{FF2B5EF4-FFF2-40B4-BE49-F238E27FC236}">
              <a16:creationId xmlns:a16="http://schemas.microsoft.com/office/drawing/2014/main" id="{00000000-0008-0000-2000-0000F0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>
          <a:extLst>
            <a:ext uri="{FF2B5EF4-FFF2-40B4-BE49-F238E27FC236}">
              <a16:creationId xmlns:a16="http://schemas.microsoft.com/office/drawing/2014/main" id="{00000000-0008-0000-2000-0000F1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>
          <a:extLst>
            <a:ext uri="{FF2B5EF4-FFF2-40B4-BE49-F238E27FC236}">
              <a16:creationId xmlns:a16="http://schemas.microsoft.com/office/drawing/2014/main" id="{00000000-0008-0000-2000-0000F2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>
          <a:extLst>
            <a:ext uri="{FF2B5EF4-FFF2-40B4-BE49-F238E27FC236}">
              <a16:creationId xmlns:a16="http://schemas.microsoft.com/office/drawing/2014/main" id="{00000000-0008-0000-2000-0000F3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>
          <a:extLst>
            <a:ext uri="{FF2B5EF4-FFF2-40B4-BE49-F238E27FC236}">
              <a16:creationId xmlns:a16="http://schemas.microsoft.com/office/drawing/2014/main" id="{00000000-0008-0000-2000-0000F4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>
          <a:extLst>
            <a:ext uri="{FF2B5EF4-FFF2-40B4-BE49-F238E27FC236}">
              <a16:creationId xmlns:a16="http://schemas.microsoft.com/office/drawing/2014/main" id="{00000000-0008-0000-2000-0000F5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>
          <a:extLst>
            <a:ext uri="{FF2B5EF4-FFF2-40B4-BE49-F238E27FC236}">
              <a16:creationId xmlns:a16="http://schemas.microsoft.com/office/drawing/2014/main" id="{00000000-0008-0000-2000-0000F6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>
          <a:extLst>
            <a:ext uri="{FF2B5EF4-FFF2-40B4-BE49-F238E27FC236}">
              <a16:creationId xmlns:a16="http://schemas.microsoft.com/office/drawing/2014/main" id="{00000000-0008-0000-2000-0000F7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>
          <a:extLst>
            <a:ext uri="{FF2B5EF4-FFF2-40B4-BE49-F238E27FC236}">
              <a16:creationId xmlns:a16="http://schemas.microsoft.com/office/drawing/2014/main" id="{00000000-0008-0000-2000-0000F8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>
          <a:extLst>
            <a:ext uri="{FF2B5EF4-FFF2-40B4-BE49-F238E27FC236}">
              <a16:creationId xmlns:a16="http://schemas.microsoft.com/office/drawing/2014/main" id="{00000000-0008-0000-2000-0000F9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>
          <a:extLst>
            <a:ext uri="{FF2B5EF4-FFF2-40B4-BE49-F238E27FC236}">
              <a16:creationId xmlns:a16="http://schemas.microsoft.com/office/drawing/2014/main" id="{00000000-0008-0000-2000-0000FA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>
          <a:extLst>
            <a:ext uri="{FF2B5EF4-FFF2-40B4-BE49-F238E27FC236}">
              <a16:creationId xmlns:a16="http://schemas.microsoft.com/office/drawing/2014/main" id="{00000000-0008-0000-2000-0000FB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>
          <a:extLst>
            <a:ext uri="{FF2B5EF4-FFF2-40B4-BE49-F238E27FC236}">
              <a16:creationId xmlns:a16="http://schemas.microsoft.com/office/drawing/2014/main" id="{00000000-0008-0000-2000-0000FC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>
          <a:extLst>
            <a:ext uri="{FF2B5EF4-FFF2-40B4-BE49-F238E27FC236}">
              <a16:creationId xmlns:a16="http://schemas.microsoft.com/office/drawing/2014/main" id="{00000000-0008-0000-2000-0000FD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>
          <a:extLst>
            <a:ext uri="{FF2B5EF4-FFF2-40B4-BE49-F238E27FC236}">
              <a16:creationId xmlns:a16="http://schemas.microsoft.com/office/drawing/2014/main" id="{00000000-0008-0000-2000-0000FE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>
          <a:extLst>
            <a:ext uri="{FF2B5EF4-FFF2-40B4-BE49-F238E27FC236}">
              <a16:creationId xmlns:a16="http://schemas.microsoft.com/office/drawing/2014/main" id="{00000000-0008-0000-2000-0000FF0D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>
          <a:extLst>
            <a:ext uri="{FF2B5EF4-FFF2-40B4-BE49-F238E27FC236}">
              <a16:creationId xmlns:a16="http://schemas.microsoft.com/office/drawing/2014/main" id="{00000000-0008-0000-2000-00000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>
          <a:extLst>
            <a:ext uri="{FF2B5EF4-FFF2-40B4-BE49-F238E27FC236}">
              <a16:creationId xmlns:a16="http://schemas.microsoft.com/office/drawing/2014/main" id="{00000000-0008-0000-2000-00000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>
          <a:extLst>
            <a:ext uri="{FF2B5EF4-FFF2-40B4-BE49-F238E27FC236}">
              <a16:creationId xmlns:a16="http://schemas.microsoft.com/office/drawing/2014/main" id="{00000000-0008-0000-2000-00000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>
          <a:extLst>
            <a:ext uri="{FF2B5EF4-FFF2-40B4-BE49-F238E27FC236}">
              <a16:creationId xmlns:a16="http://schemas.microsoft.com/office/drawing/2014/main" id="{00000000-0008-0000-2000-00000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>
          <a:extLst>
            <a:ext uri="{FF2B5EF4-FFF2-40B4-BE49-F238E27FC236}">
              <a16:creationId xmlns:a16="http://schemas.microsoft.com/office/drawing/2014/main" id="{00000000-0008-0000-2000-00000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>
          <a:extLst>
            <a:ext uri="{FF2B5EF4-FFF2-40B4-BE49-F238E27FC236}">
              <a16:creationId xmlns:a16="http://schemas.microsoft.com/office/drawing/2014/main" id="{00000000-0008-0000-2000-00000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>
          <a:extLst>
            <a:ext uri="{FF2B5EF4-FFF2-40B4-BE49-F238E27FC236}">
              <a16:creationId xmlns:a16="http://schemas.microsoft.com/office/drawing/2014/main" id="{00000000-0008-0000-2000-00000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>
          <a:extLst>
            <a:ext uri="{FF2B5EF4-FFF2-40B4-BE49-F238E27FC236}">
              <a16:creationId xmlns:a16="http://schemas.microsoft.com/office/drawing/2014/main" id="{00000000-0008-0000-2000-00000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>
          <a:extLst>
            <a:ext uri="{FF2B5EF4-FFF2-40B4-BE49-F238E27FC236}">
              <a16:creationId xmlns:a16="http://schemas.microsoft.com/office/drawing/2014/main" id="{00000000-0008-0000-2000-00000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>
          <a:extLst>
            <a:ext uri="{FF2B5EF4-FFF2-40B4-BE49-F238E27FC236}">
              <a16:creationId xmlns:a16="http://schemas.microsoft.com/office/drawing/2014/main" id="{00000000-0008-0000-2000-00000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>
          <a:extLst>
            <a:ext uri="{FF2B5EF4-FFF2-40B4-BE49-F238E27FC236}">
              <a16:creationId xmlns:a16="http://schemas.microsoft.com/office/drawing/2014/main" id="{00000000-0008-0000-2000-00000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>
          <a:extLst>
            <a:ext uri="{FF2B5EF4-FFF2-40B4-BE49-F238E27FC236}">
              <a16:creationId xmlns:a16="http://schemas.microsoft.com/office/drawing/2014/main" id="{00000000-0008-0000-2000-00000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>
          <a:extLst>
            <a:ext uri="{FF2B5EF4-FFF2-40B4-BE49-F238E27FC236}">
              <a16:creationId xmlns:a16="http://schemas.microsoft.com/office/drawing/2014/main" id="{00000000-0008-0000-2000-00000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>
          <a:extLst>
            <a:ext uri="{FF2B5EF4-FFF2-40B4-BE49-F238E27FC236}">
              <a16:creationId xmlns:a16="http://schemas.microsoft.com/office/drawing/2014/main" id="{00000000-0008-0000-2000-00000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>
          <a:extLst>
            <a:ext uri="{FF2B5EF4-FFF2-40B4-BE49-F238E27FC236}">
              <a16:creationId xmlns:a16="http://schemas.microsoft.com/office/drawing/2014/main" id="{00000000-0008-0000-2000-00000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>
          <a:extLst>
            <a:ext uri="{FF2B5EF4-FFF2-40B4-BE49-F238E27FC236}">
              <a16:creationId xmlns:a16="http://schemas.microsoft.com/office/drawing/2014/main" id="{00000000-0008-0000-2000-00000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>
          <a:extLst>
            <a:ext uri="{FF2B5EF4-FFF2-40B4-BE49-F238E27FC236}">
              <a16:creationId xmlns:a16="http://schemas.microsoft.com/office/drawing/2014/main" id="{00000000-0008-0000-2000-00001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>
          <a:extLst>
            <a:ext uri="{FF2B5EF4-FFF2-40B4-BE49-F238E27FC236}">
              <a16:creationId xmlns:a16="http://schemas.microsoft.com/office/drawing/2014/main" id="{00000000-0008-0000-2000-00001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>
          <a:extLst>
            <a:ext uri="{FF2B5EF4-FFF2-40B4-BE49-F238E27FC236}">
              <a16:creationId xmlns:a16="http://schemas.microsoft.com/office/drawing/2014/main" id="{00000000-0008-0000-2000-00001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>
          <a:extLst>
            <a:ext uri="{FF2B5EF4-FFF2-40B4-BE49-F238E27FC236}">
              <a16:creationId xmlns:a16="http://schemas.microsoft.com/office/drawing/2014/main" id="{00000000-0008-0000-2000-00001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>
          <a:extLst>
            <a:ext uri="{FF2B5EF4-FFF2-40B4-BE49-F238E27FC236}">
              <a16:creationId xmlns:a16="http://schemas.microsoft.com/office/drawing/2014/main" id="{00000000-0008-0000-2000-00001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>
          <a:extLst>
            <a:ext uri="{FF2B5EF4-FFF2-40B4-BE49-F238E27FC236}">
              <a16:creationId xmlns:a16="http://schemas.microsoft.com/office/drawing/2014/main" id="{00000000-0008-0000-2000-00001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>
          <a:extLst>
            <a:ext uri="{FF2B5EF4-FFF2-40B4-BE49-F238E27FC236}">
              <a16:creationId xmlns:a16="http://schemas.microsoft.com/office/drawing/2014/main" id="{00000000-0008-0000-2000-00001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>
          <a:extLst>
            <a:ext uri="{FF2B5EF4-FFF2-40B4-BE49-F238E27FC236}">
              <a16:creationId xmlns:a16="http://schemas.microsoft.com/office/drawing/2014/main" id="{00000000-0008-0000-2000-00001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>
          <a:extLst>
            <a:ext uri="{FF2B5EF4-FFF2-40B4-BE49-F238E27FC236}">
              <a16:creationId xmlns:a16="http://schemas.microsoft.com/office/drawing/2014/main" id="{00000000-0008-0000-2000-00001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>
          <a:extLst>
            <a:ext uri="{FF2B5EF4-FFF2-40B4-BE49-F238E27FC236}">
              <a16:creationId xmlns:a16="http://schemas.microsoft.com/office/drawing/2014/main" id="{00000000-0008-0000-2000-00001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>
          <a:extLst>
            <a:ext uri="{FF2B5EF4-FFF2-40B4-BE49-F238E27FC236}">
              <a16:creationId xmlns:a16="http://schemas.microsoft.com/office/drawing/2014/main" id="{00000000-0008-0000-2000-00001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>
          <a:extLst>
            <a:ext uri="{FF2B5EF4-FFF2-40B4-BE49-F238E27FC236}">
              <a16:creationId xmlns:a16="http://schemas.microsoft.com/office/drawing/2014/main" id="{00000000-0008-0000-2000-00001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>
          <a:extLst>
            <a:ext uri="{FF2B5EF4-FFF2-40B4-BE49-F238E27FC236}">
              <a16:creationId xmlns:a16="http://schemas.microsoft.com/office/drawing/2014/main" id="{00000000-0008-0000-2000-00001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>
          <a:extLst>
            <a:ext uri="{FF2B5EF4-FFF2-40B4-BE49-F238E27FC236}">
              <a16:creationId xmlns:a16="http://schemas.microsoft.com/office/drawing/2014/main" id="{00000000-0008-0000-2000-00001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>
          <a:extLst>
            <a:ext uri="{FF2B5EF4-FFF2-40B4-BE49-F238E27FC236}">
              <a16:creationId xmlns:a16="http://schemas.microsoft.com/office/drawing/2014/main" id="{00000000-0008-0000-2000-00001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>
          <a:extLst>
            <a:ext uri="{FF2B5EF4-FFF2-40B4-BE49-F238E27FC236}">
              <a16:creationId xmlns:a16="http://schemas.microsoft.com/office/drawing/2014/main" id="{00000000-0008-0000-2000-00001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>
          <a:extLst>
            <a:ext uri="{FF2B5EF4-FFF2-40B4-BE49-F238E27FC236}">
              <a16:creationId xmlns:a16="http://schemas.microsoft.com/office/drawing/2014/main" id="{00000000-0008-0000-2000-00002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>
          <a:extLst>
            <a:ext uri="{FF2B5EF4-FFF2-40B4-BE49-F238E27FC236}">
              <a16:creationId xmlns:a16="http://schemas.microsoft.com/office/drawing/2014/main" id="{00000000-0008-0000-2000-00002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>
          <a:extLst>
            <a:ext uri="{FF2B5EF4-FFF2-40B4-BE49-F238E27FC236}">
              <a16:creationId xmlns:a16="http://schemas.microsoft.com/office/drawing/2014/main" id="{00000000-0008-0000-2000-00002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>
          <a:extLst>
            <a:ext uri="{FF2B5EF4-FFF2-40B4-BE49-F238E27FC236}">
              <a16:creationId xmlns:a16="http://schemas.microsoft.com/office/drawing/2014/main" id="{00000000-0008-0000-2000-00002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>
          <a:extLst>
            <a:ext uri="{FF2B5EF4-FFF2-40B4-BE49-F238E27FC236}">
              <a16:creationId xmlns:a16="http://schemas.microsoft.com/office/drawing/2014/main" id="{00000000-0008-0000-2000-00002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>
          <a:extLst>
            <a:ext uri="{FF2B5EF4-FFF2-40B4-BE49-F238E27FC236}">
              <a16:creationId xmlns:a16="http://schemas.microsoft.com/office/drawing/2014/main" id="{00000000-0008-0000-2000-00002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>
          <a:extLst>
            <a:ext uri="{FF2B5EF4-FFF2-40B4-BE49-F238E27FC236}">
              <a16:creationId xmlns:a16="http://schemas.microsoft.com/office/drawing/2014/main" id="{00000000-0008-0000-2000-00002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>
          <a:extLst>
            <a:ext uri="{FF2B5EF4-FFF2-40B4-BE49-F238E27FC236}">
              <a16:creationId xmlns:a16="http://schemas.microsoft.com/office/drawing/2014/main" id="{00000000-0008-0000-2000-00002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>
          <a:extLst>
            <a:ext uri="{FF2B5EF4-FFF2-40B4-BE49-F238E27FC236}">
              <a16:creationId xmlns:a16="http://schemas.microsoft.com/office/drawing/2014/main" id="{00000000-0008-0000-2000-00002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>
          <a:extLst>
            <a:ext uri="{FF2B5EF4-FFF2-40B4-BE49-F238E27FC236}">
              <a16:creationId xmlns:a16="http://schemas.microsoft.com/office/drawing/2014/main" id="{00000000-0008-0000-2000-00002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>
          <a:extLst>
            <a:ext uri="{FF2B5EF4-FFF2-40B4-BE49-F238E27FC236}">
              <a16:creationId xmlns:a16="http://schemas.microsoft.com/office/drawing/2014/main" id="{00000000-0008-0000-2000-00002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>
          <a:extLst>
            <a:ext uri="{FF2B5EF4-FFF2-40B4-BE49-F238E27FC236}">
              <a16:creationId xmlns:a16="http://schemas.microsoft.com/office/drawing/2014/main" id="{00000000-0008-0000-2000-00002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>
          <a:extLst>
            <a:ext uri="{FF2B5EF4-FFF2-40B4-BE49-F238E27FC236}">
              <a16:creationId xmlns:a16="http://schemas.microsoft.com/office/drawing/2014/main" id="{00000000-0008-0000-2000-00002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>
          <a:extLst>
            <a:ext uri="{FF2B5EF4-FFF2-40B4-BE49-F238E27FC236}">
              <a16:creationId xmlns:a16="http://schemas.microsoft.com/office/drawing/2014/main" id="{00000000-0008-0000-2000-00002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>
          <a:extLst>
            <a:ext uri="{FF2B5EF4-FFF2-40B4-BE49-F238E27FC236}">
              <a16:creationId xmlns:a16="http://schemas.microsoft.com/office/drawing/2014/main" id="{00000000-0008-0000-2000-00002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>
          <a:extLst>
            <a:ext uri="{FF2B5EF4-FFF2-40B4-BE49-F238E27FC236}">
              <a16:creationId xmlns:a16="http://schemas.microsoft.com/office/drawing/2014/main" id="{00000000-0008-0000-2000-00002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>
          <a:extLst>
            <a:ext uri="{FF2B5EF4-FFF2-40B4-BE49-F238E27FC236}">
              <a16:creationId xmlns:a16="http://schemas.microsoft.com/office/drawing/2014/main" id="{00000000-0008-0000-2000-00003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>
          <a:extLst>
            <a:ext uri="{FF2B5EF4-FFF2-40B4-BE49-F238E27FC236}">
              <a16:creationId xmlns:a16="http://schemas.microsoft.com/office/drawing/2014/main" id="{00000000-0008-0000-2000-00003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>
          <a:extLst>
            <a:ext uri="{FF2B5EF4-FFF2-40B4-BE49-F238E27FC236}">
              <a16:creationId xmlns:a16="http://schemas.microsoft.com/office/drawing/2014/main" id="{00000000-0008-0000-2000-00003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>
          <a:extLst>
            <a:ext uri="{FF2B5EF4-FFF2-40B4-BE49-F238E27FC236}">
              <a16:creationId xmlns:a16="http://schemas.microsoft.com/office/drawing/2014/main" id="{00000000-0008-0000-2000-00003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>
          <a:extLst>
            <a:ext uri="{FF2B5EF4-FFF2-40B4-BE49-F238E27FC236}">
              <a16:creationId xmlns:a16="http://schemas.microsoft.com/office/drawing/2014/main" id="{00000000-0008-0000-2000-00003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>
          <a:extLst>
            <a:ext uri="{FF2B5EF4-FFF2-40B4-BE49-F238E27FC236}">
              <a16:creationId xmlns:a16="http://schemas.microsoft.com/office/drawing/2014/main" id="{00000000-0008-0000-2000-00003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>
          <a:extLst>
            <a:ext uri="{FF2B5EF4-FFF2-40B4-BE49-F238E27FC236}">
              <a16:creationId xmlns:a16="http://schemas.microsoft.com/office/drawing/2014/main" id="{00000000-0008-0000-2000-00003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>
          <a:extLst>
            <a:ext uri="{FF2B5EF4-FFF2-40B4-BE49-F238E27FC236}">
              <a16:creationId xmlns:a16="http://schemas.microsoft.com/office/drawing/2014/main" id="{00000000-0008-0000-2000-00003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>
          <a:extLst>
            <a:ext uri="{FF2B5EF4-FFF2-40B4-BE49-F238E27FC236}">
              <a16:creationId xmlns:a16="http://schemas.microsoft.com/office/drawing/2014/main" id="{00000000-0008-0000-2000-00003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>
          <a:extLst>
            <a:ext uri="{FF2B5EF4-FFF2-40B4-BE49-F238E27FC236}">
              <a16:creationId xmlns:a16="http://schemas.microsoft.com/office/drawing/2014/main" id="{00000000-0008-0000-2000-00003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>
          <a:extLst>
            <a:ext uri="{FF2B5EF4-FFF2-40B4-BE49-F238E27FC236}">
              <a16:creationId xmlns:a16="http://schemas.microsoft.com/office/drawing/2014/main" id="{00000000-0008-0000-2000-00003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>
          <a:extLst>
            <a:ext uri="{FF2B5EF4-FFF2-40B4-BE49-F238E27FC236}">
              <a16:creationId xmlns:a16="http://schemas.microsoft.com/office/drawing/2014/main" id="{00000000-0008-0000-2000-00003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>
          <a:extLst>
            <a:ext uri="{FF2B5EF4-FFF2-40B4-BE49-F238E27FC236}">
              <a16:creationId xmlns:a16="http://schemas.microsoft.com/office/drawing/2014/main" id="{00000000-0008-0000-2000-00003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>
          <a:extLst>
            <a:ext uri="{FF2B5EF4-FFF2-40B4-BE49-F238E27FC236}">
              <a16:creationId xmlns:a16="http://schemas.microsoft.com/office/drawing/2014/main" id="{00000000-0008-0000-2000-00003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>
          <a:extLst>
            <a:ext uri="{FF2B5EF4-FFF2-40B4-BE49-F238E27FC236}">
              <a16:creationId xmlns:a16="http://schemas.microsoft.com/office/drawing/2014/main" id="{00000000-0008-0000-2000-00003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>
          <a:extLst>
            <a:ext uri="{FF2B5EF4-FFF2-40B4-BE49-F238E27FC236}">
              <a16:creationId xmlns:a16="http://schemas.microsoft.com/office/drawing/2014/main" id="{00000000-0008-0000-2000-00003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>
          <a:extLst>
            <a:ext uri="{FF2B5EF4-FFF2-40B4-BE49-F238E27FC236}">
              <a16:creationId xmlns:a16="http://schemas.microsoft.com/office/drawing/2014/main" id="{00000000-0008-0000-2000-00004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>
          <a:extLst>
            <a:ext uri="{FF2B5EF4-FFF2-40B4-BE49-F238E27FC236}">
              <a16:creationId xmlns:a16="http://schemas.microsoft.com/office/drawing/2014/main" id="{00000000-0008-0000-2000-00004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>
          <a:extLst>
            <a:ext uri="{FF2B5EF4-FFF2-40B4-BE49-F238E27FC236}">
              <a16:creationId xmlns:a16="http://schemas.microsoft.com/office/drawing/2014/main" id="{00000000-0008-0000-2000-00004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>
          <a:extLst>
            <a:ext uri="{FF2B5EF4-FFF2-40B4-BE49-F238E27FC236}">
              <a16:creationId xmlns:a16="http://schemas.microsoft.com/office/drawing/2014/main" id="{00000000-0008-0000-2000-00004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>
          <a:extLst>
            <a:ext uri="{FF2B5EF4-FFF2-40B4-BE49-F238E27FC236}">
              <a16:creationId xmlns:a16="http://schemas.microsoft.com/office/drawing/2014/main" id="{00000000-0008-0000-2000-00004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>
          <a:extLst>
            <a:ext uri="{FF2B5EF4-FFF2-40B4-BE49-F238E27FC236}">
              <a16:creationId xmlns:a16="http://schemas.microsoft.com/office/drawing/2014/main" id="{00000000-0008-0000-2000-00004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>
          <a:extLst>
            <a:ext uri="{FF2B5EF4-FFF2-40B4-BE49-F238E27FC236}">
              <a16:creationId xmlns:a16="http://schemas.microsoft.com/office/drawing/2014/main" id="{00000000-0008-0000-2000-00004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>
          <a:extLst>
            <a:ext uri="{FF2B5EF4-FFF2-40B4-BE49-F238E27FC236}">
              <a16:creationId xmlns:a16="http://schemas.microsoft.com/office/drawing/2014/main" id="{00000000-0008-0000-2000-00004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>
          <a:extLst>
            <a:ext uri="{FF2B5EF4-FFF2-40B4-BE49-F238E27FC236}">
              <a16:creationId xmlns:a16="http://schemas.microsoft.com/office/drawing/2014/main" id="{00000000-0008-0000-2000-00004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>
          <a:extLst>
            <a:ext uri="{FF2B5EF4-FFF2-40B4-BE49-F238E27FC236}">
              <a16:creationId xmlns:a16="http://schemas.microsoft.com/office/drawing/2014/main" id="{00000000-0008-0000-2000-00004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>
          <a:extLst>
            <a:ext uri="{FF2B5EF4-FFF2-40B4-BE49-F238E27FC236}">
              <a16:creationId xmlns:a16="http://schemas.microsoft.com/office/drawing/2014/main" id="{00000000-0008-0000-2000-00004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>
          <a:extLst>
            <a:ext uri="{FF2B5EF4-FFF2-40B4-BE49-F238E27FC236}">
              <a16:creationId xmlns:a16="http://schemas.microsoft.com/office/drawing/2014/main" id="{00000000-0008-0000-2000-00004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>
          <a:extLst>
            <a:ext uri="{FF2B5EF4-FFF2-40B4-BE49-F238E27FC236}">
              <a16:creationId xmlns:a16="http://schemas.microsoft.com/office/drawing/2014/main" id="{00000000-0008-0000-2000-00004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>
          <a:extLst>
            <a:ext uri="{FF2B5EF4-FFF2-40B4-BE49-F238E27FC236}">
              <a16:creationId xmlns:a16="http://schemas.microsoft.com/office/drawing/2014/main" id="{00000000-0008-0000-2000-00004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>
          <a:extLst>
            <a:ext uri="{FF2B5EF4-FFF2-40B4-BE49-F238E27FC236}">
              <a16:creationId xmlns:a16="http://schemas.microsoft.com/office/drawing/2014/main" id="{00000000-0008-0000-2000-00004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>
          <a:extLst>
            <a:ext uri="{FF2B5EF4-FFF2-40B4-BE49-F238E27FC236}">
              <a16:creationId xmlns:a16="http://schemas.microsoft.com/office/drawing/2014/main" id="{00000000-0008-0000-2000-00004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>
          <a:extLst>
            <a:ext uri="{FF2B5EF4-FFF2-40B4-BE49-F238E27FC236}">
              <a16:creationId xmlns:a16="http://schemas.microsoft.com/office/drawing/2014/main" id="{00000000-0008-0000-2000-00005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>
          <a:extLst>
            <a:ext uri="{FF2B5EF4-FFF2-40B4-BE49-F238E27FC236}">
              <a16:creationId xmlns:a16="http://schemas.microsoft.com/office/drawing/2014/main" id="{00000000-0008-0000-2000-00005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>
          <a:extLst>
            <a:ext uri="{FF2B5EF4-FFF2-40B4-BE49-F238E27FC236}">
              <a16:creationId xmlns:a16="http://schemas.microsoft.com/office/drawing/2014/main" id="{00000000-0008-0000-2000-00005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>
          <a:extLst>
            <a:ext uri="{FF2B5EF4-FFF2-40B4-BE49-F238E27FC236}">
              <a16:creationId xmlns:a16="http://schemas.microsoft.com/office/drawing/2014/main" id="{00000000-0008-0000-2000-00005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>
          <a:extLst>
            <a:ext uri="{FF2B5EF4-FFF2-40B4-BE49-F238E27FC236}">
              <a16:creationId xmlns:a16="http://schemas.microsoft.com/office/drawing/2014/main" id="{00000000-0008-0000-2000-00005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>
          <a:extLst>
            <a:ext uri="{FF2B5EF4-FFF2-40B4-BE49-F238E27FC236}">
              <a16:creationId xmlns:a16="http://schemas.microsoft.com/office/drawing/2014/main" id="{00000000-0008-0000-2000-00005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>
          <a:extLst>
            <a:ext uri="{FF2B5EF4-FFF2-40B4-BE49-F238E27FC236}">
              <a16:creationId xmlns:a16="http://schemas.microsoft.com/office/drawing/2014/main" id="{00000000-0008-0000-2000-00005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>
          <a:extLst>
            <a:ext uri="{FF2B5EF4-FFF2-40B4-BE49-F238E27FC236}">
              <a16:creationId xmlns:a16="http://schemas.microsoft.com/office/drawing/2014/main" id="{00000000-0008-0000-2000-00005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>
          <a:extLst>
            <a:ext uri="{FF2B5EF4-FFF2-40B4-BE49-F238E27FC236}">
              <a16:creationId xmlns:a16="http://schemas.microsoft.com/office/drawing/2014/main" id="{00000000-0008-0000-2000-00005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>
          <a:extLst>
            <a:ext uri="{FF2B5EF4-FFF2-40B4-BE49-F238E27FC236}">
              <a16:creationId xmlns:a16="http://schemas.microsoft.com/office/drawing/2014/main" id="{00000000-0008-0000-2000-00005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>
          <a:extLst>
            <a:ext uri="{FF2B5EF4-FFF2-40B4-BE49-F238E27FC236}">
              <a16:creationId xmlns:a16="http://schemas.microsoft.com/office/drawing/2014/main" id="{00000000-0008-0000-2000-00005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>
          <a:extLst>
            <a:ext uri="{FF2B5EF4-FFF2-40B4-BE49-F238E27FC236}">
              <a16:creationId xmlns:a16="http://schemas.microsoft.com/office/drawing/2014/main" id="{00000000-0008-0000-2000-00005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>
          <a:extLst>
            <a:ext uri="{FF2B5EF4-FFF2-40B4-BE49-F238E27FC236}">
              <a16:creationId xmlns:a16="http://schemas.microsoft.com/office/drawing/2014/main" id="{00000000-0008-0000-2000-00005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>
          <a:extLst>
            <a:ext uri="{FF2B5EF4-FFF2-40B4-BE49-F238E27FC236}">
              <a16:creationId xmlns:a16="http://schemas.microsoft.com/office/drawing/2014/main" id="{00000000-0008-0000-2000-00005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>
          <a:extLst>
            <a:ext uri="{FF2B5EF4-FFF2-40B4-BE49-F238E27FC236}">
              <a16:creationId xmlns:a16="http://schemas.microsoft.com/office/drawing/2014/main" id="{00000000-0008-0000-2000-00005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>
          <a:extLst>
            <a:ext uri="{FF2B5EF4-FFF2-40B4-BE49-F238E27FC236}">
              <a16:creationId xmlns:a16="http://schemas.microsoft.com/office/drawing/2014/main" id="{00000000-0008-0000-2000-00005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>
          <a:extLst>
            <a:ext uri="{FF2B5EF4-FFF2-40B4-BE49-F238E27FC236}">
              <a16:creationId xmlns:a16="http://schemas.microsoft.com/office/drawing/2014/main" id="{00000000-0008-0000-2000-00006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>
          <a:extLst>
            <a:ext uri="{FF2B5EF4-FFF2-40B4-BE49-F238E27FC236}">
              <a16:creationId xmlns:a16="http://schemas.microsoft.com/office/drawing/2014/main" id="{00000000-0008-0000-2000-00006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>
          <a:extLst>
            <a:ext uri="{FF2B5EF4-FFF2-40B4-BE49-F238E27FC236}">
              <a16:creationId xmlns:a16="http://schemas.microsoft.com/office/drawing/2014/main" id="{00000000-0008-0000-2000-00006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>
          <a:extLst>
            <a:ext uri="{FF2B5EF4-FFF2-40B4-BE49-F238E27FC236}">
              <a16:creationId xmlns:a16="http://schemas.microsoft.com/office/drawing/2014/main" id="{00000000-0008-0000-2000-00006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>
          <a:extLst>
            <a:ext uri="{FF2B5EF4-FFF2-40B4-BE49-F238E27FC236}">
              <a16:creationId xmlns:a16="http://schemas.microsoft.com/office/drawing/2014/main" id="{00000000-0008-0000-2000-00006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>
          <a:extLst>
            <a:ext uri="{FF2B5EF4-FFF2-40B4-BE49-F238E27FC236}">
              <a16:creationId xmlns:a16="http://schemas.microsoft.com/office/drawing/2014/main" id="{00000000-0008-0000-2000-00006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>
          <a:extLst>
            <a:ext uri="{FF2B5EF4-FFF2-40B4-BE49-F238E27FC236}">
              <a16:creationId xmlns:a16="http://schemas.microsoft.com/office/drawing/2014/main" id="{00000000-0008-0000-2000-00006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>
          <a:extLst>
            <a:ext uri="{FF2B5EF4-FFF2-40B4-BE49-F238E27FC236}">
              <a16:creationId xmlns:a16="http://schemas.microsoft.com/office/drawing/2014/main" id="{00000000-0008-0000-2000-00006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>
          <a:extLst>
            <a:ext uri="{FF2B5EF4-FFF2-40B4-BE49-F238E27FC236}">
              <a16:creationId xmlns:a16="http://schemas.microsoft.com/office/drawing/2014/main" id="{00000000-0008-0000-2000-000068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>
          <a:extLst>
            <a:ext uri="{FF2B5EF4-FFF2-40B4-BE49-F238E27FC236}">
              <a16:creationId xmlns:a16="http://schemas.microsoft.com/office/drawing/2014/main" id="{00000000-0008-0000-2000-000069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>
          <a:extLst>
            <a:ext uri="{FF2B5EF4-FFF2-40B4-BE49-F238E27FC236}">
              <a16:creationId xmlns:a16="http://schemas.microsoft.com/office/drawing/2014/main" id="{00000000-0008-0000-2000-00006A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>
          <a:extLst>
            <a:ext uri="{FF2B5EF4-FFF2-40B4-BE49-F238E27FC236}">
              <a16:creationId xmlns:a16="http://schemas.microsoft.com/office/drawing/2014/main" id="{00000000-0008-0000-2000-00006B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>
          <a:extLst>
            <a:ext uri="{FF2B5EF4-FFF2-40B4-BE49-F238E27FC236}">
              <a16:creationId xmlns:a16="http://schemas.microsoft.com/office/drawing/2014/main" id="{00000000-0008-0000-2000-00006C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>
          <a:extLst>
            <a:ext uri="{FF2B5EF4-FFF2-40B4-BE49-F238E27FC236}">
              <a16:creationId xmlns:a16="http://schemas.microsoft.com/office/drawing/2014/main" id="{00000000-0008-0000-2000-00006D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>
          <a:extLst>
            <a:ext uri="{FF2B5EF4-FFF2-40B4-BE49-F238E27FC236}">
              <a16:creationId xmlns:a16="http://schemas.microsoft.com/office/drawing/2014/main" id="{00000000-0008-0000-2000-00006E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>
          <a:extLst>
            <a:ext uri="{FF2B5EF4-FFF2-40B4-BE49-F238E27FC236}">
              <a16:creationId xmlns:a16="http://schemas.microsoft.com/office/drawing/2014/main" id="{00000000-0008-0000-2000-00006F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>
          <a:extLst>
            <a:ext uri="{FF2B5EF4-FFF2-40B4-BE49-F238E27FC236}">
              <a16:creationId xmlns:a16="http://schemas.microsoft.com/office/drawing/2014/main" id="{00000000-0008-0000-2000-000070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>
          <a:extLst>
            <a:ext uri="{FF2B5EF4-FFF2-40B4-BE49-F238E27FC236}">
              <a16:creationId xmlns:a16="http://schemas.microsoft.com/office/drawing/2014/main" id="{00000000-0008-0000-2000-000071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>
          <a:extLst>
            <a:ext uri="{FF2B5EF4-FFF2-40B4-BE49-F238E27FC236}">
              <a16:creationId xmlns:a16="http://schemas.microsoft.com/office/drawing/2014/main" id="{00000000-0008-0000-2000-000072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>
          <a:extLst>
            <a:ext uri="{FF2B5EF4-FFF2-40B4-BE49-F238E27FC236}">
              <a16:creationId xmlns:a16="http://schemas.microsoft.com/office/drawing/2014/main" id="{00000000-0008-0000-2000-000073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>
          <a:extLst>
            <a:ext uri="{FF2B5EF4-FFF2-40B4-BE49-F238E27FC236}">
              <a16:creationId xmlns:a16="http://schemas.microsoft.com/office/drawing/2014/main" id="{00000000-0008-0000-2000-000074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>
          <a:extLst>
            <a:ext uri="{FF2B5EF4-FFF2-40B4-BE49-F238E27FC236}">
              <a16:creationId xmlns:a16="http://schemas.microsoft.com/office/drawing/2014/main" id="{00000000-0008-0000-2000-000075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>
          <a:extLst>
            <a:ext uri="{FF2B5EF4-FFF2-40B4-BE49-F238E27FC236}">
              <a16:creationId xmlns:a16="http://schemas.microsoft.com/office/drawing/2014/main" id="{00000000-0008-0000-2000-000076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>
          <a:extLst>
            <a:ext uri="{FF2B5EF4-FFF2-40B4-BE49-F238E27FC236}">
              <a16:creationId xmlns:a16="http://schemas.microsoft.com/office/drawing/2014/main" id="{00000000-0008-0000-2000-0000770E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>
          <a:extLst>
            <a:ext uri="{FF2B5EF4-FFF2-40B4-BE49-F238E27FC236}">
              <a16:creationId xmlns:a16="http://schemas.microsoft.com/office/drawing/2014/main" id="{00000000-0008-0000-2000-00007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>
          <a:extLst>
            <a:ext uri="{FF2B5EF4-FFF2-40B4-BE49-F238E27FC236}">
              <a16:creationId xmlns:a16="http://schemas.microsoft.com/office/drawing/2014/main" id="{00000000-0008-0000-2000-00007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>
          <a:extLst>
            <a:ext uri="{FF2B5EF4-FFF2-40B4-BE49-F238E27FC236}">
              <a16:creationId xmlns:a16="http://schemas.microsoft.com/office/drawing/2014/main" id="{00000000-0008-0000-2000-00007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>
          <a:extLst>
            <a:ext uri="{FF2B5EF4-FFF2-40B4-BE49-F238E27FC236}">
              <a16:creationId xmlns:a16="http://schemas.microsoft.com/office/drawing/2014/main" id="{00000000-0008-0000-2000-00007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>
          <a:extLst>
            <a:ext uri="{FF2B5EF4-FFF2-40B4-BE49-F238E27FC236}">
              <a16:creationId xmlns:a16="http://schemas.microsoft.com/office/drawing/2014/main" id="{00000000-0008-0000-2000-00007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>
          <a:extLst>
            <a:ext uri="{FF2B5EF4-FFF2-40B4-BE49-F238E27FC236}">
              <a16:creationId xmlns:a16="http://schemas.microsoft.com/office/drawing/2014/main" id="{00000000-0008-0000-2000-00007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>
          <a:extLst>
            <a:ext uri="{FF2B5EF4-FFF2-40B4-BE49-F238E27FC236}">
              <a16:creationId xmlns:a16="http://schemas.microsoft.com/office/drawing/2014/main" id="{00000000-0008-0000-2000-00007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>
          <a:extLst>
            <a:ext uri="{FF2B5EF4-FFF2-40B4-BE49-F238E27FC236}">
              <a16:creationId xmlns:a16="http://schemas.microsoft.com/office/drawing/2014/main" id="{00000000-0008-0000-2000-00007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>
          <a:extLst>
            <a:ext uri="{FF2B5EF4-FFF2-40B4-BE49-F238E27FC236}">
              <a16:creationId xmlns:a16="http://schemas.microsoft.com/office/drawing/2014/main" id="{00000000-0008-0000-2000-00008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>
          <a:extLst>
            <a:ext uri="{FF2B5EF4-FFF2-40B4-BE49-F238E27FC236}">
              <a16:creationId xmlns:a16="http://schemas.microsoft.com/office/drawing/2014/main" id="{00000000-0008-0000-2000-00008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>
          <a:extLst>
            <a:ext uri="{FF2B5EF4-FFF2-40B4-BE49-F238E27FC236}">
              <a16:creationId xmlns:a16="http://schemas.microsoft.com/office/drawing/2014/main" id="{00000000-0008-0000-2000-00008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>
          <a:extLst>
            <a:ext uri="{FF2B5EF4-FFF2-40B4-BE49-F238E27FC236}">
              <a16:creationId xmlns:a16="http://schemas.microsoft.com/office/drawing/2014/main" id="{00000000-0008-0000-2000-00008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>
          <a:extLst>
            <a:ext uri="{FF2B5EF4-FFF2-40B4-BE49-F238E27FC236}">
              <a16:creationId xmlns:a16="http://schemas.microsoft.com/office/drawing/2014/main" id="{00000000-0008-0000-2000-00008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>
          <a:extLst>
            <a:ext uri="{FF2B5EF4-FFF2-40B4-BE49-F238E27FC236}">
              <a16:creationId xmlns:a16="http://schemas.microsoft.com/office/drawing/2014/main" id="{00000000-0008-0000-2000-000085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>
          <a:extLst>
            <a:ext uri="{FF2B5EF4-FFF2-40B4-BE49-F238E27FC236}">
              <a16:creationId xmlns:a16="http://schemas.microsoft.com/office/drawing/2014/main" id="{00000000-0008-0000-2000-000086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>
          <a:extLst>
            <a:ext uri="{FF2B5EF4-FFF2-40B4-BE49-F238E27FC236}">
              <a16:creationId xmlns:a16="http://schemas.microsoft.com/office/drawing/2014/main" id="{00000000-0008-0000-2000-000087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>
          <a:extLst>
            <a:ext uri="{FF2B5EF4-FFF2-40B4-BE49-F238E27FC236}">
              <a16:creationId xmlns:a16="http://schemas.microsoft.com/office/drawing/2014/main" id="{00000000-0008-0000-2000-000088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>
          <a:extLst>
            <a:ext uri="{FF2B5EF4-FFF2-40B4-BE49-F238E27FC236}">
              <a16:creationId xmlns:a16="http://schemas.microsoft.com/office/drawing/2014/main" id="{00000000-0008-0000-2000-000089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>
          <a:extLst>
            <a:ext uri="{FF2B5EF4-FFF2-40B4-BE49-F238E27FC236}">
              <a16:creationId xmlns:a16="http://schemas.microsoft.com/office/drawing/2014/main" id="{00000000-0008-0000-2000-00008A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>
          <a:extLst>
            <a:ext uri="{FF2B5EF4-FFF2-40B4-BE49-F238E27FC236}">
              <a16:creationId xmlns:a16="http://schemas.microsoft.com/office/drawing/2014/main" id="{00000000-0008-0000-2000-00008B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>
          <a:extLst>
            <a:ext uri="{FF2B5EF4-FFF2-40B4-BE49-F238E27FC236}">
              <a16:creationId xmlns:a16="http://schemas.microsoft.com/office/drawing/2014/main" id="{00000000-0008-0000-2000-00008C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>
          <a:extLst>
            <a:ext uri="{FF2B5EF4-FFF2-40B4-BE49-F238E27FC236}">
              <a16:creationId xmlns:a16="http://schemas.microsoft.com/office/drawing/2014/main" id="{00000000-0008-0000-2000-00008D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>
          <a:extLst>
            <a:ext uri="{FF2B5EF4-FFF2-40B4-BE49-F238E27FC236}">
              <a16:creationId xmlns:a16="http://schemas.microsoft.com/office/drawing/2014/main" id="{00000000-0008-0000-2000-00008E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>
          <a:extLst>
            <a:ext uri="{FF2B5EF4-FFF2-40B4-BE49-F238E27FC236}">
              <a16:creationId xmlns:a16="http://schemas.microsoft.com/office/drawing/2014/main" id="{00000000-0008-0000-2000-00008F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>
          <a:extLst>
            <a:ext uri="{FF2B5EF4-FFF2-40B4-BE49-F238E27FC236}">
              <a16:creationId xmlns:a16="http://schemas.microsoft.com/office/drawing/2014/main" id="{00000000-0008-0000-2000-0000900E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>
          <a:extLst>
            <a:ext uri="{FF2B5EF4-FFF2-40B4-BE49-F238E27FC236}">
              <a16:creationId xmlns:a16="http://schemas.microsoft.com/office/drawing/2014/main" id="{00000000-0008-0000-2000-00009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>
          <a:extLst>
            <a:ext uri="{FF2B5EF4-FFF2-40B4-BE49-F238E27FC236}">
              <a16:creationId xmlns:a16="http://schemas.microsoft.com/office/drawing/2014/main" id="{00000000-0008-0000-2000-00009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>
          <a:extLst>
            <a:ext uri="{FF2B5EF4-FFF2-40B4-BE49-F238E27FC236}">
              <a16:creationId xmlns:a16="http://schemas.microsoft.com/office/drawing/2014/main" id="{00000000-0008-0000-2000-00009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>
          <a:extLst>
            <a:ext uri="{FF2B5EF4-FFF2-40B4-BE49-F238E27FC236}">
              <a16:creationId xmlns:a16="http://schemas.microsoft.com/office/drawing/2014/main" id="{00000000-0008-0000-2000-00009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>
          <a:extLst>
            <a:ext uri="{FF2B5EF4-FFF2-40B4-BE49-F238E27FC236}">
              <a16:creationId xmlns:a16="http://schemas.microsoft.com/office/drawing/2014/main" id="{00000000-0008-0000-2000-00009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>
          <a:extLst>
            <a:ext uri="{FF2B5EF4-FFF2-40B4-BE49-F238E27FC236}">
              <a16:creationId xmlns:a16="http://schemas.microsoft.com/office/drawing/2014/main" id="{00000000-0008-0000-2000-00009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>
          <a:extLst>
            <a:ext uri="{FF2B5EF4-FFF2-40B4-BE49-F238E27FC236}">
              <a16:creationId xmlns:a16="http://schemas.microsoft.com/office/drawing/2014/main" id="{00000000-0008-0000-2000-00009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>
          <a:extLst>
            <a:ext uri="{FF2B5EF4-FFF2-40B4-BE49-F238E27FC236}">
              <a16:creationId xmlns:a16="http://schemas.microsoft.com/office/drawing/2014/main" id="{00000000-0008-0000-2000-00009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>
          <a:extLst>
            <a:ext uri="{FF2B5EF4-FFF2-40B4-BE49-F238E27FC236}">
              <a16:creationId xmlns:a16="http://schemas.microsoft.com/office/drawing/2014/main" id="{00000000-0008-0000-2000-00009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>
          <a:extLst>
            <a:ext uri="{FF2B5EF4-FFF2-40B4-BE49-F238E27FC236}">
              <a16:creationId xmlns:a16="http://schemas.microsoft.com/office/drawing/2014/main" id="{00000000-0008-0000-2000-00009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>
          <a:extLst>
            <a:ext uri="{FF2B5EF4-FFF2-40B4-BE49-F238E27FC236}">
              <a16:creationId xmlns:a16="http://schemas.microsoft.com/office/drawing/2014/main" id="{00000000-0008-0000-2000-00009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>
          <a:extLst>
            <a:ext uri="{FF2B5EF4-FFF2-40B4-BE49-F238E27FC236}">
              <a16:creationId xmlns:a16="http://schemas.microsoft.com/office/drawing/2014/main" id="{00000000-0008-0000-2000-00009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>
          <a:extLst>
            <a:ext uri="{FF2B5EF4-FFF2-40B4-BE49-F238E27FC236}">
              <a16:creationId xmlns:a16="http://schemas.microsoft.com/office/drawing/2014/main" id="{00000000-0008-0000-2000-00009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>
          <a:extLst>
            <a:ext uri="{FF2B5EF4-FFF2-40B4-BE49-F238E27FC236}">
              <a16:creationId xmlns:a16="http://schemas.microsoft.com/office/drawing/2014/main" id="{00000000-0008-0000-2000-00009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>
          <a:extLst>
            <a:ext uri="{FF2B5EF4-FFF2-40B4-BE49-F238E27FC236}">
              <a16:creationId xmlns:a16="http://schemas.microsoft.com/office/drawing/2014/main" id="{00000000-0008-0000-2000-00009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>
          <a:extLst>
            <a:ext uri="{FF2B5EF4-FFF2-40B4-BE49-F238E27FC236}">
              <a16:creationId xmlns:a16="http://schemas.microsoft.com/office/drawing/2014/main" id="{00000000-0008-0000-2000-0000A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>
          <a:extLst>
            <a:ext uri="{FF2B5EF4-FFF2-40B4-BE49-F238E27FC236}">
              <a16:creationId xmlns:a16="http://schemas.microsoft.com/office/drawing/2014/main" id="{00000000-0008-0000-2000-0000A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>
          <a:extLst>
            <a:ext uri="{FF2B5EF4-FFF2-40B4-BE49-F238E27FC236}">
              <a16:creationId xmlns:a16="http://schemas.microsoft.com/office/drawing/2014/main" id="{00000000-0008-0000-2000-0000A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>
          <a:extLst>
            <a:ext uri="{FF2B5EF4-FFF2-40B4-BE49-F238E27FC236}">
              <a16:creationId xmlns:a16="http://schemas.microsoft.com/office/drawing/2014/main" id="{00000000-0008-0000-2000-0000A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>
          <a:extLst>
            <a:ext uri="{FF2B5EF4-FFF2-40B4-BE49-F238E27FC236}">
              <a16:creationId xmlns:a16="http://schemas.microsoft.com/office/drawing/2014/main" id="{00000000-0008-0000-2000-0000A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>
          <a:extLst>
            <a:ext uri="{FF2B5EF4-FFF2-40B4-BE49-F238E27FC236}">
              <a16:creationId xmlns:a16="http://schemas.microsoft.com/office/drawing/2014/main" id="{00000000-0008-0000-2000-0000A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>
          <a:extLst>
            <a:ext uri="{FF2B5EF4-FFF2-40B4-BE49-F238E27FC236}">
              <a16:creationId xmlns:a16="http://schemas.microsoft.com/office/drawing/2014/main" id="{00000000-0008-0000-2000-0000A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>
          <a:extLst>
            <a:ext uri="{FF2B5EF4-FFF2-40B4-BE49-F238E27FC236}">
              <a16:creationId xmlns:a16="http://schemas.microsoft.com/office/drawing/2014/main" id="{00000000-0008-0000-2000-0000A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>
          <a:extLst>
            <a:ext uri="{FF2B5EF4-FFF2-40B4-BE49-F238E27FC236}">
              <a16:creationId xmlns:a16="http://schemas.microsoft.com/office/drawing/2014/main" id="{00000000-0008-0000-2000-0000A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>
          <a:extLst>
            <a:ext uri="{FF2B5EF4-FFF2-40B4-BE49-F238E27FC236}">
              <a16:creationId xmlns:a16="http://schemas.microsoft.com/office/drawing/2014/main" id="{00000000-0008-0000-2000-0000A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>
          <a:extLst>
            <a:ext uri="{FF2B5EF4-FFF2-40B4-BE49-F238E27FC236}">
              <a16:creationId xmlns:a16="http://schemas.microsoft.com/office/drawing/2014/main" id="{00000000-0008-0000-2000-0000A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>
          <a:extLst>
            <a:ext uri="{FF2B5EF4-FFF2-40B4-BE49-F238E27FC236}">
              <a16:creationId xmlns:a16="http://schemas.microsoft.com/office/drawing/2014/main" id="{00000000-0008-0000-2000-0000A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>
          <a:extLst>
            <a:ext uri="{FF2B5EF4-FFF2-40B4-BE49-F238E27FC236}">
              <a16:creationId xmlns:a16="http://schemas.microsoft.com/office/drawing/2014/main" id="{00000000-0008-0000-2000-0000A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>
          <a:extLst>
            <a:ext uri="{FF2B5EF4-FFF2-40B4-BE49-F238E27FC236}">
              <a16:creationId xmlns:a16="http://schemas.microsoft.com/office/drawing/2014/main" id="{00000000-0008-0000-2000-0000A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>
          <a:extLst>
            <a:ext uri="{FF2B5EF4-FFF2-40B4-BE49-F238E27FC236}">
              <a16:creationId xmlns:a16="http://schemas.microsoft.com/office/drawing/2014/main" id="{00000000-0008-0000-2000-0000A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>
          <a:extLst>
            <a:ext uri="{FF2B5EF4-FFF2-40B4-BE49-F238E27FC236}">
              <a16:creationId xmlns:a16="http://schemas.microsoft.com/office/drawing/2014/main" id="{00000000-0008-0000-2000-0000A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>
          <a:extLst>
            <a:ext uri="{FF2B5EF4-FFF2-40B4-BE49-F238E27FC236}">
              <a16:creationId xmlns:a16="http://schemas.microsoft.com/office/drawing/2014/main" id="{00000000-0008-0000-2000-0000B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>
          <a:extLst>
            <a:ext uri="{FF2B5EF4-FFF2-40B4-BE49-F238E27FC236}">
              <a16:creationId xmlns:a16="http://schemas.microsoft.com/office/drawing/2014/main" id="{00000000-0008-0000-2000-0000B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>
          <a:extLst>
            <a:ext uri="{FF2B5EF4-FFF2-40B4-BE49-F238E27FC236}">
              <a16:creationId xmlns:a16="http://schemas.microsoft.com/office/drawing/2014/main" id="{00000000-0008-0000-2000-0000B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>
          <a:extLst>
            <a:ext uri="{FF2B5EF4-FFF2-40B4-BE49-F238E27FC236}">
              <a16:creationId xmlns:a16="http://schemas.microsoft.com/office/drawing/2014/main" id="{00000000-0008-0000-2000-0000B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>
          <a:extLst>
            <a:ext uri="{FF2B5EF4-FFF2-40B4-BE49-F238E27FC236}">
              <a16:creationId xmlns:a16="http://schemas.microsoft.com/office/drawing/2014/main" id="{00000000-0008-0000-2000-0000B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>
          <a:extLst>
            <a:ext uri="{FF2B5EF4-FFF2-40B4-BE49-F238E27FC236}">
              <a16:creationId xmlns:a16="http://schemas.microsoft.com/office/drawing/2014/main" id="{00000000-0008-0000-2000-0000B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>
          <a:extLst>
            <a:ext uri="{FF2B5EF4-FFF2-40B4-BE49-F238E27FC236}">
              <a16:creationId xmlns:a16="http://schemas.microsoft.com/office/drawing/2014/main" id="{00000000-0008-0000-2000-0000B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>
          <a:extLst>
            <a:ext uri="{FF2B5EF4-FFF2-40B4-BE49-F238E27FC236}">
              <a16:creationId xmlns:a16="http://schemas.microsoft.com/office/drawing/2014/main" id="{00000000-0008-0000-2000-0000B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>
          <a:extLst>
            <a:ext uri="{FF2B5EF4-FFF2-40B4-BE49-F238E27FC236}">
              <a16:creationId xmlns:a16="http://schemas.microsoft.com/office/drawing/2014/main" id="{00000000-0008-0000-2000-0000B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>
          <a:extLst>
            <a:ext uri="{FF2B5EF4-FFF2-40B4-BE49-F238E27FC236}">
              <a16:creationId xmlns:a16="http://schemas.microsoft.com/office/drawing/2014/main" id="{00000000-0008-0000-2000-0000B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>
          <a:extLst>
            <a:ext uri="{FF2B5EF4-FFF2-40B4-BE49-F238E27FC236}">
              <a16:creationId xmlns:a16="http://schemas.microsoft.com/office/drawing/2014/main" id="{00000000-0008-0000-2000-0000B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>
          <a:extLst>
            <a:ext uri="{FF2B5EF4-FFF2-40B4-BE49-F238E27FC236}">
              <a16:creationId xmlns:a16="http://schemas.microsoft.com/office/drawing/2014/main" id="{00000000-0008-0000-2000-0000B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>
          <a:extLst>
            <a:ext uri="{FF2B5EF4-FFF2-40B4-BE49-F238E27FC236}">
              <a16:creationId xmlns:a16="http://schemas.microsoft.com/office/drawing/2014/main" id="{00000000-0008-0000-2000-0000B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>
          <a:extLst>
            <a:ext uri="{FF2B5EF4-FFF2-40B4-BE49-F238E27FC236}">
              <a16:creationId xmlns:a16="http://schemas.microsoft.com/office/drawing/2014/main" id="{00000000-0008-0000-2000-0000B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>
          <a:extLst>
            <a:ext uri="{FF2B5EF4-FFF2-40B4-BE49-F238E27FC236}">
              <a16:creationId xmlns:a16="http://schemas.microsoft.com/office/drawing/2014/main" id="{00000000-0008-0000-2000-0000B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>
          <a:extLst>
            <a:ext uri="{FF2B5EF4-FFF2-40B4-BE49-F238E27FC236}">
              <a16:creationId xmlns:a16="http://schemas.microsoft.com/office/drawing/2014/main" id="{00000000-0008-0000-2000-0000B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>
          <a:extLst>
            <a:ext uri="{FF2B5EF4-FFF2-40B4-BE49-F238E27FC236}">
              <a16:creationId xmlns:a16="http://schemas.microsoft.com/office/drawing/2014/main" id="{00000000-0008-0000-2000-0000C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>
          <a:extLst>
            <a:ext uri="{FF2B5EF4-FFF2-40B4-BE49-F238E27FC236}">
              <a16:creationId xmlns:a16="http://schemas.microsoft.com/office/drawing/2014/main" id="{00000000-0008-0000-2000-0000C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>
          <a:extLst>
            <a:ext uri="{FF2B5EF4-FFF2-40B4-BE49-F238E27FC236}">
              <a16:creationId xmlns:a16="http://schemas.microsoft.com/office/drawing/2014/main" id="{00000000-0008-0000-2000-0000C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>
          <a:extLst>
            <a:ext uri="{FF2B5EF4-FFF2-40B4-BE49-F238E27FC236}">
              <a16:creationId xmlns:a16="http://schemas.microsoft.com/office/drawing/2014/main" id="{00000000-0008-0000-2000-0000C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>
          <a:extLst>
            <a:ext uri="{FF2B5EF4-FFF2-40B4-BE49-F238E27FC236}">
              <a16:creationId xmlns:a16="http://schemas.microsoft.com/office/drawing/2014/main" id="{00000000-0008-0000-2000-0000C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>
          <a:extLst>
            <a:ext uri="{FF2B5EF4-FFF2-40B4-BE49-F238E27FC236}">
              <a16:creationId xmlns:a16="http://schemas.microsoft.com/office/drawing/2014/main" id="{00000000-0008-0000-2000-0000C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>
          <a:extLst>
            <a:ext uri="{FF2B5EF4-FFF2-40B4-BE49-F238E27FC236}">
              <a16:creationId xmlns:a16="http://schemas.microsoft.com/office/drawing/2014/main" id="{00000000-0008-0000-2000-0000C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>
          <a:extLst>
            <a:ext uri="{FF2B5EF4-FFF2-40B4-BE49-F238E27FC236}">
              <a16:creationId xmlns:a16="http://schemas.microsoft.com/office/drawing/2014/main" id="{00000000-0008-0000-2000-0000C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>
          <a:extLst>
            <a:ext uri="{FF2B5EF4-FFF2-40B4-BE49-F238E27FC236}">
              <a16:creationId xmlns:a16="http://schemas.microsoft.com/office/drawing/2014/main" id="{00000000-0008-0000-2000-0000C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>
          <a:extLst>
            <a:ext uri="{FF2B5EF4-FFF2-40B4-BE49-F238E27FC236}">
              <a16:creationId xmlns:a16="http://schemas.microsoft.com/office/drawing/2014/main" id="{00000000-0008-0000-2000-0000C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>
          <a:extLst>
            <a:ext uri="{FF2B5EF4-FFF2-40B4-BE49-F238E27FC236}">
              <a16:creationId xmlns:a16="http://schemas.microsoft.com/office/drawing/2014/main" id="{00000000-0008-0000-2000-0000C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>
          <a:extLst>
            <a:ext uri="{FF2B5EF4-FFF2-40B4-BE49-F238E27FC236}">
              <a16:creationId xmlns:a16="http://schemas.microsoft.com/office/drawing/2014/main" id="{00000000-0008-0000-2000-0000C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>
          <a:extLst>
            <a:ext uri="{FF2B5EF4-FFF2-40B4-BE49-F238E27FC236}">
              <a16:creationId xmlns:a16="http://schemas.microsoft.com/office/drawing/2014/main" id="{00000000-0008-0000-2000-0000C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>
          <a:extLst>
            <a:ext uri="{FF2B5EF4-FFF2-40B4-BE49-F238E27FC236}">
              <a16:creationId xmlns:a16="http://schemas.microsoft.com/office/drawing/2014/main" id="{00000000-0008-0000-2000-0000C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>
          <a:extLst>
            <a:ext uri="{FF2B5EF4-FFF2-40B4-BE49-F238E27FC236}">
              <a16:creationId xmlns:a16="http://schemas.microsoft.com/office/drawing/2014/main" id="{00000000-0008-0000-2000-0000C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>
          <a:extLst>
            <a:ext uri="{FF2B5EF4-FFF2-40B4-BE49-F238E27FC236}">
              <a16:creationId xmlns:a16="http://schemas.microsoft.com/office/drawing/2014/main" id="{00000000-0008-0000-2000-0000C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>
          <a:extLst>
            <a:ext uri="{FF2B5EF4-FFF2-40B4-BE49-F238E27FC236}">
              <a16:creationId xmlns:a16="http://schemas.microsoft.com/office/drawing/2014/main" id="{00000000-0008-0000-2000-0000D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>
          <a:extLst>
            <a:ext uri="{FF2B5EF4-FFF2-40B4-BE49-F238E27FC236}">
              <a16:creationId xmlns:a16="http://schemas.microsoft.com/office/drawing/2014/main" id="{00000000-0008-0000-2000-0000D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>
          <a:extLst>
            <a:ext uri="{FF2B5EF4-FFF2-40B4-BE49-F238E27FC236}">
              <a16:creationId xmlns:a16="http://schemas.microsoft.com/office/drawing/2014/main" id="{00000000-0008-0000-2000-0000D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>
          <a:extLst>
            <a:ext uri="{FF2B5EF4-FFF2-40B4-BE49-F238E27FC236}">
              <a16:creationId xmlns:a16="http://schemas.microsoft.com/office/drawing/2014/main" id="{00000000-0008-0000-2000-0000D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>
          <a:extLst>
            <a:ext uri="{FF2B5EF4-FFF2-40B4-BE49-F238E27FC236}">
              <a16:creationId xmlns:a16="http://schemas.microsoft.com/office/drawing/2014/main" id="{00000000-0008-0000-2000-0000D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>
          <a:extLst>
            <a:ext uri="{FF2B5EF4-FFF2-40B4-BE49-F238E27FC236}">
              <a16:creationId xmlns:a16="http://schemas.microsoft.com/office/drawing/2014/main" id="{00000000-0008-0000-2000-0000D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>
          <a:extLst>
            <a:ext uri="{FF2B5EF4-FFF2-40B4-BE49-F238E27FC236}">
              <a16:creationId xmlns:a16="http://schemas.microsoft.com/office/drawing/2014/main" id="{00000000-0008-0000-2000-0000D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>
          <a:extLst>
            <a:ext uri="{FF2B5EF4-FFF2-40B4-BE49-F238E27FC236}">
              <a16:creationId xmlns:a16="http://schemas.microsoft.com/office/drawing/2014/main" id="{00000000-0008-0000-2000-0000D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>
          <a:extLst>
            <a:ext uri="{FF2B5EF4-FFF2-40B4-BE49-F238E27FC236}">
              <a16:creationId xmlns:a16="http://schemas.microsoft.com/office/drawing/2014/main" id="{00000000-0008-0000-2000-0000D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>
          <a:extLst>
            <a:ext uri="{FF2B5EF4-FFF2-40B4-BE49-F238E27FC236}">
              <a16:creationId xmlns:a16="http://schemas.microsoft.com/office/drawing/2014/main" id="{00000000-0008-0000-2000-0000D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>
          <a:extLst>
            <a:ext uri="{FF2B5EF4-FFF2-40B4-BE49-F238E27FC236}">
              <a16:creationId xmlns:a16="http://schemas.microsoft.com/office/drawing/2014/main" id="{00000000-0008-0000-2000-0000D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>
          <a:extLst>
            <a:ext uri="{FF2B5EF4-FFF2-40B4-BE49-F238E27FC236}">
              <a16:creationId xmlns:a16="http://schemas.microsoft.com/office/drawing/2014/main" id="{00000000-0008-0000-2000-0000D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>
          <a:extLst>
            <a:ext uri="{FF2B5EF4-FFF2-40B4-BE49-F238E27FC236}">
              <a16:creationId xmlns:a16="http://schemas.microsoft.com/office/drawing/2014/main" id="{00000000-0008-0000-2000-0000D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>
          <a:extLst>
            <a:ext uri="{FF2B5EF4-FFF2-40B4-BE49-F238E27FC236}">
              <a16:creationId xmlns:a16="http://schemas.microsoft.com/office/drawing/2014/main" id="{00000000-0008-0000-2000-0000D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>
          <a:extLst>
            <a:ext uri="{FF2B5EF4-FFF2-40B4-BE49-F238E27FC236}">
              <a16:creationId xmlns:a16="http://schemas.microsoft.com/office/drawing/2014/main" id="{00000000-0008-0000-2000-0000D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>
          <a:extLst>
            <a:ext uri="{FF2B5EF4-FFF2-40B4-BE49-F238E27FC236}">
              <a16:creationId xmlns:a16="http://schemas.microsoft.com/office/drawing/2014/main" id="{00000000-0008-0000-2000-0000D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>
          <a:extLst>
            <a:ext uri="{FF2B5EF4-FFF2-40B4-BE49-F238E27FC236}">
              <a16:creationId xmlns:a16="http://schemas.microsoft.com/office/drawing/2014/main" id="{00000000-0008-0000-2000-0000E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>
          <a:extLst>
            <a:ext uri="{FF2B5EF4-FFF2-40B4-BE49-F238E27FC236}">
              <a16:creationId xmlns:a16="http://schemas.microsoft.com/office/drawing/2014/main" id="{00000000-0008-0000-2000-0000E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>
          <a:extLst>
            <a:ext uri="{FF2B5EF4-FFF2-40B4-BE49-F238E27FC236}">
              <a16:creationId xmlns:a16="http://schemas.microsoft.com/office/drawing/2014/main" id="{00000000-0008-0000-2000-0000E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>
          <a:extLst>
            <a:ext uri="{FF2B5EF4-FFF2-40B4-BE49-F238E27FC236}">
              <a16:creationId xmlns:a16="http://schemas.microsoft.com/office/drawing/2014/main" id="{00000000-0008-0000-2000-0000E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>
          <a:extLst>
            <a:ext uri="{FF2B5EF4-FFF2-40B4-BE49-F238E27FC236}">
              <a16:creationId xmlns:a16="http://schemas.microsoft.com/office/drawing/2014/main" id="{00000000-0008-0000-2000-0000E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>
          <a:extLst>
            <a:ext uri="{FF2B5EF4-FFF2-40B4-BE49-F238E27FC236}">
              <a16:creationId xmlns:a16="http://schemas.microsoft.com/office/drawing/2014/main" id="{00000000-0008-0000-2000-0000E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>
          <a:extLst>
            <a:ext uri="{FF2B5EF4-FFF2-40B4-BE49-F238E27FC236}">
              <a16:creationId xmlns:a16="http://schemas.microsoft.com/office/drawing/2014/main" id="{00000000-0008-0000-2000-0000E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>
          <a:extLst>
            <a:ext uri="{FF2B5EF4-FFF2-40B4-BE49-F238E27FC236}">
              <a16:creationId xmlns:a16="http://schemas.microsoft.com/office/drawing/2014/main" id="{00000000-0008-0000-2000-0000E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>
          <a:extLst>
            <a:ext uri="{FF2B5EF4-FFF2-40B4-BE49-F238E27FC236}">
              <a16:creationId xmlns:a16="http://schemas.microsoft.com/office/drawing/2014/main" id="{00000000-0008-0000-2000-0000E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>
          <a:extLst>
            <a:ext uri="{FF2B5EF4-FFF2-40B4-BE49-F238E27FC236}">
              <a16:creationId xmlns:a16="http://schemas.microsoft.com/office/drawing/2014/main" id="{00000000-0008-0000-2000-0000E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>
          <a:extLst>
            <a:ext uri="{FF2B5EF4-FFF2-40B4-BE49-F238E27FC236}">
              <a16:creationId xmlns:a16="http://schemas.microsoft.com/office/drawing/2014/main" id="{00000000-0008-0000-2000-0000E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>
          <a:extLst>
            <a:ext uri="{FF2B5EF4-FFF2-40B4-BE49-F238E27FC236}">
              <a16:creationId xmlns:a16="http://schemas.microsoft.com/office/drawing/2014/main" id="{00000000-0008-0000-2000-0000E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>
          <a:extLst>
            <a:ext uri="{FF2B5EF4-FFF2-40B4-BE49-F238E27FC236}">
              <a16:creationId xmlns:a16="http://schemas.microsoft.com/office/drawing/2014/main" id="{00000000-0008-0000-2000-0000E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>
          <a:extLst>
            <a:ext uri="{FF2B5EF4-FFF2-40B4-BE49-F238E27FC236}">
              <a16:creationId xmlns:a16="http://schemas.microsoft.com/office/drawing/2014/main" id="{00000000-0008-0000-2000-0000E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>
          <a:extLst>
            <a:ext uri="{FF2B5EF4-FFF2-40B4-BE49-F238E27FC236}">
              <a16:creationId xmlns:a16="http://schemas.microsoft.com/office/drawing/2014/main" id="{00000000-0008-0000-2000-0000E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>
          <a:extLst>
            <a:ext uri="{FF2B5EF4-FFF2-40B4-BE49-F238E27FC236}">
              <a16:creationId xmlns:a16="http://schemas.microsoft.com/office/drawing/2014/main" id="{00000000-0008-0000-2000-0000E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>
          <a:extLst>
            <a:ext uri="{FF2B5EF4-FFF2-40B4-BE49-F238E27FC236}">
              <a16:creationId xmlns:a16="http://schemas.microsoft.com/office/drawing/2014/main" id="{00000000-0008-0000-2000-0000F0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>
          <a:extLst>
            <a:ext uri="{FF2B5EF4-FFF2-40B4-BE49-F238E27FC236}">
              <a16:creationId xmlns:a16="http://schemas.microsoft.com/office/drawing/2014/main" id="{00000000-0008-0000-2000-0000F1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>
          <a:extLst>
            <a:ext uri="{FF2B5EF4-FFF2-40B4-BE49-F238E27FC236}">
              <a16:creationId xmlns:a16="http://schemas.microsoft.com/office/drawing/2014/main" id="{00000000-0008-0000-2000-0000F2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>
          <a:extLst>
            <a:ext uri="{FF2B5EF4-FFF2-40B4-BE49-F238E27FC236}">
              <a16:creationId xmlns:a16="http://schemas.microsoft.com/office/drawing/2014/main" id="{00000000-0008-0000-2000-0000F3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>
          <a:extLst>
            <a:ext uri="{FF2B5EF4-FFF2-40B4-BE49-F238E27FC236}">
              <a16:creationId xmlns:a16="http://schemas.microsoft.com/office/drawing/2014/main" id="{00000000-0008-0000-2000-0000F4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>
          <a:extLst>
            <a:ext uri="{FF2B5EF4-FFF2-40B4-BE49-F238E27FC236}">
              <a16:creationId xmlns:a16="http://schemas.microsoft.com/office/drawing/2014/main" id="{00000000-0008-0000-2000-0000F5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>
          <a:extLst>
            <a:ext uri="{FF2B5EF4-FFF2-40B4-BE49-F238E27FC236}">
              <a16:creationId xmlns:a16="http://schemas.microsoft.com/office/drawing/2014/main" id="{00000000-0008-0000-2000-0000F6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>
          <a:extLst>
            <a:ext uri="{FF2B5EF4-FFF2-40B4-BE49-F238E27FC236}">
              <a16:creationId xmlns:a16="http://schemas.microsoft.com/office/drawing/2014/main" id="{00000000-0008-0000-2000-0000F7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>
          <a:extLst>
            <a:ext uri="{FF2B5EF4-FFF2-40B4-BE49-F238E27FC236}">
              <a16:creationId xmlns:a16="http://schemas.microsoft.com/office/drawing/2014/main" id="{00000000-0008-0000-2000-0000F8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>
          <a:extLst>
            <a:ext uri="{FF2B5EF4-FFF2-40B4-BE49-F238E27FC236}">
              <a16:creationId xmlns:a16="http://schemas.microsoft.com/office/drawing/2014/main" id="{00000000-0008-0000-2000-0000F9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>
          <a:extLst>
            <a:ext uri="{FF2B5EF4-FFF2-40B4-BE49-F238E27FC236}">
              <a16:creationId xmlns:a16="http://schemas.microsoft.com/office/drawing/2014/main" id="{00000000-0008-0000-2000-0000FA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>
          <a:extLst>
            <a:ext uri="{FF2B5EF4-FFF2-40B4-BE49-F238E27FC236}">
              <a16:creationId xmlns:a16="http://schemas.microsoft.com/office/drawing/2014/main" id="{00000000-0008-0000-2000-0000FB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>
          <a:extLst>
            <a:ext uri="{FF2B5EF4-FFF2-40B4-BE49-F238E27FC236}">
              <a16:creationId xmlns:a16="http://schemas.microsoft.com/office/drawing/2014/main" id="{00000000-0008-0000-2000-0000FC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>
          <a:extLst>
            <a:ext uri="{FF2B5EF4-FFF2-40B4-BE49-F238E27FC236}">
              <a16:creationId xmlns:a16="http://schemas.microsoft.com/office/drawing/2014/main" id="{00000000-0008-0000-2000-0000FD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>
          <a:extLst>
            <a:ext uri="{FF2B5EF4-FFF2-40B4-BE49-F238E27FC236}">
              <a16:creationId xmlns:a16="http://schemas.microsoft.com/office/drawing/2014/main" id="{00000000-0008-0000-2000-0000FE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>
          <a:extLst>
            <a:ext uri="{FF2B5EF4-FFF2-40B4-BE49-F238E27FC236}">
              <a16:creationId xmlns:a16="http://schemas.microsoft.com/office/drawing/2014/main" id="{00000000-0008-0000-2000-0000FF0E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>
          <a:extLst>
            <a:ext uri="{FF2B5EF4-FFF2-40B4-BE49-F238E27FC236}">
              <a16:creationId xmlns:a16="http://schemas.microsoft.com/office/drawing/2014/main" id="{00000000-0008-0000-2000-00000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>
          <a:extLst>
            <a:ext uri="{FF2B5EF4-FFF2-40B4-BE49-F238E27FC236}">
              <a16:creationId xmlns:a16="http://schemas.microsoft.com/office/drawing/2014/main" id="{00000000-0008-0000-2000-00000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>
          <a:extLst>
            <a:ext uri="{FF2B5EF4-FFF2-40B4-BE49-F238E27FC236}">
              <a16:creationId xmlns:a16="http://schemas.microsoft.com/office/drawing/2014/main" id="{00000000-0008-0000-2000-00000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>
          <a:extLst>
            <a:ext uri="{FF2B5EF4-FFF2-40B4-BE49-F238E27FC236}">
              <a16:creationId xmlns:a16="http://schemas.microsoft.com/office/drawing/2014/main" id="{00000000-0008-0000-2000-00000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>
          <a:extLst>
            <a:ext uri="{FF2B5EF4-FFF2-40B4-BE49-F238E27FC236}">
              <a16:creationId xmlns:a16="http://schemas.microsoft.com/office/drawing/2014/main" id="{00000000-0008-0000-2000-00000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>
          <a:extLst>
            <a:ext uri="{FF2B5EF4-FFF2-40B4-BE49-F238E27FC236}">
              <a16:creationId xmlns:a16="http://schemas.microsoft.com/office/drawing/2014/main" id="{00000000-0008-0000-2000-00000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>
          <a:extLst>
            <a:ext uri="{FF2B5EF4-FFF2-40B4-BE49-F238E27FC236}">
              <a16:creationId xmlns:a16="http://schemas.microsoft.com/office/drawing/2014/main" id="{00000000-0008-0000-2000-00000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>
          <a:extLst>
            <a:ext uri="{FF2B5EF4-FFF2-40B4-BE49-F238E27FC236}">
              <a16:creationId xmlns:a16="http://schemas.microsoft.com/office/drawing/2014/main" id="{00000000-0008-0000-2000-00000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>
          <a:extLst>
            <a:ext uri="{FF2B5EF4-FFF2-40B4-BE49-F238E27FC236}">
              <a16:creationId xmlns:a16="http://schemas.microsoft.com/office/drawing/2014/main" id="{00000000-0008-0000-2000-00000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>
          <a:extLst>
            <a:ext uri="{FF2B5EF4-FFF2-40B4-BE49-F238E27FC236}">
              <a16:creationId xmlns:a16="http://schemas.microsoft.com/office/drawing/2014/main" id="{00000000-0008-0000-2000-00000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>
          <a:extLst>
            <a:ext uri="{FF2B5EF4-FFF2-40B4-BE49-F238E27FC236}">
              <a16:creationId xmlns:a16="http://schemas.microsoft.com/office/drawing/2014/main" id="{00000000-0008-0000-2000-00000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>
          <a:extLst>
            <a:ext uri="{FF2B5EF4-FFF2-40B4-BE49-F238E27FC236}">
              <a16:creationId xmlns:a16="http://schemas.microsoft.com/office/drawing/2014/main" id="{00000000-0008-0000-2000-00000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>
          <a:extLst>
            <a:ext uri="{FF2B5EF4-FFF2-40B4-BE49-F238E27FC236}">
              <a16:creationId xmlns:a16="http://schemas.microsoft.com/office/drawing/2014/main" id="{00000000-0008-0000-2000-00000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>
          <a:extLst>
            <a:ext uri="{FF2B5EF4-FFF2-40B4-BE49-F238E27FC236}">
              <a16:creationId xmlns:a16="http://schemas.microsoft.com/office/drawing/2014/main" id="{00000000-0008-0000-2000-00000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>
          <a:extLst>
            <a:ext uri="{FF2B5EF4-FFF2-40B4-BE49-F238E27FC236}">
              <a16:creationId xmlns:a16="http://schemas.microsoft.com/office/drawing/2014/main" id="{00000000-0008-0000-2000-00000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>
          <a:extLst>
            <a:ext uri="{FF2B5EF4-FFF2-40B4-BE49-F238E27FC236}">
              <a16:creationId xmlns:a16="http://schemas.microsoft.com/office/drawing/2014/main" id="{00000000-0008-0000-2000-00000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>
          <a:extLst>
            <a:ext uri="{FF2B5EF4-FFF2-40B4-BE49-F238E27FC236}">
              <a16:creationId xmlns:a16="http://schemas.microsoft.com/office/drawing/2014/main" id="{00000000-0008-0000-2000-00001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>
          <a:extLst>
            <a:ext uri="{FF2B5EF4-FFF2-40B4-BE49-F238E27FC236}">
              <a16:creationId xmlns:a16="http://schemas.microsoft.com/office/drawing/2014/main" id="{00000000-0008-0000-2000-00001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>
          <a:extLst>
            <a:ext uri="{FF2B5EF4-FFF2-40B4-BE49-F238E27FC236}">
              <a16:creationId xmlns:a16="http://schemas.microsoft.com/office/drawing/2014/main" id="{00000000-0008-0000-2000-00001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>
          <a:extLst>
            <a:ext uri="{FF2B5EF4-FFF2-40B4-BE49-F238E27FC236}">
              <a16:creationId xmlns:a16="http://schemas.microsoft.com/office/drawing/2014/main" id="{00000000-0008-0000-2000-00001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>
          <a:extLst>
            <a:ext uri="{FF2B5EF4-FFF2-40B4-BE49-F238E27FC236}">
              <a16:creationId xmlns:a16="http://schemas.microsoft.com/office/drawing/2014/main" id="{00000000-0008-0000-2000-00001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>
          <a:extLst>
            <a:ext uri="{FF2B5EF4-FFF2-40B4-BE49-F238E27FC236}">
              <a16:creationId xmlns:a16="http://schemas.microsoft.com/office/drawing/2014/main" id="{00000000-0008-0000-2000-00001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>
          <a:extLst>
            <a:ext uri="{FF2B5EF4-FFF2-40B4-BE49-F238E27FC236}">
              <a16:creationId xmlns:a16="http://schemas.microsoft.com/office/drawing/2014/main" id="{00000000-0008-0000-2000-00001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>
          <a:extLst>
            <a:ext uri="{FF2B5EF4-FFF2-40B4-BE49-F238E27FC236}">
              <a16:creationId xmlns:a16="http://schemas.microsoft.com/office/drawing/2014/main" id="{00000000-0008-0000-2000-00001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>
          <a:extLst>
            <a:ext uri="{FF2B5EF4-FFF2-40B4-BE49-F238E27FC236}">
              <a16:creationId xmlns:a16="http://schemas.microsoft.com/office/drawing/2014/main" id="{00000000-0008-0000-2000-00001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>
          <a:extLst>
            <a:ext uri="{FF2B5EF4-FFF2-40B4-BE49-F238E27FC236}">
              <a16:creationId xmlns:a16="http://schemas.microsoft.com/office/drawing/2014/main" id="{00000000-0008-0000-2000-00001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>
          <a:extLst>
            <a:ext uri="{FF2B5EF4-FFF2-40B4-BE49-F238E27FC236}">
              <a16:creationId xmlns:a16="http://schemas.microsoft.com/office/drawing/2014/main" id="{00000000-0008-0000-2000-00001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>
          <a:extLst>
            <a:ext uri="{FF2B5EF4-FFF2-40B4-BE49-F238E27FC236}">
              <a16:creationId xmlns:a16="http://schemas.microsoft.com/office/drawing/2014/main" id="{00000000-0008-0000-2000-00001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>
          <a:extLst>
            <a:ext uri="{FF2B5EF4-FFF2-40B4-BE49-F238E27FC236}">
              <a16:creationId xmlns:a16="http://schemas.microsoft.com/office/drawing/2014/main" id="{00000000-0008-0000-2000-00001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>
          <a:extLst>
            <a:ext uri="{FF2B5EF4-FFF2-40B4-BE49-F238E27FC236}">
              <a16:creationId xmlns:a16="http://schemas.microsoft.com/office/drawing/2014/main" id="{00000000-0008-0000-2000-00001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>
          <a:extLst>
            <a:ext uri="{FF2B5EF4-FFF2-40B4-BE49-F238E27FC236}">
              <a16:creationId xmlns:a16="http://schemas.microsoft.com/office/drawing/2014/main" id="{00000000-0008-0000-2000-00001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>
          <a:extLst>
            <a:ext uri="{FF2B5EF4-FFF2-40B4-BE49-F238E27FC236}">
              <a16:creationId xmlns:a16="http://schemas.microsoft.com/office/drawing/2014/main" id="{00000000-0008-0000-2000-00001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>
          <a:extLst>
            <a:ext uri="{FF2B5EF4-FFF2-40B4-BE49-F238E27FC236}">
              <a16:creationId xmlns:a16="http://schemas.microsoft.com/office/drawing/2014/main" id="{00000000-0008-0000-2000-00002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>
          <a:extLst>
            <a:ext uri="{FF2B5EF4-FFF2-40B4-BE49-F238E27FC236}">
              <a16:creationId xmlns:a16="http://schemas.microsoft.com/office/drawing/2014/main" id="{00000000-0008-0000-2000-00002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>
          <a:extLst>
            <a:ext uri="{FF2B5EF4-FFF2-40B4-BE49-F238E27FC236}">
              <a16:creationId xmlns:a16="http://schemas.microsoft.com/office/drawing/2014/main" id="{00000000-0008-0000-2000-00002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>
          <a:extLst>
            <a:ext uri="{FF2B5EF4-FFF2-40B4-BE49-F238E27FC236}">
              <a16:creationId xmlns:a16="http://schemas.microsoft.com/office/drawing/2014/main" id="{00000000-0008-0000-2000-00002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>
          <a:extLst>
            <a:ext uri="{FF2B5EF4-FFF2-40B4-BE49-F238E27FC236}">
              <a16:creationId xmlns:a16="http://schemas.microsoft.com/office/drawing/2014/main" id="{00000000-0008-0000-2000-00002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>
          <a:extLst>
            <a:ext uri="{FF2B5EF4-FFF2-40B4-BE49-F238E27FC236}">
              <a16:creationId xmlns:a16="http://schemas.microsoft.com/office/drawing/2014/main" id="{00000000-0008-0000-2000-00002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>
          <a:extLst>
            <a:ext uri="{FF2B5EF4-FFF2-40B4-BE49-F238E27FC236}">
              <a16:creationId xmlns:a16="http://schemas.microsoft.com/office/drawing/2014/main" id="{00000000-0008-0000-2000-00002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>
          <a:extLst>
            <a:ext uri="{FF2B5EF4-FFF2-40B4-BE49-F238E27FC236}">
              <a16:creationId xmlns:a16="http://schemas.microsoft.com/office/drawing/2014/main" id="{00000000-0008-0000-2000-00002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>
          <a:extLst>
            <a:ext uri="{FF2B5EF4-FFF2-40B4-BE49-F238E27FC236}">
              <a16:creationId xmlns:a16="http://schemas.microsoft.com/office/drawing/2014/main" id="{00000000-0008-0000-2000-00002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>
          <a:extLst>
            <a:ext uri="{FF2B5EF4-FFF2-40B4-BE49-F238E27FC236}">
              <a16:creationId xmlns:a16="http://schemas.microsoft.com/office/drawing/2014/main" id="{00000000-0008-0000-2000-00002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>
          <a:extLst>
            <a:ext uri="{FF2B5EF4-FFF2-40B4-BE49-F238E27FC236}">
              <a16:creationId xmlns:a16="http://schemas.microsoft.com/office/drawing/2014/main" id="{00000000-0008-0000-2000-00002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>
          <a:extLst>
            <a:ext uri="{FF2B5EF4-FFF2-40B4-BE49-F238E27FC236}">
              <a16:creationId xmlns:a16="http://schemas.microsoft.com/office/drawing/2014/main" id="{00000000-0008-0000-2000-00002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>
          <a:extLst>
            <a:ext uri="{FF2B5EF4-FFF2-40B4-BE49-F238E27FC236}">
              <a16:creationId xmlns:a16="http://schemas.microsoft.com/office/drawing/2014/main" id="{00000000-0008-0000-2000-00002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>
          <a:extLst>
            <a:ext uri="{FF2B5EF4-FFF2-40B4-BE49-F238E27FC236}">
              <a16:creationId xmlns:a16="http://schemas.microsoft.com/office/drawing/2014/main" id="{00000000-0008-0000-2000-00002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>
          <a:extLst>
            <a:ext uri="{FF2B5EF4-FFF2-40B4-BE49-F238E27FC236}">
              <a16:creationId xmlns:a16="http://schemas.microsoft.com/office/drawing/2014/main" id="{00000000-0008-0000-2000-00002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>
          <a:extLst>
            <a:ext uri="{FF2B5EF4-FFF2-40B4-BE49-F238E27FC236}">
              <a16:creationId xmlns:a16="http://schemas.microsoft.com/office/drawing/2014/main" id="{00000000-0008-0000-2000-00002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>
          <a:extLst>
            <a:ext uri="{FF2B5EF4-FFF2-40B4-BE49-F238E27FC236}">
              <a16:creationId xmlns:a16="http://schemas.microsoft.com/office/drawing/2014/main" id="{00000000-0008-0000-2000-00003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>
          <a:extLst>
            <a:ext uri="{FF2B5EF4-FFF2-40B4-BE49-F238E27FC236}">
              <a16:creationId xmlns:a16="http://schemas.microsoft.com/office/drawing/2014/main" id="{00000000-0008-0000-2000-00003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>
          <a:extLst>
            <a:ext uri="{FF2B5EF4-FFF2-40B4-BE49-F238E27FC236}">
              <a16:creationId xmlns:a16="http://schemas.microsoft.com/office/drawing/2014/main" id="{00000000-0008-0000-2000-000032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>
          <a:extLst>
            <a:ext uri="{FF2B5EF4-FFF2-40B4-BE49-F238E27FC236}">
              <a16:creationId xmlns:a16="http://schemas.microsoft.com/office/drawing/2014/main" id="{00000000-0008-0000-2000-000033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>
          <a:extLst>
            <a:ext uri="{FF2B5EF4-FFF2-40B4-BE49-F238E27FC236}">
              <a16:creationId xmlns:a16="http://schemas.microsoft.com/office/drawing/2014/main" id="{00000000-0008-0000-2000-000034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>
          <a:extLst>
            <a:ext uri="{FF2B5EF4-FFF2-40B4-BE49-F238E27FC236}">
              <a16:creationId xmlns:a16="http://schemas.microsoft.com/office/drawing/2014/main" id="{00000000-0008-0000-2000-000035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>
          <a:extLst>
            <a:ext uri="{FF2B5EF4-FFF2-40B4-BE49-F238E27FC236}">
              <a16:creationId xmlns:a16="http://schemas.microsoft.com/office/drawing/2014/main" id="{00000000-0008-0000-2000-000036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>
          <a:extLst>
            <a:ext uri="{FF2B5EF4-FFF2-40B4-BE49-F238E27FC236}">
              <a16:creationId xmlns:a16="http://schemas.microsoft.com/office/drawing/2014/main" id="{00000000-0008-0000-2000-000037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>
          <a:extLst>
            <a:ext uri="{FF2B5EF4-FFF2-40B4-BE49-F238E27FC236}">
              <a16:creationId xmlns:a16="http://schemas.microsoft.com/office/drawing/2014/main" id="{00000000-0008-0000-2000-000038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>
          <a:extLst>
            <a:ext uri="{FF2B5EF4-FFF2-40B4-BE49-F238E27FC236}">
              <a16:creationId xmlns:a16="http://schemas.microsoft.com/office/drawing/2014/main" id="{00000000-0008-0000-2000-000039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>
          <a:extLst>
            <a:ext uri="{FF2B5EF4-FFF2-40B4-BE49-F238E27FC236}">
              <a16:creationId xmlns:a16="http://schemas.microsoft.com/office/drawing/2014/main" id="{00000000-0008-0000-2000-00003A0F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>
          <a:extLst>
            <a:ext uri="{FF2B5EF4-FFF2-40B4-BE49-F238E27FC236}">
              <a16:creationId xmlns:a16="http://schemas.microsoft.com/office/drawing/2014/main" id="{00000000-0008-0000-2000-00003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>
          <a:extLst>
            <a:ext uri="{FF2B5EF4-FFF2-40B4-BE49-F238E27FC236}">
              <a16:creationId xmlns:a16="http://schemas.microsoft.com/office/drawing/2014/main" id="{00000000-0008-0000-2000-00003C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>
          <a:extLst>
            <a:ext uri="{FF2B5EF4-FFF2-40B4-BE49-F238E27FC236}">
              <a16:creationId xmlns:a16="http://schemas.microsoft.com/office/drawing/2014/main" id="{00000000-0008-0000-2000-00003D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>
          <a:extLst>
            <a:ext uri="{FF2B5EF4-FFF2-40B4-BE49-F238E27FC236}">
              <a16:creationId xmlns:a16="http://schemas.microsoft.com/office/drawing/2014/main" id="{00000000-0008-0000-2000-00003E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>
          <a:extLst>
            <a:ext uri="{FF2B5EF4-FFF2-40B4-BE49-F238E27FC236}">
              <a16:creationId xmlns:a16="http://schemas.microsoft.com/office/drawing/2014/main" id="{00000000-0008-0000-2000-00003F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>
          <a:extLst>
            <a:ext uri="{FF2B5EF4-FFF2-40B4-BE49-F238E27FC236}">
              <a16:creationId xmlns:a16="http://schemas.microsoft.com/office/drawing/2014/main" id="{00000000-0008-0000-2000-000040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>
          <a:extLst>
            <a:ext uri="{FF2B5EF4-FFF2-40B4-BE49-F238E27FC236}">
              <a16:creationId xmlns:a16="http://schemas.microsoft.com/office/drawing/2014/main" id="{00000000-0008-0000-2000-000041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>
          <a:extLst>
            <a:ext uri="{FF2B5EF4-FFF2-40B4-BE49-F238E27FC236}">
              <a16:creationId xmlns:a16="http://schemas.microsoft.com/office/drawing/2014/main" id="{00000000-0008-0000-2000-000042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>
          <a:extLst>
            <a:ext uri="{FF2B5EF4-FFF2-40B4-BE49-F238E27FC236}">
              <a16:creationId xmlns:a16="http://schemas.microsoft.com/office/drawing/2014/main" id="{00000000-0008-0000-2000-000043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>
          <a:extLst>
            <a:ext uri="{FF2B5EF4-FFF2-40B4-BE49-F238E27FC236}">
              <a16:creationId xmlns:a16="http://schemas.microsoft.com/office/drawing/2014/main" id="{00000000-0008-0000-2000-000044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>
          <a:extLst>
            <a:ext uri="{FF2B5EF4-FFF2-40B4-BE49-F238E27FC236}">
              <a16:creationId xmlns:a16="http://schemas.microsoft.com/office/drawing/2014/main" id="{00000000-0008-0000-2000-000045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>
          <a:extLst>
            <a:ext uri="{FF2B5EF4-FFF2-40B4-BE49-F238E27FC236}">
              <a16:creationId xmlns:a16="http://schemas.microsoft.com/office/drawing/2014/main" id="{00000000-0008-0000-2000-000046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>
          <a:extLst>
            <a:ext uri="{FF2B5EF4-FFF2-40B4-BE49-F238E27FC236}">
              <a16:creationId xmlns:a16="http://schemas.microsoft.com/office/drawing/2014/main" id="{00000000-0008-0000-2000-0000470F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>
          <a:extLst>
            <a:ext uri="{FF2B5EF4-FFF2-40B4-BE49-F238E27FC236}">
              <a16:creationId xmlns:a16="http://schemas.microsoft.com/office/drawing/2014/main" id="{00000000-0008-0000-2000-00004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>
          <a:extLst>
            <a:ext uri="{FF2B5EF4-FFF2-40B4-BE49-F238E27FC236}">
              <a16:creationId xmlns:a16="http://schemas.microsoft.com/office/drawing/2014/main" id="{00000000-0008-0000-2000-00004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>
          <a:extLst>
            <a:ext uri="{FF2B5EF4-FFF2-40B4-BE49-F238E27FC236}">
              <a16:creationId xmlns:a16="http://schemas.microsoft.com/office/drawing/2014/main" id="{00000000-0008-0000-2000-00004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>
          <a:extLst>
            <a:ext uri="{FF2B5EF4-FFF2-40B4-BE49-F238E27FC236}">
              <a16:creationId xmlns:a16="http://schemas.microsoft.com/office/drawing/2014/main" id="{00000000-0008-0000-2000-00004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>
          <a:extLst>
            <a:ext uri="{FF2B5EF4-FFF2-40B4-BE49-F238E27FC236}">
              <a16:creationId xmlns:a16="http://schemas.microsoft.com/office/drawing/2014/main" id="{00000000-0008-0000-2000-00004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>
          <a:extLst>
            <a:ext uri="{FF2B5EF4-FFF2-40B4-BE49-F238E27FC236}">
              <a16:creationId xmlns:a16="http://schemas.microsoft.com/office/drawing/2014/main" id="{00000000-0008-0000-2000-00004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>
          <a:extLst>
            <a:ext uri="{FF2B5EF4-FFF2-40B4-BE49-F238E27FC236}">
              <a16:creationId xmlns:a16="http://schemas.microsoft.com/office/drawing/2014/main" id="{00000000-0008-0000-2000-00004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>
          <a:extLst>
            <a:ext uri="{FF2B5EF4-FFF2-40B4-BE49-F238E27FC236}">
              <a16:creationId xmlns:a16="http://schemas.microsoft.com/office/drawing/2014/main" id="{00000000-0008-0000-2000-00004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>
          <a:extLst>
            <a:ext uri="{FF2B5EF4-FFF2-40B4-BE49-F238E27FC236}">
              <a16:creationId xmlns:a16="http://schemas.microsoft.com/office/drawing/2014/main" id="{00000000-0008-0000-2000-00005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>
          <a:extLst>
            <a:ext uri="{FF2B5EF4-FFF2-40B4-BE49-F238E27FC236}">
              <a16:creationId xmlns:a16="http://schemas.microsoft.com/office/drawing/2014/main" id="{00000000-0008-0000-2000-00005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>
          <a:extLst>
            <a:ext uri="{FF2B5EF4-FFF2-40B4-BE49-F238E27FC236}">
              <a16:creationId xmlns:a16="http://schemas.microsoft.com/office/drawing/2014/main" id="{00000000-0008-0000-2000-00005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>
          <a:extLst>
            <a:ext uri="{FF2B5EF4-FFF2-40B4-BE49-F238E27FC236}">
              <a16:creationId xmlns:a16="http://schemas.microsoft.com/office/drawing/2014/main" id="{00000000-0008-0000-2000-00005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>
          <a:extLst>
            <a:ext uri="{FF2B5EF4-FFF2-40B4-BE49-F238E27FC236}">
              <a16:creationId xmlns:a16="http://schemas.microsoft.com/office/drawing/2014/main" id="{00000000-0008-0000-2000-00005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>
          <a:extLst>
            <a:ext uri="{FF2B5EF4-FFF2-40B4-BE49-F238E27FC236}">
              <a16:creationId xmlns:a16="http://schemas.microsoft.com/office/drawing/2014/main" id="{00000000-0008-0000-2000-00005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>
          <a:extLst>
            <a:ext uri="{FF2B5EF4-FFF2-40B4-BE49-F238E27FC236}">
              <a16:creationId xmlns:a16="http://schemas.microsoft.com/office/drawing/2014/main" id="{00000000-0008-0000-2000-00005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>
          <a:extLst>
            <a:ext uri="{FF2B5EF4-FFF2-40B4-BE49-F238E27FC236}">
              <a16:creationId xmlns:a16="http://schemas.microsoft.com/office/drawing/2014/main" id="{00000000-0008-0000-2000-00005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>
          <a:extLst>
            <a:ext uri="{FF2B5EF4-FFF2-40B4-BE49-F238E27FC236}">
              <a16:creationId xmlns:a16="http://schemas.microsoft.com/office/drawing/2014/main" id="{00000000-0008-0000-2000-00005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>
          <a:extLst>
            <a:ext uri="{FF2B5EF4-FFF2-40B4-BE49-F238E27FC236}">
              <a16:creationId xmlns:a16="http://schemas.microsoft.com/office/drawing/2014/main" id="{00000000-0008-0000-2000-00005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>
          <a:extLst>
            <a:ext uri="{FF2B5EF4-FFF2-40B4-BE49-F238E27FC236}">
              <a16:creationId xmlns:a16="http://schemas.microsoft.com/office/drawing/2014/main" id="{00000000-0008-0000-2000-00005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>
          <a:extLst>
            <a:ext uri="{FF2B5EF4-FFF2-40B4-BE49-F238E27FC236}">
              <a16:creationId xmlns:a16="http://schemas.microsoft.com/office/drawing/2014/main" id="{00000000-0008-0000-2000-00005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>
          <a:extLst>
            <a:ext uri="{FF2B5EF4-FFF2-40B4-BE49-F238E27FC236}">
              <a16:creationId xmlns:a16="http://schemas.microsoft.com/office/drawing/2014/main" id="{00000000-0008-0000-2000-00005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>
          <a:extLst>
            <a:ext uri="{FF2B5EF4-FFF2-40B4-BE49-F238E27FC236}">
              <a16:creationId xmlns:a16="http://schemas.microsoft.com/office/drawing/2014/main" id="{00000000-0008-0000-2000-00005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>
          <a:extLst>
            <a:ext uri="{FF2B5EF4-FFF2-40B4-BE49-F238E27FC236}">
              <a16:creationId xmlns:a16="http://schemas.microsoft.com/office/drawing/2014/main" id="{00000000-0008-0000-2000-00005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>
          <a:extLst>
            <a:ext uri="{FF2B5EF4-FFF2-40B4-BE49-F238E27FC236}">
              <a16:creationId xmlns:a16="http://schemas.microsoft.com/office/drawing/2014/main" id="{00000000-0008-0000-2000-00005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>
          <a:extLst>
            <a:ext uri="{FF2B5EF4-FFF2-40B4-BE49-F238E27FC236}">
              <a16:creationId xmlns:a16="http://schemas.microsoft.com/office/drawing/2014/main" id="{00000000-0008-0000-2000-00006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>
          <a:extLst>
            <a:ext uri="{FF2B5EF4-FFF2-40B4-BE49-F238E27FC236}">
              <a16:creationId xmlns:a16="http://schemas.microsoft.com/office/drawing/2014/main" id="{00000000-0008-0000-2000-00006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>
          <a:extLst>
            <a:ext uri="{FF2B5EF4-FFF2-40B4-BE49-F238E27FC236}">
              <a16:creationId xmlns:a16="http://schemas.microsoft.com/office/drawing/2014/main" id="{00000000-0008-0000-2000-00006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>
          <a:extLst>
            <a:ext uri="{FF2B5EF4-FFF2-40B4-BE49-F238E27FC236}">
              <a16:creationId xmlns:a16="http://schemas.microsoft.com/office/drawing/2014/main" id="{00000000-0008-0000-2000-00006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>
          <a:extLst>
            <a:ext uri="{FF2B5EF4-FFF2-40B4-BE49-F238E27FC236}">
              <a16:creationId xmlns:a16="http://schemas.microsoft.com/office/drawing/2014/main" id="{00000000-0008-0000-2000-00006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>
          <a:extLst>
            <a:ext uri="{FF2B5EF4-FFF2-40B4-BE49-F238E27FC236}">
              <a16:creationId xmlns:a16="http://schemas.microsoft.com/office/drawing/2014/main" id="{00000000-0008-0000-2000-00006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>
          <a:extLst>
            <a:ext uri="{FF2B5EF4-FFF2-40B4-BE49-F238E27FC236}">
              <a16:creationId xmlns:a16="http://schemas.microsoft.com/office/drawing/2014/main" id="{00000000-0008-0000-2000-00006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>
          <a:extLst>
            <a:ext uri="{FF2B5EF4-FFF2-40B4-BE49-F238E27FC236}">
              <a16:creationId xmlns:a16="http://schemas.microsoft.com/office/drawing/2014/main" id="{00000000-0008-0000-2000-00006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>
          <a:extLst>
            <a:ext uri="{FF2B5EF4-FFF2-40B4-BE49-F238E27FC236}">
              <a16:creationId xmlns:a16="http://schemas.microsoft.com/office/drawing/2014/main" id="{00000000-0008-0000-2000-00006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>
          <a:extLst>
            <a:ext uri="{FF2B5EF4-FFF2-40B4-BE49-F238E27FC236}">
              <a16:creationId xmlns:a16="http://schemas.microsoft.com/office/drawing/2014/main" id="{00000000-0008-0000-2000-00006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>
          <a:extLst>
            <a:ext uri="{FF2B5EF4-FFF2-40B4-BE49-F238E27FC236}">
              <a16:creationId xmlns:a16="http://schemas.microsoft.com/office/drawing/2014/main" id="{00000000-0008-0000-2000-00006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>
          <a:extLst>
            <a:ext uri="{FF2B5EF4-FFF2-40B4-BE49-F238E27FC236}">
              <a16:creationId xmlns:a16="http://schemas.microsoft.com/office/drawing/2014/main" id="{00000000-0008-0000-2000-00006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>
          <a:extLst>
            <a:ext uri="{FF2B5EF4-FFF2-40B4-BE49-F238E27FC236}">
              <a16:creationId xmlns:a16="http://schemas.microsoft.com/office/drawing/2014/main" id="{00000000-0008-0000-2000-00006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>
          <a:extLst>
            <a:ext uri="{FF2B5EF4-FFF2-40B4-BE49-F238E27FC236}">
              <a16:creationId xmlns:a16="http://schemas.microsoft.com/office/drawing/2014/main" id="{00000000-0008-0000-2000-00006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>
          <a:extLst>
            <a:ext uri="{FF2B5EF4-FFF2-40B4-BE49-F238E27FC236}">
              <a16:creationId xmlns:a16="http://schemas.microsoft.com/office/drawing/2014/main" id="{00000000-0008-0000-2000-00006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>
          <a:extLst>
            <a:ext uri="{FF2B5EF4-FFF2-40B4-BE49-F238E27FC236}">
              <a16:creationId xmlns:a16="http://schemas.microsoft.com/office/drawing/2014/main" id="{00000000-0008-0000-2000-00006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>
          <a:extLst>
            <a:ext uri="{FF2B5EF4-FFF2-40B4-BE49-F238E27FC236}">
              <a16:creationId xmlns:a16="http://schemas.microsoft.com/office/drawing/2014/main" id="{00000000-0008-0000-2000-00007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>
          <a:extLst>
            <a:ext uri="{FF2B5EF4-FFF2-40B4-BE49-F238E27FC236}">
              <a16:creationId xmlns:a16="http://schemas.microsoft.com/office/drawing/2014/main" id="{00000000-0008-0000-2000-00007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>
          <a:extLst>
            <a:ext uri="{FF2B5EF4-FFF2-40B4-BE49-F238E27FC236}">
              <a16:creationId xmlns:a16="http://schemas.microsoft.com/office/drawing/2014/main" id="{00000000-0008-0000-2000-00007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>
          <a:extLst>
            <a:ext uri="{FF2B5EF4-FFF2-40B4-BE49-F238E27FC236}">
              <a16:creationId xmlns:a16="http://schemas.microsoft.com/office/drawing/2014/main" id="{00000000-0008-0000-2000-00007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>
          <a:extLst>
            <a:ext uri="{FF2B5EF4-FFF2-40B4-BE49-F238E27FC236}">
              <a16:creationId xmlns:a16="http://schemas.microsoft.com/office/drawing/2014/main" id="{00000000-0008-0000-2000-00007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>
          <a:extLst>
            <a:ext uri="{FF2B5EF4-FFF2-40B4-BE49-F238E27FC236}">
              <a16:creationId xmlns:a16="http://schemas.microsoft.com/office/drawing/2014/main" id="{00000000-0008-0000-2000-00007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>
          <a:extLst>
            <a:ext uri="{FF2B5EF4-FFF2-40B4-BE49-F238E27FC236}">
              <a16:creationId xmlns:a16="http://schemas.microsoft.com/office/drawing/2014/main" id="{00000000-0008-0000-2000-00007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>
          <a:extLst>
            <a:ext uri="{FF2B5EF4-FFF2-40B4-BE49-F238E27FC236}">
              <a16:creationId xmlns:a16="http://schemas.microsoft.com/office/drawing/2014/main" id="{00000000-0008-0000-2000-00007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>
          <a:extLst>
            <a:ext uri="{FF2B5EF4-FFF2-40B4-BE49-F238E27FC236}">
              <a16:creationId xmlns:a16="http://schemas.microsoft.com/office/drawing/2014/main" id="{00000000-0008-0000-2000-00007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>
          <a:extLst>
            <a:ext uri="{FF2B5EF4-FFF2-40B4-BE49-F238E27FC236}">
              <a16:creationId xmlns:a16="http://schemas.microsoft.com/office/drawing/2014/main" id="{00000000-0008-0000-2000-00007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>
          <a:extLst>
            <a:ext uri="{FF2B5EF4-FFF2-40B4-BE49-F238E27FC236}">
              <a16:creationId xmlns:a16="http://schemas.microsoft.com/office/drawing/2014/main" id="{00000000-0008-0000-2000-00007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>
          <a:extLst>
            <a:ext uri="{FF2B5EF4-FFF2-40B4-BE49-F238E27FC236}">
              <a16:creationId xmlns:a16="http://schemas.microsoft.com/office/drawing/2014/main" id="{00000000-0008-0000-2000-00007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>
          <a:extLst>
            <a:ext uri="{FF2B5EF4-FFF2-40B4-BE49-F238E27FC236}">
              <a16:creationId xmlns:a16="http://schemas.microsoft.com/office/drawing/2014/main" id="{00000000-0008-0000-2000-00007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>
          <a:extLst>
            <a:ext uri="{FF2B5EF4-FFF2-40B4-BE49-F238E27FC236}">
              <a16:creationId xmlns:a16="http://schemas.microsoft.com/office/drawing/2014/main" id="{00000000-0008-0000-2000-00007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>
          <a:extLst>
            <a:ext uri="{FF2B5EF4-FFF2-40B4-BE49-F238E27FC236}">
              <a16:creationId xmlns:a16="http://schemas.microsoft.com/office/drawing/2014/main" id="{00000000-0008-0000-2000-00007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>
          <a:extLst>
            <a:ext uri="{FF2B5EF4-FFF2-40B4-BE49-F238E27FC236}">
              <a16:creationId xmlns:a16="http://schemas.microsoft.com/office/drawing/2014/main" id="{00000000-0008-0000-2000-00007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>
          <a:extLst>
            <a:ext uri="{FF2B5EF4-FFF2-40B4-BE49-F238E27FC236}">
              <a16:creationId xmlns:a16="http://schemas.microsoft.com/office/drawing/2014/main" id="{00000000-0008-0000-2000-00008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>
          <a:extLst>
            <a:ext uri="{FF2B5EF4-FFF2-40B4-BE49-F238E27FC236}">
              <a16:creationId xmlns:a16="http://schemas.microsoft.com/office/drawing/2014/main" id="{00000000-0008-0000-2000-00008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>
          <a:extLst>
            <a:ext uri="{FF2B5EF4-FFF2-40B4-BE49-F238E27FC236}">
              <a16:creationId xmlns:a16="http://schemas.microsoft.com/office/drawing/2014/main" id="{00000000-0008-0000-2000-00008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>
          <a:extLst>
            <a:ext uri="{FF2B5EF4-FFF2-40B4-BE49-F238E27FC236}">
              <a16:creationId xmlns:a16="http://schemas.microsoft.com/office/drawing/2014/main" id="{00000000-0008-0000-2000-00008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>
          <a:extLst>
            <a:ext uri="{FF2B5EF4-FFF2-40B4-BE49-F238E27FC236}">
              <a16:creationId xmlns:a16="http://schemas.microsoft.com/office/drawing/2014/main" id="{00000000-0008-0000-2000-00008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>
          <a:extLst>
            <a:ext uri="{FF2B5EF4-FFF2-40B4-BE49-F238E27FC236}">
              <a16:creationId xmlns:a16="http://schemas.microsoft.com/office/drawing/2014/main" id="{00000000-0008-0000-2000-00008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>
          <a:extLst>
            <a:ext uri="{FF2B5EF4-FFF2-40B4-BE49-F238E27FC236}">
              <a16:creationId xmlns:a16="http://schemas.microsoft.com/office/drawing/2014/main" id="{00000000-0008-0000-2000-00008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>
          <a:extLst>
            <a:ext uri="{FF2B5EF4-FFF2-40B4-BE49-F238E27FC236}">
              <a16:creationId xmlns:a16="http://schemas.microsoft.com/office/drawing/2014/main" id="{00000000-0008-0000-2000-00008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>
          <a:extLst>
            <a:ext uri="{FF2B5EF4-FFF2-40B4-BE49-F238E27FC236}">
              <a16:creationId xmlns:a16="http://schemas.microsoft.com/office/drawing/2014/main" id="{00000000-0008-0000-2000-00008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>
          <a:extLst>
            <a:ext uri="{FF2B5EF4-FFF2-40B4-BE49-F238E27FC236}">
              <a16:creationId xmlns:a16="http://schemas.microsoft.com/office/drawing/2014/main" id="{00000000-0008-0000-2000-00008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>
          <a:extLst>
            <a:ext uri="{FF2B5EF4-FFF2-40B4-BE49-F238E27FC236}">
              <a16:creationId xmlns:a16="http://schemas.microsoft.com/office/drawing/2014/main" id="{00000000-0008-0000-2000-00008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>
          <a:extLst>
            <a:ext uri="{FF2B5EF4-FFF2-40B4-BE49-F238E27FC236}">
              <a16:creationId xmlns:a16="http://schemas.microsoft.com/office/drawing/2014/main" id="{00000000-0008-0000-2000-00008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>
          <a:extLst>
            <a:ext uri="{FF2B5EF4-FFF2-40B4-BE49-F238E27FC236}">
              <a16:creationId xmlns:a16="http://schemas.microsoft.com/office/drawing/2014/main" id="{00000000-0008-0000-2000-00008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>
          <a:extLst>
            <a:ext uri="{FF2B5EF4-FFF2-40B4-BE49-F238E27FC236}">
              <a16:creationId xmlns:a16="http://schemas.microsoft.com/office/drawing/2014/main" id="{00000000-0008-0000-2000-00008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>
          <a:extLst>
            <a:ext uri="{FF2B5EF4-FFF2-40B4-BE49-F238E27FC236}">
              <a16:creationId xmlns:a16="http://schemas.microsoft.com/office/drawing/2014/main" id="{00000000-0008-0000-2000-00008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>
          <a:extLst>
            <a:ext uri="{FF2B5EF4-FFF2-40B4-BE49-F238E27FC236}">
              <a16:creationId xmlns:a16="http://schemas.microsoft.com/office/drawing/2014/main" id="{00000000-0008-0000-2000-00008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>
          <a:extLst>
            <a:ext uri="{FF2B5EF4-FFF2-40B4-BE49-F238E27FC236}">
              <a16:creationId xmlns:a16="http://schemas.microsoft.com/office/drawing/2014/main" id="{00000000-0008-0000-2000-00009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>
          <a:extLst>
            <a:ext uri="{FF2B5EF4-FFF2-40B4-BE49-F238E27FC236}">
              <a16:creationId xmlns:a16="http://schemas.microsoft.com/office/drawing/2014/main" id="{00000000-0008-0000-2000-00009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>
          <a:extLst>
            <a:ext uri="{FF2B5EF4-FFF2-40B4-BE49-F238E27FC236}">
              <a16:creationId xmlns:a16="http://schemas.microsoft.com/office/drawing/2014/main" id="{00000000-0008-0000-2000-00009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>
          <a:extLst>
            <a:ext uri="{FF2B5EF4-FFF2-40B4-BE49-F238E27FC236}">
              <a16:creationId xmlns:a16="http://schemas.microsoft.com/office/drawing/2014/main" id="{00000000-0008-0000-2000-00009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>
          <a:extLst>
            <a:ext uri="{FF2B5EF4-FFF2-40B4-BE49-F238E27FC236}">
              <a16:creationId xmlns:a16="http://schemas.microsoft.com/office/drawing/2014/main" id="{00000000-0008-0000-2000-00009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>
          <a:extLst>
            <a:ext uri="{FF2B5EF4-FFF2-40B4-BE49-F238E27FC236}">
              <a16:creationId xmlns:a16="http://schemas.microsoft.com/office/drawing/2014/main" id="{00000000-0008-0000-2000-00009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>
          <a:extLst>
            <a:ext uri="{FF2B5EF4-FFF2-40B4-BE49-F238E27FC236}">
              <a16:creationId xmlns:a16="http://schemas.microsoft.com/office/drawing/2014/main" id="{00000000-0008-0000-2000-00009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>
          <a:extLst>
            <a:ext uri="{FF2B5EF4-FFF2-40B4-BE49-F238E27FC236}">
              <a16:creationId xmlns:a16="http://schemas.microsoft.com/office/drawing/2014/main" id="{00000000-0008-0000-2000-00009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>
          <a:extLst>
            <a:ext uri="{FF2B5EF4-FFF2-40B4-BE49-F238E27FC236}">
              <a16:creationId xmlns:a16="http://schemas.microsoft.com/office/drawing/2014/main" id="{00000000-0008-0000-2000-00009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>
          <a:extLst>
            <a:ext uri="{FF2B5EF4-FFF2-40B4-BE49-F238E27FC236}">
              <a16:creationId xmlns:a16="http://schemas.microsoft.com/office/drawing/2014/main" id="{00000000-0008-0000-2000-00009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>
          <a:extLst>
            <a:ext uri="{FF2B5EF4-FFF2-40B4-BE49-F238E27FC236}">
              <a16:creationId xmlns:a16="http://schemas.microsoft.com/office/drawing/2014/main" id="{00000000-0008-0000-2000-00009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>
          <a:extLst>
            <a:ext uri="{FF2B5EF4-FFF2-40B4-BE49-F238E27FC236}">
              <a16:creationId xmlns:a16="http://schemas.microsoft.com/office/drawing/2014/main" id="{00000000-0008-0000-2000-00009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>
          <a:extLst>
            <a:ext uri="{FF2B5EF4-FFF2-40B4-BE49-F238E27FC236}">
              <a16:creationId xmlns:a16="http://schemas.microsoft.com/office/drawing/2014/main" id="{00000000-0008-0000-2000-00009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>
          <a:extLst>
            <a:ext uri="{FF2B5EF4-FFF2-40B4-BE49-F238E27FC236}">
              <a16:creationId xmlns:a16="http://schemas.microsoft.com/office/drawing/2014/main" id="{00000000-0008-0000-2000-00009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>
          <a:extLst>
            <a:ext uri="{FF2B5EF4-FFF2-40B4-BE49-F238E27FC236}">
              <a16:creationId xmlns:a16="http://schemas.microsoft.com/office/drawing/2014/main" id="{00000000-0008-0000-2000-00009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>
          <a:extLst>
            <a:ext uri="{FF2B5EF4-FFF2-40B4-BE49-F238E27FC236}">
              <a16:creationId xmlns:a16="http://schemas.microsoft.com/office/drawing/2014/main" id="{00000000-0008-0000-2000-00009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>
          <a:extLst>
            <a:ext uri="{FF2B5EF4-FFF2-40B4-BE49-F238E27FC236}">
              <a16:creationId xmlns:a16="http://schemas.microsoft.com/office/drawing/2014/main" id="{00000000-0008-0000-2000-0000A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>
          <a:extLst>
            <a:ext uri="{FF2B5EF4-FFF2-40B4-BE49-F238E27FC236}">
              <a16:creationId xmlns:a16="http://schemas.microsoft.com/office/drawing/2014/main" id="{00000000-0008-0000-2000-0000A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>
          <a:extLst>
            <a:ext uri="{FF2B5EF4-FFF2-40B4-BE49-F238E27FC236}">
              <a16:creationId xmlns:a16="http://schemas.microsoft.com/office/drawing/2014/main" id="{00000000-0008-0000-2000-0000A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>
          <a:extLst>
            <a:ext uri="{FF2B5EF4-FFF2-40B4-BE49-F238E27FC236}">
              <a16:creationId xmlns:a16="http://schemas.microsoft.com/office/drawing/2014/main" id="{00000000-0008-0000-2000-0000A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>
          <a:extLst>
            <a:ext uri="{FF2B5EF4-FFF2-40B4-BE49-F238E27FC236}">
              <a16:creationId xmlns:a16="http://schemas.microsoft.com/office/drawing/2014/main" id="{00000000-0008-0000-2000-0000A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>
          <a:extLst>
            <a:ext uri="{FF2B5EF4-FFF2-40B4-BE49-F238E27FC236}">
              <a16:creationId xmlns:a16="http://schemas.microsoft.com/office/drawing/2014/main" id="{00000000-0008-0000-2000-0000A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>
          <a:extLst>
            <a:ext uri="{FF2B5EF4-FFF2-40B4-BE49-F238E27FC236}">
              <a16:creationId xmlns:a16="http://schemas.microsoft.com/office/drawing/2014/main" id="{00000000-0008-0000-2000-0000A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>
          <a:extLst>
            <a:ext uri="{FF2B5EF4-FFF2-40B4-BE49-F238E27FC236}">
              <a16:creationId xmlns:a16="http://schemas.microsoft.com/office/drawing/2014/main" id="{00000000-0008-0000-2000-0000A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>
          <a:extLst>
            <a:ext uri="{FF2B5EF4-FFF2-40B4-BE49-F238E27FC236}">
              <a16:creationId xmlns:a16="http://schemas.microsoft.com/office/drawing/2014/main" id="{00000000-0008-0000-2000-0000A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>
          <a:extLst>
            <a:ext uri="{FF2B5EF4-FFF2-40B4-BE49-F238E27FC236}">
              <a16:creationId xmlns:a16="http://schemas.microsoft.com/office/drawing/2014/main" id="{00000000-0008-0000-2000-0000A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>
          <a:extLst>
            <a:ext uri="{FF2B5EF4-FFF2-40B4-BE49-F238E27FC236}">
              <a16:creationId xmlns:a16="http://schemas.microsoft.com/office/drawing/2014/main" id="{00000000-0008-0000-2000-0000A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>
          <a:extLst>
            <a:ext uri="{FF2B5EF4-FFF2-40B4-BE49-F238E27FC236}">
              <a16:creationId xmlns:a16="http://schemas.microsoft.com/office/drawing/2014/main" id="{00000000-0008-0000-2000-0000A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>
          <a:extLst>
            <a:ext uri="{FF2B5EF4-FFF2-40B4-BE49-F238E27FC236}">
              <a16:creationId xmlns:a16="http://schemas.microsoft.com/office/drawing/2014/main" id="{00000000-0008-0000-2000-0000A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>
          <a:extLst>
            <a:ext uri="{FF2B5EF4-FFF2-40B4-BE49-F238E27FC236}">
              <a16:creationId xmlns:a16="http://schemas.microsoft.com/office/drawing/2014/main" id="{00000000-0008-0000-2000-0000A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>
          <a:extLst>
            <a:ext uri="{FF2B5EF4-FFF2-40B4-BE49-F238E27FC236}">
              <a16:creationId xmlns:a16="http://schemas.microsoft.com/office/drawing/2014/main" id="{00000000-0008-0000-2000-0000A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>
          <a:extLst>
            <a:ext uri="{FF2B5EF4-FFF2-40B4-BE49-F238E27FC236}">
              <a16:creationId xmlns:a16="http://schemas.microsoft.com/office/drawing/2014/main" id="{00000000-0008-0000-2000-0000A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>
          <a:extLst>
            <a:ext uri="{FF2B5EF4-FFF2-40B4-BE49-F238E27FC236}">
              <a16:creationId xmlns:a16="http://schemas.microsoft.com/office/drawing/2014/main" id="{00000000-0008-0000-2000-0000B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>
          <a:extLst>
            <a:ext uri="{FF2B5EF4-FFF2-40B4-BE49-F238E27FC236}">
              <a16:creationId xmlns:a16="http://schemas.microsoft.com/office/drawing/2014/main" id="{00000000-0008-0000-2000-0000B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>
          <a:extLst>
            <a:ext uri="{FF2B5EF4-FFF2-40B4-BE49-F238E27FC236}">
              <a16:creationId xmlns:a16="http://schemas.microsoft.com/office/drawing/2014/main" id="{00000000-0008-0000-2000-0000B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>
          <a:extLst>
            <a:ext uri="{FF2B5EF4-FFF2-40B4-BE49-F238E27FC236}">
              <a16:creationId xmlns:a16="http://schemas.microsoft.com/office/drawing/2014/main" id="{00000000-0008-0000-2000-0000B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>
          <a:extLst>
            <a:ext uri="{FF2B5EF4-FFF2-40B4-BE49-F238E27FC236}">
              <a16:creationId xmlns:a16="http://schemas.microsoft.com/office/drawing/2014/main" id="{00000000-0008-0000-2000-0000B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>
          <a:extLst>
            <a:ext uri="{FF2B5EF4-FFF2-40B4-BE49-F238E27FC236}">
              <a16:creationId xmlns:a16="http://schemas.microsoft.com/office/drawing/2014/main" id="{00000000-0008-0000-2000-0000B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>
          <a:extLst>
            <a:ext uri="{FF2B5EF4-FFF2-40B4-BE49-F238E27FC236}">
              <a16:creationId xmlns:a16="http://schemas.microsoft.com/office/drawing/2014/main" id="{00000000-0008-0000-2000-0000B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>
          <a:extLst>
            <a:ext uri="{FF2B5EF4-FFF2-40B4-BE49-F238E27FC236}">
              <a16:creationId xmlns:a16="http://schemas.microsoft.com/office/drawing/2014/main" id="{00000000-0008-0000-2000-0000B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>
          <a:extLst>
            <a:ext uri="{FF2B5EF4-FFF2-40B4-BE49-F238E27FC236}">
              <a16:creationId xmlns:a16="http://schemas.microsoft.com/office/drawing/2014/main" id="{00000000-0008-0000-2000-0000B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>
          <a:extLst>
            <a:ext uri="{FF2B5EF4-FFF2-40B4-BE49-F238E27FC236}">
              <a16:creationId xmlns:a16="http://schemas.microsoft.com/office/drawing/2014/main" id="{00000000-0008-0000-2000-0000B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>
          <a:extLst>
            <a:ext uri="{FF2B5EF4-FFF2-40B4-BE49-F238E27FC236}">
              <a16:creationId xmlns:a16="http://schemas.microsoft.com/office/drawing/2014/main" id="{00000000-0008-0000-2000-0000B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>
          <a:extLst>
            <a:ext uri="{FF2B5EF4-FFF2-40B4-BE49-F238E27FC236}">
              <a16:creationId xmlns:a16="http://schemas.microsoft.com/office/drawing/2014/main" id="{00000000-0008-0000-2000-0000B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>
          <a:extLst>
            <a:ext uri="{FF2B5EF4-FFF2-40B4-BE49-F238E27FC236}">
              <a16:creationId xmlns:a16="http://schemas.microsoft.com/office/drawing/2014/main" id="{00000000-0008-0000-2000-0000B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>
          <a:extLst>
            <a:ext uri="{FF2B5EF4-FFF2-40B4-BE49-F238E27FC236}">
              <a16:creationId xmlns:a16="http://schemas.microsoft.com/office/drawing/2014/main" id="{00000000-0008-0000-2000-0000B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>
          <a:extLst>
            <a:ext uri="{FF2B5EF4-FFF2-40B4-BE49-F238E27FC236}">
              <a16:creationId xmlns:a16="http://schemas.microsoft.com/office/drawing/2014/main" id="{00000000-0008-0000-2000-0000B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>
          <a:extLst>
            <a:ext uri="{FF2B5EF4-FFF2-40B4-BE49-F238E27FC236}">
              <a16:creationId xmlns:a16="http://schemas.microsoft.com/office/drawing/2014/main" id="{00000000-0008-0000-2000-0000B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>
          <a:extLst>
            <a:ext uri="{FF2B5EF4-FFF2-40B4-BE49-F238E27FC236}">
              <a16:creationId xmlns:a16="http://schemas.microsoft.com/office/drawing/2014/main" id="{00000000-0008-0000-2000-0000C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>
          <a:extLst>
            <a:ext uri="{FF2B5EF4-FFF2-40B4-BE49-F238E27FC236}">
              <a16:creationId xmlns:a16="http://schemas.microsoft.com/office/drawing/2014/main" id="{00000000-0008-0000-2000-0000C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>
          <a:extLst>
            <a:ext uri="{FF2B5EF4-FFF2-40B4-BE49-F238E27FC236}">
              <a16:creationId xmlns:a16="http://schemas.microsoft.com/office/drawing/2014/main" id="{00000000-0008-0000-2000-0000C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>
          <a:extLst>
            <a:ext uri="{FF2B5EF4-FFF2-40B4-BE49-F238E27FC236}">
              <a16:creationId xmlns:a16="http://schemas.microsoft.com/office/drawing/2014/main" id="{00000000-0008-0000-2000-0000C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>
          <a:extLst>
            <a:ext uri="{FF2B5EF4-FFF2-40B4-BE49-F238E27FC236}">
              <a16:creationId xmlns:a16="http://schemas.microsoft.com/office/drawing/2014/main" id="{00000000-0008-0000-2000-0000C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>
          <a:extLst>
            <a:ext uri="{FF2B5EF4-FFF2-40B4-BE49-F238E27FC236}">
              <a16:creationId xmlns:a16="http://schemas.microsoft.com/office/drawing/2014/main" id="{00000000-0008-0000-2000-0000C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>
          <a:extLst>
            <a:ext uri="{FF2B5EF4-FFF2-40B4-BE49-F238E27FC236}">
              <a16:creationId xmlns:a16="http://schemas.microsoft.com/office/drawing/2014/main" id="{00000000-0008-0000-2000-0000C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>
          <a:extLst>
            <a:ext uri="{FF2B5EF4-FFF2-40B4-BE49-F238E27FC236}">
              <a16:creationId xmlns:a16="http://schemas.microsoft.com/office/drawing/2014/main" id="{00000000-0008-0000-2000-0000C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>
          <a:extLst>
            <a:ext uri="{FF2B5EF4-FFF2-40B4-BE49-F238E27FC236}">
              <a16:creationId xmlns:a16="http://schemas.microsoft.com/office/drawing/2014/main" id="{00000000-0008-0000-2000-0000C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>
          <a:extLst>
            <a:ext uri="{FF2B5EF4-FFF2-40B4-BE49-F238E27FC236}">
              <a16:creationId xmlns:a16="http://schemas.microsoft.com/office/drawing/2014/main" id="{00000000-0008-0000-2000-0000C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>
          <a:extLst>
            <a:ext uri="{FF2B5EF4-FFF2-40B4-BE49-F238E27FC236}">
              <a16:creationId xmlns:a16="http://schemas.microsoft.com/office/drawing/2014/main" id="{00000000-0008-0000-2000-0000C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>
          <a:extLst>
            <a:ext uri="{FF2B5EF4-FFF2-40B4-BE49-F238E27FC236}">
              <a16:creationId xmlns:a16="http://schemas.microsoft.com/office/drawing/2014/main" id="{00000000-0008-0000-2000-0000C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>
          <a:extLst>
            <a:ext uri="{FF2B5EF4-FFF2-40B4-BE49-F238E27FC236}">
              <a16:creationId xmlns:a16="http://schemas.microsoft.com/office/drawing/2014/main" id="{00000000-0008-0000-2000-0000C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>
          <a:extLst>
            <a:ext uri="{FF2B5EF4-FFF2-40B4-BE49-F238E27FC236}">
              <a16:creationId xmlns:a16="http://schemas.microsoft.com/office/drawing/2014/main" id="{00000000-0008-0000-2000-0000C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>
          <a:extLst>
            <a:ext uri="{FF2B5EF4-FFF2-40B4-BE49-F238E27FC236}">
              <a16:creationId xmlns:a16="http://schemas.microsoft.com/office/drawing/2014/main" id="{00000000-0008-0000-2000-0000CE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>
          <a:extLst>
            <a:ext uri="{FF2B5EF4-FFF2-40B4-BE49-F238E27FC236}">
              <a16:creationId xmlns:a16="http://schemas.microsoft.com/office/drawing/2014/main" id="{00000000-0008-0000-2000-0000CF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>
          <a:extLst>
            <a:ext uri="{FF2B5EF4-FFF2-40B4-BE49-F238E27FC236}">
              <a16:creationId xmlns:a16="http://schemas.microsoft.com/office/drawing/2014/main" id="{00000000-0008-0000-2000-0000D0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>
          <a:extLst>
            <a:ext uri="{FF2B5EF4-FFF2-40B4-BE49-F238E27FC236}">
              <a16:creationId xmlns:a16="http://schemas.microsoft.com/office/drawing/2014/main" id="{00000000-0008-0000-2000-0000D1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>
          <a:extLst>
            <a:ext uri="{FF2B5EF4-FFF2-40B4-BE49-F238E27FC236}">
              <a16:creationId xmlns:a16="http://schemas.microsoft.com/office/drawing/2014/main" id="{00000000-0008-0000-2000-0000D2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>
          <a:extLst>
            <a:ext uri="{FF2B5EF4-FFF2-40B4-BE49-F238E27FC236}">
              <a16:creationId xmlns:a16="http://schemas.microsoft.com/office/drawing/2014/main" id="{00000000-0008-0000-2000-0000D3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>
          <a:extLst>
            <a:ext uri="{FF2B5EF4-FFF2-40B4-BE49-F238E27FC236}">
              <a16:creationId xmlns:a16="http://schemas.microsoft.com/office/drawing/2014/main" id="{00000000-0008-0000-2000-0000D4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>
          <a:extLst>
            <a:ext uri="{FF2B5EF4-FFF2-40B4-BE49-F238E27FC236}">
              <a16:creationId xmlns:a16="http://schemas.microsoft.com/office/drawing/2014/main" id="{00000000-0008-0000-2000-0000D5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>
          <a:extLst>
            <a:ext uri="{FF2B5EF4-FFF2-40B4-BE49-F238E27FC236}">
              <a16:creationId xmlns:a16="http://schemas.microsoft.com/office/drawing/2014/main" id="{00000000-0008-0000-2000-0000D6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>
          <a:extLst>
            <a:ext uri="{FF2B5EF4-FFF2-40B4-BE49-F238E27FC236}">
              <a16:creationId xmlns:a16="http://schemas.microsoft.com/office/drawing/2014/main" id="{00000000-0008-0000-2000-0000D7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>
          <a:extLst>
            <a:ext uri="{FF2B5EF4-FFF2-40B4-BE49-F238E27FC236}">
              <a16:creationId xmlns:a16="http://schemas.microsoft.com/office/drawing/2014/main" id="{00000000-0008-0000-2000-0000D8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>
          <a:extLst>
            <a:ext uri="{FF2B5EF4-FFF2-40B4-BE49-F238E27FC236}">
              <a16:creationId xmlns:a16="http://schemas.microsoft.com/office/drawing/2014/main" id="{00000000-0008-0000-2000-0000D9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>
          <a:extLst>
            <a:ext uri="{FF2B5EF4-FFF2-40B4-BE49-F238E27FC236}">
              <a16:creationId xmlns:a16="http://schemas.microsoft.com/office/drawing/2014/main" id="{00000000-0008-0000-2000-0000DA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>
          <a:extLst>
            <a:ext uri="{FF2B5EF4-FFF2-40B4-BE49-F238E27FC236}">
              <a16:creationId xmlns:a16="http://schemas.microsoft.com/office/drawing/2014/main" id="{00000000-0008-0000-2000-0000DB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>
          <a:extLst>
            <a:ext uri="{FF2B5EF4-FFF2-40B4-BE49-F238E27FC236}">
              <a16:creationId xmlns:a16="http://schemas.microsoft.com/office/drawing/2014/main" id="{00000000-0008-0000-2000-0000DC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>
          <a:extLst>
            <a:ext uri="{FF2B5EF4-FFF2-40B4-BE49-F238E27FC236}">
              <a16:creationId xmlns:a16="http://schemas.microsoft.com/office/drawing/2014/main" id="{00000000-0008-0000-2000-0000DD0F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>
          <a:extLst>
            <a:ext uri="{FF2B5EF4-FFF2-40B4-BE49-F238E27FC236}">
              <a16:creationId xmlns:a16="http://schemas.microsoft.com/office/drawing/2014/main" id="{00000000-0008-0000-2000-0000D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>
          <a:extLst>
            <a:ext uri="{FF2B5EF4-FFF2-40B4-BE49-F238E27FC236}">
              <a16:creationId xmlns:a16="http://schemas.microsoft.com/office/drawing/2014/main" id="{00000000-0008-0000-2000-0000D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>
          <a:extLst>
            <a:ext uri="{FF2B5EF4-FFF2-40B4-BE49-F238E27FC236}">
              <a16:creationId xmlns:a16="http://schemas.microsoft.com/office/drawing/2014/main" id="{00000000-0008-0000-2000-0000E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>
          <a:extLst>
            <a:ext uri="{FF2B5EF4-FFF2-40B4-BE49-F238E27FC236}">
              <a16:creationId xmlns:a16="http://schemas.microsoft.com/office/drawing/2014/main" id="{00000000-0008-0000-2000-0000E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>
          <a:extLst>
            <a:ext uri="{FF2B5EF4-FFF2-40B4-BE49-F238E27FC236}">
              <a16:creationId xmlns:a16="http://schemas.microsoft.com/office/drawing/2014/main" id="{00000000-0008-0000-2000-0000E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>
          <a:extLst>
            <a:ext uri="{FF2B5EF4-FFF2-40B4-BE49-F238E27FC236}">
              <a16:creationId xmlns:a16="http://schemas.microsoft.com/office/drawing/2014/main" id="{00000000-0008-0000-2000-0000E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>
          <a:extLst>
            <a:ext uri="{FF2B5EF4-FFF2-40B4-BE49-F238E27FC236}">
              <a16:creationId xmlns:a16="http://schemas.microsoft.com/office/drawing/2014/main" id="{00000000-0008-0000-2000-0000E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>
          <a:extLst>
            <a:ext uri="{FF2B5EF4-FFF2-40B4-BE49-F238E27FC236}">
              <a16:creationId xmlns:a16="http://schemas.microsoft.com/office/drawing/2014/main" id="{00000000-0008-0000-2000-0000E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>
          <a:extLst>
            <a:ext uri="{FF2B5EF4-FFF2-40B4-BE49-F238E27FC236}">
              <a16:creationId xmlns:a16="http://schemas.microsoft.com/office/drawing/2014/main" id="{00000000-0008-0000-2000-0000E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>
          <a:extLst>
            <a:ext uri="{FF2B5EF4-FFF2-40B4-BE49-F238E27FC236}">
              <a16:creationId xmlns:a16="http://schemas.microsoft.com/office/drawing/2014/main" id="{00000000-0008-0000-2000-0000E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>
          <a:extLst>
            <a:ext uri="{FF2B5EF4-FFF2-40B4-BE49-F238E27FC236}">
              <a16:creationId xmlns:a16="http://schemas.microsoft.com/office/drawing/2014/main" id="{00000000-0008-0000-2000-0000E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>
          <a:extLst>
            <a:ext uri="{FF2B5EF4-FFF2-40B4-BE49-F238E27FC236}">
              <a16:creationId xmlns:a16="http://schemas.microsoft.com/office/drawing/2014/main" id="{00000000-0008-0000-2000-0000E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>
          <a:extLst>
            <a:ext uri="{FF2B5EF4-FFF2-40B4-BE49-F238E27FC236}">
              <a16:creationId xmlns:a16="http://schemas.microsoft.com/office/drawing/2014/main" id="{00000000-0008-0000-2000-0000E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>
          <a:extLst>
            <a:ext uri="{FF2B5EF4-FFF2-40B4-BE49-F238E27FC236}">
              <a16:creationId xmlns:a16="http://schemas.microsoft.com/office/drawing/2014/main" id="{00000000-0008-0000-2000-0000E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>
          <a:extLst>
            <a:ext uri="{FF2B5EF4-FFF2-40B4-BE49-F238E27FC236}">
              <a16:creationId xmlns:a16="http://schemas.microsoft.com/office/drawing/2014/main" id="{00000000-0008-0000-2000-0000E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>
          <a:extLst>
            <a:ext uri="{FF2B5EF4-FFF2-40B4-BE49-F238E27FC236}">
              <a16:creationId xmlns:a16="http://schemas.microsoft.com/office/drawing/2014/main" id="{00000000-0008-0000-2000-0000E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>
          <a:extLst>
            <a:ext uri="{FF2B5EF4-FFF2-40B4-BE49-F238E27FC236}">
              <a16:creationId xmlns:a16="http://schemas.microsoft.com/office/drawing/2014/main" id="{00000000-0008-0000-2000-0000E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>
          <a:extLst>
            <a:ext uri="{FF2B5EF4-FFF2-40B4-BE49-F238E27FC236}">
              <a16:creationId xmlns:a16="http://schemas.microsoft.com/office/drawing/2014/main" id="{00000000-0008-0000-2000-0000E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>
          <a:extLst>
            <a:ext uri="{FF2B5EF4-FFF2-40B4-BE49-F238E27FC236}">
              <a16:creationId xmlns:a16="http://schemas.microsoft.com/office/drawing/2014/main" id="{00000000-0008-0000-2000-0000F0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>
          <a:extLst>
            <a:ext uri="{FF2B5EF4-FFF2-40B4-BE49-F238E27FC236}">
              <a16:creationId xmlns:a16="http://schemas.microsoft.com/office/drawing/2014/main" id="{00000000-0008-0000-2000-0000F1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>
          <a:extLst>
            <a:ext uri="{FF2B5EF4-FFF2-40B4-BE49-F238E27FC236}">
              <a16:creationId xmlns:a16="http://schemas.microsoft.com/office/drawing/2014/main" id="{00000000-0008-0000-2000-0000F2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>
          <a:extLst>
            <a:ext uri="{FF2B5EF4-FFF2-40B4-BE49-F238E27FC236}">
              <a16:creationId xmlns:a16="http://schemas.microsoft.com/office/drawing/2014/main" id="{00000000-0008-0000-2000-0000F3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>
          <a:extLst>
            <a:ext uri="{FF2B5EF4-FFF2-40B4-BE49-F238E27FC236}">
              <a16:creationId xmlns:a16="http://schemas.microsoft.com/office/drawing/2014/main" id="{00000000-0008-0000-2000-0000F4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>
          <a:extLst>
            <a:ext uri="{FF2B5EF4-FFF2-40B4-BE49-F238E27FC236}">
              <a16:creationId xmlns:a16="http://schemas.microsoft.com/office/drawing/2014/main" id="{00000000-0008-0000-2000-0000F5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>
          <a:extLst>
            <a:ext uri="{FF2B5EF4-FFF2-40B4-BE49-F238E27FC236}">
              <a16:creationId xmlns:a16="http://schemas.microsoft.com/office/drawing/2014/main" id="{00000000-0008-0000-2000-0000F6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>
          <a:extLst>
            <a:ext uri="{FF2B5EF4-FFF2-40B4-BE49-F238E27FC236}">
              <a16:creationId xmlns:a16="http://schemas.microsoft.com/office/drawing/2014/main" id="{00000000-0008-0000-2000-0000F7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>
          <a:extLst>
            <a:ext uri="{FF2B5EF4-FFF2-40B4-BE49-F238E27FC236}">
              <a16:creationId xmlns:a16="http://schemas.microsoft.com/office/drawing/2014/main" id="{00000000-0008-0000-2000-0000F8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>
          <a:extLst>
            <a:ext uri="{FF2B5EF4-FFF2-40B4-BE49-F238E27FC236}">
              <a16:creationId xmlns:a16="http://schemas.microsoft.com/office/drawing/2014/main" id="{00000000-0008-0000-2000-0000F9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>
          <a:extLst>
            <a:ext uri="{FF2B5EF4-FFF2-40B4-BE49-F238E27FC236}">
              <a16:creationId xmlns:a16="http://schemas.microsoft.com/office/drawing/2014/main" id="{00000000-0008-0000-2000-0000FA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>
          <a:extLst>
            <a:ext uri="{FF2B5EF4-FFF2-40B4-BE49-F238E27FC236}">
              <a16:creationId xmlns:a16="http://schemas.microsoft.com/office/drawing/2014/main" id="{00000000-0008-0000-2000-0000FB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>
          <a:extLst>
            <a:ext uri="{FF2B5EF4-FFF2-40B4-BE49-F238E27FC236}">
              <a16:creationId xmlns:a16="http://schemas.microsoft.com/office/drawing/2014/main" id="{00000000-0008-0000-2000-0000FC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>
          <a:extLst>
            <a:ext uri="{FF2B5EF4-FFF2-40B4-BE49-F238E27FC236}">
              <a16:creationId xmlns:a16="http://schemas.microsoft.com/office/drawing/2014/main" id="{00000000-0008-0000-2000-0000FD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>
          <a:extLst>
            <a:ext uri="{FF2B5EF4-FFF2-40B4-BE49-F238E27FC236}">
              <a16:creationId xmlns:a16="http://schemas.microsoft.com/office/drawing/2014/main" id="{00000000-0008-0000-2000-0000FE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>
          <a:extLst>
            <a:ext uri="{FF2B5EF4-FFF2-40B4-BE49-F238E27FC236}">
              <a16:creationId xmlns:a16="http://schemas.microsoft.com/office/drawing/2014/main" id="{00000000-0008-0000-2000-0000FF0F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>
          <a:extLst>
            <a:ext uri="{FF2B5EF4-FFF2-40B4-BE49-F238E27FC236}">
              <a16:creationId xmlns:a16="http://schemas.microsoft.com/office/drawing/2014/main" id="{00000000-0008-0000-2000-00000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>
          <a:extLst>
            <a:ext uri="{FF2B5EF4-FFF2-40B4-BE49-F238E27FC236}">
              <a16:creationId xmlns:a16="http://schemas.microsoft.com/office/drawing/2014/main" id="{00000000-0008-0000-2000-00000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>
          <a:extLst>
            <a:ext uri="{FF2B5EF4-FFF2-40B4-BE49-F238E27FC236}">
              <a16:creationId xmlns:a16="http://schemas.microsoft.com/office/drawing/2014/main" id="{00000000-0008-0000-2000-00000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>
          <a:extLst>
            <a:ext uri="{FF2B5EF4-FFF2-40B4-BE49-F238E27FC236}">
              <a16:creationId xmlns:a16="http://schemas.microsoft.com/office/drawing/2014/main" id="{00000000-0008-0000-2000-00000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>
          <a:extLst>
            <a:ext uri="{FF2B5EF4-FFF2-40B4-BE49-F238E27FC236}">
              <a16:creationId xmlns:a16="http://schemas.microsoft.com/office/drawing/2014/main" id="{00000000-0008-0000-2000-00000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>
          <a:extLst>
            <a:ext uri="{FF2B5EF4-FFF2-40B4-BE49-F238E27FC236}">
              <a16:creationId xmlns:a16="http://schemas.microsoft.com/office/drawing/2014/main" id="{00000000-0008-0000-2000-00000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>
          <a:extLst>
            <a:ext uri="{FF2B5EF4-FFF2-40B4-BE49-F238E27FC236}">
              <a16:creationId xmlns:a16="http://schemas.microsoft.com/office/drawing/2014/main" id="{00000000-0008-0000-2000-00000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>
          <a:extLst>
            <a:ext uri="{FF2B5EF4-FFF2-40B4-BE49-F238E27FC236}">
              <a16:creationId xmlns:a16="http://schemas.microsoft.com/office/drawing/2014/main" id="{00000000-0008-0000-2000-00000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>
          <a:extLst>
            <a:ext uri="{FF2B5EF4-FFF2-40B4-BE49-F238E27FC236}">
              <a16:creationId xmlns:a16="http://schemas.microsoft.com/office/drawing/2014/main" id="{00000000-0008-0000-2000-00000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>
          <a:extLst>
            <a:ext uri="{FF2B5EF4-FFF2-40B4-BE49-F238E27FC236}">
              <a16:creationId xmlns:a16="http://schemas.microsoft.com/office/drawing/2014/main" id="{00000000-0008-0000-2000-00000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>
          <a:extLst>
            <a:ext uri="{FF2B5EF4-FFF2-40B4-BE49-F238E27FC236}">
              <a16:creationId xmlns:a16="http://schemas.microsoft.com/office/drawing/2014/main" id="{00000000-0008-0000-2000-00000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>
          <a:extLst>
            <a:ext uri="{FF2B5EF4-FFF2-40B4-BE49-F238E27FC236}">
              <a16:creationId xmlns:a16="http://schemas.microsoft.com/office/drawing/2014/main" id="{00000000-0008-0000-2000-00000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>
          <a:extLst>
            <a:ext uri="{FF2B5EF4-FFF2-40B4-BE49-F238E27FC236}">
              <a16:creationId xmlns:a16="http://schemas.microsoft.com/office/drawing/2014/main" id="{00000000-0008-0000-2000-00000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>
          <a:extLst>
            <a:ext uri="{FF2B5EF4-FFF2-40B4-BE49-F238E27FC236}">
              <a16:creationId xmlns:a16="http://schemas.microsoft.com/office/drawing/2014/main" id="{00000000-0008-0000-2000-00000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>
          <a:extLst>
            <a:ext uri="{FF2B5EF4-FFF2-40B4-BE49-F238E27FC236}">
              <a16:creationId xmlns:a16="http://schemas.microsoft.com/office/drawing/2014/main" id="{00000000-0008-0000-2000-00000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>
          <a:extLst>
            <a:ext uri="{FF2B5EF4-FFF2-40B4-BE49-F238E27FC236}">
              <a16:creationId xmlns:a16="http://schemas.microsoft.com/office/drawing/2014/main" id="{00000000-0008-0000-2000-00000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>
          <a:extLst>
            <a:ext uri="{FF2B5EF4-FFF2-40B4-BE49-F238E27FC236}">
              <a16:creationId xmlns:a16="http://schemas.microsoft.com/office/drawing/2014/main" id="{00000000-0008-0000-2000-00001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>
          <a:extLst>
            <a:ext uri="{FF2B5EF4-FFF2-40B4-BE49-F238E27FC236}">
              <a16:creationId xmlns:a16="http://schemas.microsoft.com/office/drawing/2014/main" id="{00000000-0008-0000-2000-00001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>
          <a:extLst>
            <a:ext uri="{FF2B5EF4-FFF2-40B4-BE49-F238E27FC236}">
              <a16:creationId xmlns:a16="http://schemas.microsoft.com/office/drawing/2014/main" id="{00000000-0008-0000-2000-00001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>
          <a:extLst>
            <a:ext uri="{FF2B5EF4-FFF2-40B4-BE49-F238E27FC236}">
              <a16:creationId xmlns:a16="http://schemas.microsoft.com/office/drawing/2014/main" id="{00000000-0008-0000-2000-00001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>
          <a:extLst>
            <a:ext uri="{FF2B5EF4-FFF2-40B4-BE49-F238E27FC236}">
              <a16:creationId xmlns:a16="http://schemas.microsoft.com/office/drawing/2014/main" id="{00000000-0008-0000-2000-00001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>
          <a:extLst>
            <a:ext uri="{FF2B5EF4-FFF2-40B4-BE49-F238E27FC236}">
              <a16:creationId xmlns:a16="http://schemas.microsoft.com/office/drawing/2014/main" id="{00000000-0008-0000-2000-00001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>
          <a:extLst>
            <a:ext uri="{FF2B5EF4-FFF2-40B4-BE49-F238E27FC236}">
              <a16:creationId xmlns:a16="http://schemas.microsoft.com/office/drawing/2014/main" id="{00000000-0008-0000-2000-00001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>
          <a:extLst>
            <a:ext uri="{FF2B5EF4-FFF2-40B4-BE49-F238E27FC236}">
              <a16:creationId xmlns:a16="http://schemas.microsoft.com/office/drawing/2014/main" id="{00000000-0008-0000-2000-00001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>
          <a:extLst>
            <a:ext uri="{FF2B5EF4-FFF2-40B4-BE49-F238E27FC236}">
              <a16:creationId xmlns:a16="http://schemas.microsoft.com/office/drawing/2014/main" id="{00000000-0008-0000-2000-00001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>
          <a:extLst>
            <a:ext uri="{FF2B5EF4-FFF2-40B4-BE49-F238E27FC236}">
              <a16:creationId xmlns:a16="http://schemas.microsoft.com/office/drawing/2014/main" id="{00000000-0008-0000-2000-00001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>
          <a:extLst>
            <a:ext uri="{FF2B5EF4-FFF2-40B4-BE49-F238E27FC236}">
              <a16:creationId xmlns:a16="http://schemas.microsoft.com/office/drawing/2014/main" id="{00000000-0008-0000-2000-00001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>
          <a:extLst>
            <a:ext uri="{FF2B5EF4-FFF2-40B4-BE49-F238E27FC236}">
              <a16:creationId xmlns:a16="http://schemas.microsoft.com/office/drawing/2014/main" id="{00000000-0008-0000-2000-00001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>
          <a:extLst>
            <a:ext uri="{FF2B5EF4-FFF2-40B4-BE49-F238E27FC236}">
              <a16:creationId xmlns:a16="http://schemas.microsoft.com/office/drawing/2014/main" id="{00000000-0008-0000-2000-00001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>
          <a:extLst>
            <a:ext uri="{FF2B5EF4-FFF2-40B4-BE49-F238E27FC236}">
              <a16:creationId xmlns:a16="http://schemas.microsoft.com/office/drawing/2014/main" id="{00000000-0008-0000-2000-00001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>
          <a:extLst>
            <a:ext uri="{FF2B5EF4-FFF2-40B4-BE49-F238E27FC236}">
              <a16:creationId xmlns:a16="http://schemas.microsoft.com/office/drawing/2014/main" id="{00000000-0008-0000-2000-00001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>
          <a:extLst>
            <a:ext uri="{FF2B5EF4-FFF2-40B4-BE49-F238E27FC236}">
              <a16:creationId xmlns:a16="http://schemas.microsoft.com/office/drawing/2014/main" id="{00000000-0008-0000-2000-00001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>
          <a:extLst>
            <a:ext uri="{FF2B5EF4-FFF2-40B4-BE49-F238E27FC236}">
              <a16:creationId xmlns:a16="http://schemas.microsoft.com/office/drawing/2014/main" id="{00000000-0008-0000-2000-00002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>
          <a:extLst>
            <a:ext uri="{FF2B5EF4-FFF2-40B4-BE49-F238E27FC236}">
              <a16:creationId xmlns:a16="http://schemas.microsoft.com/office/drawing/2014/main" id="{00000000-0008-0000-2000-00002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>
          <a:extLst>
            <a:ext uri="{FF2B5EF4-FFF2-40B4-BE49-F238E27FC236}">
              <a16:creationId xmlns:a16="http://schemas.microsoft.com/office/drawing/2014/main" id="{00000000-0008-0000-2000-00002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>
          <a:extLst>
            <a:ext uri="{FF2B5EF4-FFF2-40B4-BE49-F238E27FC236}">
              <a16:creationId xmlns:a16="http://schemas.microsoft.com/office/drawing/2014/main" id="{00000000-0008-0000-2000-00002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>
          <a:extLst>
            <a:ext uri="{FF2B5EF4-FFF2-40B4-BE49-F238E27FC236}">
              <a16:creationId xmlns:a16="http://schemas.microsoft.com/office/drawing/2014/main" id="{00000000-0008-0000-2000-00002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>
          <a:extLst>
            <a:ext uri="{FF2B5EF4-FFF2-40B4-BE49-F238E27FC236}">
              <a16:creationId xmlns:a16="http://schemas.microsoft.com/office/drawing/2014/main" id="{00000000-0008-0000-2000-00002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>
          <a:extLst>
            <a:ext uri="{FF2B5EF4-FFF2-40B4-BE49-F238E27FC236}">
              <a16:creationId xmlns:a16="http://schemas.microsoft.com/office/drawing/2014/main" id="{00000000-0008-0000-2000-00002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>
          <a:extLst>
            <a:ext uri="{FF2B5EF4-FFF2-40B4-BE49-F238E27FC236}">
              <a16:creationId xmlns:a16="http://schemas.microsoft.com/office/drawing/2014/main" id="{00000000-0008-0000-2000-00002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>
          <a:extLst>
            <a:ext uri="{FF2B5EF4-FFF2-40B4-BE49-F238E27FC236}">
              <a16:creationId xmlns:a16="http://schemas.microsoft.com/office/drawing/2014/main" id="{00000000-0008-0000-2000-00002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>
          <a:extLst>
            <a:ext uri="{FF2B5EF4-FFF2-40B4-BE49-F238E27FC236}">
              <a16:creationId xmlns:a16="http://schemas.microsoft.com/office/drawing/2014/main" id="{00000000-0008-0000-2000-00002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>
          <a:extLst>
            <a:ext uri="{FF2B5EF4-FFF2-40B4-BE49-F238E27FC236}">
              <a16:creationId xmlns:a16="http://schemas.microsoft.com/office/drawing/2014/main" id="{00000000-0008-0000-2000-00002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>
          <a:extLst>
            <a:ext uri="{FF2B5EF4-FFF2-40B4-BE49-F238E27FC236}">
              <a16:creationId xmlns:a16="http://schemas.microsoft.com/office/drawing/2014/main" id="{00000000-0008-0000-2000-00002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>
          <a:extLst>
            <a:ext uri="{FF2B5EF4-FFF2-40B4-BE49-F238E27FC236}">
              <a16:creationId xmlns:a16="http://schemas.microsoft.com/office/drawing/2014/main" id="{00000000-0008-0000-2000-00002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>
          <a:extLst>
            <a:ext uri="{FF2B5EF4-FFF2-40B4-BE49-F238E27FC236}">
              <a16:creationId xmlns:a16="http://schemas.microsoft.com/office/drawing/2014/main" id="{00000000-0008-0000-2000-00002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>
          <a:extLst>
            <a:ext uri="{FF2B5EF4-FFF2-40B4-BE49-F238E27FC236}">
              <a16:creationId xmlns:a16="http://schemas.microsoft.com/office/drawing/2014/main" id="{00000000-0008-0000-2000-00002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>
          <a:extLst>
            <a:ext uri="{FF2B5EF4-FFF2-40B4-BE49-F238E27FC236}">
              <a16:creationId xmlns:a16="http://schemas.microsoft.com/office/drawing/2014/main" id="{00000000-0008-0000-2000-00002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>
          <a:extLst>
            <a:ext uri="{FF2B5EF4-FFF2-40B4-BE49-F238E27FC236}">
              <a16:creationId xmlns:a16="http://schemas.microsoft.com/office/drawing/2014/main" id="{00000000-0008-0000-2000-00003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>
          <a:extLst>
            <a:ext uri="{FF2B5EF4-FFF2-40B4-BE49-F238E27FC236}">
              <a16:creationId xmlns:a16="http://schemas.microsoft.com/office/drawing/2014/main" id="{00000000-0008-0000-2000-00003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>
          <a:extLst>
            <a:ext uri="{FF2B5EF4-FFF2-40B4-BE49-F238E27FC236}">
              <a16:creationId xmlns:a16="http://schemas.microsoft.com/office/drawing/2014/main" id="{00000000-0008-0000-2000-00003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>
          <a:extLst>
            <a:ext uri="{FF2B5EF4-FFF2-40B4-BE49-F238E27FC236}">
              <a16:creationId xmlns:a16="http://schemas.microsoft.com/office/drawing/2014/main" id="{00000000-0008-0000-2000-00003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>
          <a:extLst>
            <a:ext uri="{FF2B5EF4-FFF2-40B4-BE49-F238E27FC236}">
              <a16:creationId xmlns:a16="http://schemas.microsoft.com/office/drawing/2014/main" id="{00000000-0008-0000-2000-00003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>
          <a:extLst>
            <a:ext uri="{FF2B5EF4-FFF2-40B4-BE49-F238E27FC236}">
              <a16:creationId xmlns:a16="http://schemas.microsoft.com/office/drawing/2014/main" id="{00000000-0008-0000-2000-00003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>
          <a:extLst>
            <a:ext uri="{FF2B5EF4-FFF2-40B4-BE49-F238E27FC236}">
              <a16:creationId xmlns:a16="http://schemas.microsoft.com/office/drawing/2014/main" id="{00000000-0008-0000-2000-00003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>
          <a:extLst>
            <a:ext uri="{FF2B5EF4-FFF2-40B4-BE49-F238E27FC236}">
              <a16:creationId xmlns:a16="http://schemas.microsoft.com/office/drawing/2014/main" id="{00000000-0008-0000-2000-00003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>
          <a:extLst>
            <a:ext uri="{FF2B5EF4-FFF2-40B4-BE49-F238E27FC236}">
              <a16:creationId xmlns:a16="http://schemas.microsoft.com/office/drawing/2014/main" id="{00000000-0008-0000-2000-00003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>
          <a:extLst>
            <a:ext uri="{FF2B5EF4-FFF2-40B4-BE49-F238E27FC236}">
              <a16:creationId xmlns:a16="http://schemas.microsoft.com/office/drawing/2014/main" id="{00000000-0008-0000-2000-00003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>
          <a:extLst>
            <a:ext uri="{FF2B5EF4-FFF2-40B4-BE49-F238E27FC236}">
              <a16:creationId xmlns:a16="http://schemas.microsoft.com/office/drawing/2014/main" id="{00000000-0008-0000-2000-00003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>
          <a:extLst>
            <a:ext uri="{FF2B5EF4-FFF2-40B4-BE49-F238E27FC236}">
              <a16:creationId xmlns:a16="http://schemas.microsoft.com/office/drawing/2014/main" id="{00000000-0008-0000-2000-00003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>
          <a:extLst>
            <a:ext uri="{FF2B5EF4-FFF2-40B4-BE49-F238E27FC236}">
              <a16:creationId xmlns:a16="http://schemas.microsoft.com/office/drawing/2014/main" id="{00000000-0008-0000-2000-00003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>
          <a:extLst>
            <a:ext uri="{FF2B5EF4-FFF2-40B4-BE49-F238E27FC236}">
              <a16:creationId xmlns:a16="http://schemas.microsoft.com/office/drawing/2014/main" id="{00000000-0008-0000-2000-00003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>
          <a:extLst>
            <a:ext uri="{FF2B5EF4-FFF2-40B4-BE49-F238E27FC236}">
              <a16:creationId xmlns:a16="http://schemas.microsoft.com/office/drawing/2014/main" id="{00000000-0008-0000-2000-00003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>
          <a:extLst>
            <a:ext uri="{FF2B5EF4-FFF2-40B4-BE49-F238E27FC236}">
              <a16:creationId xmlns:a16="http://schemas.microsoft.com/office/drawing/2014/main" id="{00000000-0008-0000-2000-00003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>
          <a:extLst>
            <a:ext uri="{FF2B5EF4-FFF2-40B4-BE49-F238E27FC236}">
              <a16:creationId xmlns:a16="http://schemas.microsoft.com/office/drawing/2014/main" id="{00000000-0008-0000-2000-00004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>
          <a:extLst>
            <a:ext uri="{FF2B5EF4-FFF2-40B4-BE49-F238E27FC236}">
              <a16:creationId xmlns:a16="http://schemas.microsoft.com/office/drawing/2014/main" id="{00000000-0008-0000-2000-00004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>
          <a:extLst>
            <a:ext uri="{FF2B5EF4-FFF2-40B4-BE49-F238E27FC236}">
              <a16:creationId xmlns:a16="http://schemas.microsoft.com/office/drawing/2014/main" id="{00000000-0008-0000-2000-00004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>
          <a:extLst>
            <a:ext uri="{FF2B5EF4-FFF2-40B4-BE49-F238E27FC236}">
              <a16:creationId xmlns:a16="http://schemas.microsoft.com/office/drawing/2014/main" id="{00000000-0008-0000-2000-00004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>
          <a:extLst>
            <a:ext uri="{FF2B5EF4-FFF2-40B4-BE49-F238E27FC236}">
              <a16:creationId xmlns:a16="http://schemas.microsoft.com/office/drawing/2014/main" id="{00000000-0008-0000-2000-00004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>
          <a:extLst>
            <a:ext uri="{FF2B5EF4-FFF2-40B4-BE49-F238E27FC236}">
              <a16:creationId xmlns:a16="http://schemas.microsoft.com/office/drawing/2014/main" id="{00000000-0008-0000-2000-00004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>
          <a:extLst>
            <a:ext uri="{FF2B5EF4-FFF2-40B4-BE49-F238E27FC236}">
              <a16:creationId xmlns:a16="http://schemas.microsoft.com/office/drawing/2014/main" id="{00000000-0008-0000-2000-00004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>
          <a:extLst>
            <a:ext uri="{FF2B5EF4-FFF2-40B4-BE49-F238E27FC236}">
              <a16:creationId xmlns:a16="http://schemas.microsoft.com/office/drawing/2014/main" id="{00000000-0008-0000-2000-00004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>
          <a:extLst>
            <a:ext uri="{FF2B5EF4-FFF2-40B4-BE49-F238E27FC236}">
              <a16:creationId xmlns:a16="http://schemas.microsoft.com/office/drawing/2014/main" id="{00000000-0008-0000-2000-00004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>
          <a:extLst>
            <a:ext uri="{FF2B5EF4-FFF2-40B4-BE49-F238E27FC236}">
              <a16:creationId xmlns:a16="http://schemas.microsoft.com/office/drawing/2014/main" id="{00000000-0008-0000-2000-00004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>
          <a:extLst>
            <a:ext uri="{FF2B5EF4-FFF2-40B4-BE49-F238E27FC236}">
              <a16:creationId xmlns:a16="http://schemas.microsoft.com/office/drawing/2014/main" id="{00000000-0008-0000-2000-00004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>
          <a:extLst>
            <a:ext uri="{FF2B5EF4-FFF2-40B4-BE49-F238E27FC236}">
              <a16:creationId xmlns:a16="http://schemas.microsoft.com/office/drawing/2014/main" id="{00000000-0008-0000-2000-00004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>
          <a:extLst>
            <a:ext uri="{FF2B5EF4-FFF2-40B4-BE49-F238E27FC236}">
              <a16:creationId xmlns:a16="http://schemas.microsoft.com/office/drawing/2014/main" id="{00000000-0008-0000-2000-00004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>
          <a:extLst>
            <a:ext uri="{FF2B5EF4-FFF2-40B4-BE49-F238E27FC236}">
              <a16:creationId xmlns:a16="http://schemas.microsoft.com/office/drawing/2014/main" id="{00000000-0008-0000-2000-00004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>
          <a:extLst>
            <a:ext uri="{FF2B5EF4-FFF2-40B4-BE49-F238E27FC236}">
              <a16:creationId xmlns:a16="http://schemas.microsoft.com/office/drawing/2014/main" id="{00000000-0008-0000-2000-00004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>
          <a:extLst>
            <a:ext uri="{FF2B5EF4-FFF2-40B4-BE49-F238E27FC236}">
              <a16:creationId xmlns:a16="http://schemas.microsoft.com/office/drawing/2014/main" id="{00000000-0008-0000-2000-00004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>
          <a:extLst>
            <a:ext uri="{FF2B5EF4-FFF2-40B4-BE49-F238E27FC236}">
              <a16:creationId xmlns:a16="http://schemas.microsoft.com/office/drawing/2014/main" id="{00000000-0008-0000-2000-00005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>
          <a:extLst>
            <a:ext uri="{FF2B5EF4-FFF2-40B4-BE49-F238E27FC236}">
              <a16:creationId xmlns:a16="http://schemas.microsoft.com/office/drawing/2014/main" id="{00000000-0008-0000-2000-00005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>
          <a:extLst>
            <a:ext uri="{FF2B5EF4-FFF2-40B4-BE49-F238E27FC236}">
              <a16:creationId xmlns:a16="http://schemas.microsoft.com/office/drawing/2014/main" id="{00000000-0008-0000-2000-00005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>
          <a:extLst>
            <a:ext uri="{FF2B5EF4-FFF2-40B4-BE49-F238E27FC236}">
              <a16:creationId xmlns:a16="http://schemas.microsoft.com/office/drawing/2014/main" id="{00000000-0008-0000-2000-000053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>
          <a:extLst>
            <a:ext uri="{FF2B5EF4-FFF2-40B4-BE49-F238E27FC236}">
              <a16:creationId xmlns:a16="http://schemas.microsoft.com/office/drawing/2014/main" id="{00000000-0008-0000-2000-000054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>
          <a:extLst>
            <a:ext uri="{FF2B5EF4-FFF2-40B4-BE49-F238E27FC236}">
              <a16:creationId xmlns:a16="http://schemas.microsoft.com/office/drawing/2014/main" id="{00000000-0008-0000-2000-00005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>
          <a:extLst>
            <a:ext uri="{FF2B5EF4-FFF2-40B4-BE49-F238E27FC236}">
              <a16:creationId xmlns:a16="http://schemas.microsoft.com/office/drawing/2014/main" id="{00000000-0008-0000-2000-000056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>
          <a:extLst>
            <a:ext uri="{FF2B5EF4-FFF2-40B4-BE49-F238E27FC236}">
              <a16:creationId xmlns:a16="http://schemas.microsoft.com/office/drawing/2014/main" id="{00000000-0008-0000-2000-000057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>
          <a:extLst>
            <a:ext uri="{FF2B5EF4-FFF2-40B4-BE49-F238E27FC236}">
              <a16:creationId xmlns:a16="http://schemas.microsoft.com/office/drawing/2014/main" id="{00000000-0008-0000-2000-000058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>
          <a:extLst>
            <a:ext uri="{FF2B5EF4-FFF2-40B4-BE49-F238E27FC236}">
              <a16:creationId xmlns:a16="http://schemas.microsoft.com/office/drawing/2014/main" id="{00000000-0008-0000-2000-000059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>
          <a:extLst>
            <a:ext uri="{FF2B5EF4-FFF2-40B4-BE49-F238E27FC236}">
              <a16:creationId xmlns:a16="http://schemas.microsoft.com/office/drawing/2014/main" id="{00000000-0008-0000-2000-00005A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>
          <a:extLst>
            <a:ext uri="{FF2B5EF4-FFF2-40B4-BE49-F238E27FC236}">
              <a16:creationId xmlns:a16="http://schemas.microsoft.com/office/drawing/2014/main" id="{00000000-0008-0000-2000-00005B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>
          <a:extLst>
            <a:ext uri="{FF2B5EF4-FFF2-40B4-BE49-F238E27FC236}">
              <a16:creationId xmlns:a16="http://schemas.microsoft.com/office/drawing/2014/main" id="{00000000-0008-0000-2000-00005C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>
          <a:extLst>
            <a:ext uri="{FF2B5EF4-FFF2-40B4-BE49-F238E27FC236}">
              <a16:creationId xmlns:a16="http://schemas.microsoft.com/office/drawing/2014/main" id="{00000000-0008-0000-2000-00005D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>
          <a:extLst>
            <a:ext uri="{FF2B5EF4-FFF2-40B4-BE49-F238E27FC236}">
              <a16:creationId xmlns:a16="http://schemas.microsoft.com/office/drawing/2014/main" id="{00000000-0008-0000-2000-00005E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>
          <a:extLst>
            <a:ext uri="{FF2B5EF4-FFF2-40B4-BE49-F238E27FC236}">
              <a16:creationId xmlns:a16="http://schemas.microsoft.com/office/drawing/2014/main" id="{00000000-0008-0000-2000-00005F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>
          <a:extLst>
            <a:ext uri="{FF2B5EF4-FFF2-40B4-BE49-F238E27FC236}">
              <a16:creationId xmlns:a16="http://schemas.microsoft.com/office/drawing/2014/main" id="{00000000-0008-0000-2000-000060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>
          <a:extLst>
            <a:ext uri="{FF2B5EF4-FFF2-40B4-BE49-F238E27FC236}">
              <a16:creationId xmlns:a16="http://schemas.microsoft.com/office/drawing/2014/main" id="{00000000-0008-0000-2000-000061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>
          <a:extLst>
            <a:ext uri="{FF2B5EF4-FFF2-40B4-BE49-F238E27FC236}">
              <a16:creationId xmlns:a16="http://schemas.microsoft.com/office/drawing/2014/main" id="{00000000-0008-0000-2000-000062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>
          <a:extLst>
            <a:ext uri="{FF2B5EF4-FFF2-40B4-BE49-F238E27FC236}">
              <a16:creationId xmlns:a16="http://schemas.microsoft.com/office/drawing/2014/main" id="{00000000-0008-0000-2000-00006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>
          <a:extLst>
            <a:ext uri="{FF2B5EF4-FFF2-40B4-BE49-F238E27FC236}">
              <a16:creationId xmlns:a16="http://schemas.microsoft.com/office/drawing/2014/main" id="{00000000-0008-0000-2000-00006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>
          <a:extLst>
            <a:ext uri="{FF2B5EF4-FFF2-40B4-BE49-F238E27FC236}">
              <a16:creationId xmlns:a16="http://schemas.microsoft.com/office/drawing/2014/main" id="{00000000-0008-0000-2000-00006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>
          <a:extLst>
            <a:ext uri="{FF2B5EF4-FFF2-40B4-BE49-F238E27FC236}">
              <a16:creationId xmlns:a16="http://schemas.microsoft.com/office/drawing/2014/main" id="{00000000-0008-0000-2000-00006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>
          <a:extLst>
            <a:ext uri="{FF2B5EF4-FFF2-40B4-BE49-F238E27FC236}">
              <a16:creationId xmlns:a16="http://schemas.microsoft.com/office/drawing/2014/main" id="{00000000-0008-0000-2000-00006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>
          <a:extLst>
            <a:ext uri="{FF2B5EF4-FFF2-40B4-BE49-F238E27FC236}">
              <a16:creationId xmlns:a16="http://schemas.microsoft.com/office/drawing/2014/main" id="{00000000-0008-0000-2000-00006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>
          <a:extLst>
            <a:ext uri="{FF2B5EF4-FFF2-40B4-BE49-F238E27FC236}">
              <a16:creationId xmlns:a16="http://schemas.microsoft.com/office/drawing/2014/main" id="{00000000-0008-0000-2000-00006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>
          <a:extLst>
            <a:ext uri="{FF2B5EF4-FFF2-40B4-BE49-F238E27FC236}">
              <a16:creationId xmlns:a16="http://schemas.microsoft.com/office/drawing/2014/main" id="{00000000-0008-0000-2000-00006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>
          <a:extLst>
            <a:ext uri="{FF2B5EF4-FFF2-40B4-BE49-F238E27FC236}">
              <a16:creationId xmlns:a16="http://schemas.microsoft.com/office/drawing/2014/main" id="{00000000-0008-0000-2000-00006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>
          <a:extLst>
            <a:ext uri="{FF2B5EF4-FFF2-40B4-BE49-F238E27FC236}">
              <a16:creationId xmlns:a16="http://schemas.microsoft.com/office/drawing/2014/main" id="{00000000-0008-0000-2000-00006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>
          <a:extLst>
            <a:ext uri="{FF2B5EF4-FFF2-40B4-BE49-F238E27FC236}">
              <a16:creationId xmlns:a16="http://schemas.microsoft.com/office/drawing/2014/main" id="{00000000-0008-0000-2000-00006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>
          <a:extLst>
            <a:ext uri="{FF2B5EF4-FFF2-40B4-BE49-F238E27FC236}">
              <a16:creationId xmlns:a16="http://schemas.microsoft.com/office/drawing/2014/main" id="{00000000-0008-0000-2000-00006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>
          <a:extLst>
            <a:ext uri="{FF2B5EF4-FFF2-40B4-BE49-F238E27FC236}">
              <a16:creationId xmlns:a16="http://schemas.microsoft.com/office/drawing/2014/main" id="{00000000-0008-0000-2000-00006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>
          <a:extLst>
            <a:ext uri="{FF2B5EF4-FFF2-40B4-BE49-F238E27FC236}">
              <a16:creationId xmlns:a16="http://schemas.microsoft.com/office/drawing/2014/main" id="{00000000-0008-0000-2000-00007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>
          <a:extLst>
            <a:ext uri="{FF2B5EF4-FFF2-40B4-BE49-F238E27FC236}">
              <a16:creationId xmlns:a16="http://schemas.microsoft.com/office/drawing/2014/main" id="{00000000-0008-0000-2000-00007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>
          <a:extLst>
            <a:ext uri="{FF2B5EF4-FFF2-40B4-BE49-F238E27FC236}">
              <a16:creationId xmlns:a16="http://schemas.microsoft.com/office/drawing/2014/main" id="{00000000-0008-0000-2000-00007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>
          <a:extLst>
            <a:ext uri="{FF2B5EF4-FFF2-40B4-BE49-F238E27FC236}">
              <a16:creationId xmlns:a16="http://schemas.microsoft.com/office/drawing/2014/main" id="{00000000-0008-0000-2000-00007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>
          <a:extLst>
            <a:ext uri="{FF2B5EF4-FFF2-40B4-BE49-F238E27FC236}">
              <a16:creationId xmlns:a16="http://schemas.microsoft.com/office/drawing/2014/main" id="{00000000-0008-0000-2000-00007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>
          <a:extLst>
            <a:ext uri="{FF2B5EF4-FFF2-40B4-BE49-F238E27FC236}">
              <a16:creationId xmlns:a16="http://schemas.microsoft.com/office/drawing/2014/main" id="{00000000-0008-0000-2000-00007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>
          <a:extLst>
            <a:ext uri="{FF2B5EF4-FFF2-40B4-BE49-F238E27FC236}">
              <a16:creationId xmlns:a16="http://schemas.microsoft.com/office/drawing/2014/main" id="{00000000-0008-0000-2000-00007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>
          <a:extLst>
            <a:ext uri="{FF2B5EF4-FFF2-40B4-BE49-F238E27FC236}">
              <a16:creationId xmlns:a16="http://schemas.microsoft.com/office/drawing/2014/main" id="{00000000-0008-0000-2000-00007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>
          <a:extLst>
            <a:ext uri="{FF2B5EF4-FFF2-40B4-BE49-F238E27FC236}">
              <a16:creationId xmlns:a16="http://schemas.microsoft.com/office/drawing/2014/main" id="{00000000-0008-0000-2000-00007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>
          <a:extLst>
            <a:ext uri="{FF2B5EF4-FFF2-40B4-BE49-F238E27FC236}">
              <a16:creationId xmlns:a16="http://schemas.microsoft.com/office/drawing/2014/main" id="{00000000-0008-0000-2000-00007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>
          <a:extLst>
            <a:ext uri="{FF2B5EF4-FFF2-40B4-BE49-F238E27FC236}">
              <a16:creationId xmlns:a16="http://schemas.microsoft.com/office/drawing/2014/main" id="{00000000-0008-0000-2000-00007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>
          <a:extLst>
            <a:ext uri="{FF2B5EF4-FFF2-40B4-BE49-F238E27FC236}">
              <a16:creationId xmlns:a16="http://schemas.microsoft.com/office/drawing/2014/main" id="{00000000-0008-0000-2000-00007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>
          <a:extLst>
            <a:ext uri="{FF2B5EF4-FFF2-40B4-BE49-F238E27FC236}">
              <a16:creationId xmlns:a16="http://schemas.microsoft.com/office/drawing/2014/main" id="{00000000-0008-0000-2000-00007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>
          <a:extLst>
            <a:ext uri="{FF2B5EF4-FFF2-40B4-BE49-F238E27FC236}">
              <a16:creationId xmlns:a16="http://schemas.microsoft.com/office/drawing/2014/main" id="{00000000-0008-0000-2000-00007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>
          <a:extLst>
            <a:ext uri="{FF2B5EF4-FFF2-40B4-BE49-F238E27FC236}">
              <a16:creationId xmlns:a16="http://schemas.microsoft.com/office/drawing/2014/main" id="{00000000-0008-0000-2000-00007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>
          <a:extLst>
            <a:ext uri="{FF2B5EF4-FFF2-40B4-BE49-F238E27FC236}">
              <a16:creationId xmlns:a16="http://schemas.microsoft.com/office/drawing/2014/main" id="{00000000-0008-0000-2000-00007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>
          <a:extLst>
            <a:ext uri="{FF2B5EF4-FFF2-40B4-BE49-F238E27FC236}">
              <a16:creationId xmlns:a16="http://schemas.microsoft.com/office/drawing/2014/main" id="{00000000-0008-0000-2000-00008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>
          <a:extLst>
            <a:ext uri="{FF2B5EF4-FFF2-40B4-BE49-F238E27FC236}">
              <a16:creationId xmlns:a16="http://schemas.microsoft.com/office/drawing/2014/main" id="{00000000-0008-0000-2000-00008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>
          <a:extLst>
            <a:ext uri="{FF2B5EF4-FFF2-40B4-BE49-F238E27FC236}">
              <a16:creationId xmlns:a16="http://schemas.microsoft.com/office/drawing/2014/main" id="{00000000-0008-0000-2000-00008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>
          <a:extLst>
            <a:ext uri="{FF2B5EF4-FFF2-40B4-BE49-F238E27FC236}">
              <a16:creationId xmlns:a16="http://schemas.microsoft.com/office/drawing/2014/main" id="{00000000-0008-0000-2000-00008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>
          <a:extLst>
            <a:ext uri="{FF2B5EF4-FFF2-40B4-BE49-F238E27FC236}">
              <a16:creationId xmlns:a16="http://schemas.microsoft.com/office/drawing/2014/main" id="{00000000-0008-0000-2000-00008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>
          <a:extLst>
            <a:ext uri="{FF2B5EF4-FFF2-40B4-BE49-F238E27FC236}">
              <a16:creationId xmlns:a16="http://schemas.microsoft.com/office/drawing/2014/main" id="{00000000-0008-0000-2000-00008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>
          <a:extLst>
            <a:ext uri="{FF2B5EF4-FFF2-40B4-BE49-F238E27FC236}">
              <a16:creationId xmlns:a16="http://schemas.microsoft.com/office/drawing/2014/main" id="{00000000-0008-0000-2000-00008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>
          <a:extLst>
            <a:ext uri="{FF2B5EF4-FFF2-40B4-BE49-F238E27FC236}">
              <a16:creationId xmlns:a16="http://schemas.microsoft.com/office/drawing/2014/main" id="{00000000-0008-0000-2000-00008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>
          <a:extLst>
            <a:ext uri="{FF2B5EF4-FFF2-40B4-BE49-F238E27FC236}">
              <a16:creationId xmlns:a16="http://schemas.microsoft.com/office/drawing/2014/main" id="{00000000-0008-0000-2000-00008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>
          <a:extLst>
            <a:ext uri="{FF2B5EF4-FFF2-40B4-BE49-F238E27FC236}">
              <a16:creationId xmlns:a16="http://schemas.microsoft.com/office/drawing/2014/main" id="{00000000-0008-0000-2000-00008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>
          <a:extLst>
            <a:ext uri="{FF2B5EF4-FFF2-40B4-BE49-F238E27FC236}">
              <a16:creationId xmlns:a16="http://schemas.microsoft.com/office/drawing/2014/main" id="{00000000-0008-0000-2000-00008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>
          <a:extLst>
            <a:ext uri="{FF2B5EF4-FFF2-40B4-BE49-F238E27FC236}">
              <a16:creationId xmlns:a16="http://schemas.microsoft.com/office/drawing/2014/main" id="{00000000-0008-0000-2000-00008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>
          <a:extLst>
            <a:ext uri="{FF2B5EF4-FFF2-40B4-BE49-F238E27FC236}">
              <a16:creationId xmlns:a16="http://schemas.microsoft.com/office/drawing/2014/main" id="{00000000-0008-0000-2000-00008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>
          <a:extLst>
            <a:ext uri="{FF2B5EF4-FFF2-40B4-BE49-F238E27FC236}">
              <a16:creationId xmlns:a16="http://schemas.microsoft.com/office/drawing/2014/main" id="{00000000-0008-0000-2000-00008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>
          <a:extLst>
            <a:ext uri="{FF2B5EF4-FFF2-40B4-BE49-F238E27FC236}">
              <a16:creationId xmlns:a16="http://schemas.microsoft.com/office/drawing/2014/main" id="{00000000-0008-0000-2000-00008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>
          <a:extLst>
            <a:ext uri="{FF2B5EF4-FFF2-40B4-BE49-F238E27FC236}">
              <a16:creationId xmlns:a16="http://schemas.microsoft.com/office/drawing/2014/main" id="{00000000-0008-0000-2000-00008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>
          <a:extLst>
            <a:ext uri="{FF2B5EF4-FFF2-40B4-BE49-F238E27FC236}">
              <a16:creationId xmlns:a16="http://schemas.microsoft.com/office/drawing/2014/main" id="{00000000-0008-0000-2000-00009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>
          <a:extLst>
            <a:ext uri="{FF2B5EF4-FFF2-40B4-BE49-F238E27FC236}">
              <a16:creationId xmlns:a16="http://schemas.microsoft.com/office/drawing/2014/main" id="{00000000-0008-0000-2000-00009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>
          <a:extLst>
            <a:ext uri="{FF2B5EF4-FFF2-40B4-BE49-F238E27FC236}">
              <a16:creationId xmlns:a16="http://schemas.microsoft.com/office/drawing/2014/main" id="{00000000-0008-0000-2000-00009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>
          <a:extLst>
            <a:ext uri="{FF2B5EF4-FFF2-40B4-BE49-F238E27FC236}">
              <a16:creationId xmlns:a16="http://schemas.microsoft.com/office/drawing/2014/main" id="{00000000-0008-0000-2000-00009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>
          <a:extLst>
            <a:ext uri="{FF2B5EF4-FFF2-40B4-BE49-F238E27FC236}">
              <a16:creationId xmlns:a16="http://schemas.microsoft.com/office/drawing/2014/main" id="{00000000-0008-0000-2000-00009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>
          <a:extLst>
            <a:ext uri="{FF2B5EF4-FFF2-40B4-BE49-F238E27FC236}">
              <a16:creationId xmlns:a16="http://schemas.microsoft.com/office/drawing/2014/main" id="{00000000-0008-0000-2000-00009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>
          <a:extLst>
            <a:ext uri="{FF2B5EF4-FFF2-40B4-BE49-F238E27FC236}">
              <a16:creationId xmlns:a16="http://schemas.microsoft.com/office/drawing/2014/main" id="{00000000-0008-0000-2000-00009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>
          <a:extLst>
            <a:ext uri="{FF2B5EF4-FFF2-40B4-BE49-F238E27FC236}">
              <a16:creationId xmlns:a16="http://schemas.microsoft.com/office/drawing/2014/main" id="{00000000-0008-0000-2000-00009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>
          <a:extLst>
            <a:ext uri="{FF2B5EF4-FFF2-40B4-BE49-F238E27FC236}">
              <a16:creationId xmlns:a16="http://schemas.microsoft.com/office/drawing/2014/main" id="{00000000-0008-0000-2000-00009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>
          <a:extLst>
            <a:ext uri="{FF2B5EF4-FFF2-40B4-BE49-F238E27FC236}">
              <a16:creationId xmlns:a16="http://schemas.microsoft.com/office/drawing/2014/main" id="{00000000-0008-0000-2000-00009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>
          <a:extLst>
            <a:ext uri="{FF2B5EF4-FFF2-40B4-BE49-F238E27FC236}">
              <a16:creationId xmlns:a16="http://schemas.microsoft.com/office/drawing/2014/main" id="{00000000-0008-0000-2000-00009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>
          <a:extLst>
            <a:ext uri="{FF2B5EF4-FFF2-40B4-BE49-F238E27FC236}">
              <a16:creationId xmlns:a16="http://schemas.microsoft.com/office/drawing/2014/main" id="{00000000-0008-0000-2000-00009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>
          <a:extLst>
            <a:ext uri="{FF2B5EF4-FFF2-40B4-BE49-F238E27FC236}">
              <a16:creationId xmlns:a16="http://schemas.microsoft.com/office/drawing/2014/main" id="{00000000-0008-0000-2000-00009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>
          <a:extLst>
            <a:ext uri="{FF2B5EF4-FFF2-40B4-BE49-F238E27FC236}">
              <a16:creationId xmlns:a16="http://schemas.microsoft.com/office/drawing/2014/main" id="{00000000-0008-0000-2000-00009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>
          <a:extLst>
            <a:ext uri="{FF2B5EF4-FFF2-40B4-BE49-F238E27FC236}">
              <a16:creationId xmlns:a16="http://schemas.microsoft.com/office/drawing/2014/main" id="{00000000-0008-0000-2000-00009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>
          <a:extLst>
            <a:ext uri="{FF2B5EF4-FFF2-40B4-BE49-F238E27FC236}">
              <a16:creationId xmlns:a16="http://schemas.microsoft.com/office/drawing/2014/main" id="{00000000-0008-0000-2000-00009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>
          <a:extLst>
            <a:ext uri="{FF2B5EF4-FFF2-40B4-BE49-F238E27FC236}">
              <a16:creationId xmlns:a16="http://schemas.microsoft.com/office/drawing/2014/main" id="{00000000-0008-0000-2000-0000A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>
          <a:extLst>
            <a:ext uri="{FF2B5EF4-FFF2-40B4-BE49-F238E27FC236}">
              <a16:creationId xmlns:a16="http://schemas.microsoft.com/office/drawing/2014/main" id="{00000000-0008-0000-2000-0000A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>
          <a:extLst>
            <a:ext uri="{FF2B5EF4-FFF2-40B4-BE49-F238E27FC236}">
              <a16:creationId xmlns:a16="http://schemas.microsoft.com/office/drawing/2014/main" id="{00000000-0008-0000-2000-0000A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>
          <a:extLst>
            <a:ext uri="{FF2B5EF4-FFF2-40B4-BE49-F238E27FC236}">
              <a16:creationId xmlns:a16="http://schemas.microsoft.com/office/drawing/2014/main" id="{00000000-0008-0000-2000-0000A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>
          <a:extLst>
            <a:ext uri="{FF2B5EF4-FFF2-40B4-BE49-F238E27FC236}">
              <a16:creationId xmlns:a16="http://schemas.microsoft.com/office/drawing/2014/main" id="{00000000-0008-0000-2000-0000A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>
          <a:extLst>
            <a:ext uri="{FF2B5EF4-FFF2-40B4-BE49-F238E27FC236}">
              <a16:creationId xmlns:a16="http://schemas.microsoft.com/office/drawing/2014/main" id="{00000000-0008-0000-2000-0000A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>
          <a:extLst>
            <a:ext uri="{FF2B5EF4-FFF2-40B4-BE49-F238E27FC236}">
              <a16:creationId xmlns:a16="http://schemas.microsoft.com/office/drawing/2014/main" id="{00000000-0008-0000-2000-0000A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>
          <a:extLst>
            <a:ext uri="{FF2B5EF4-FFF2-40B4-BE49-F238E27FC236}">
              <a16:creationId xmlns:a16="http://schemas.microsoft.com/office/drawing/2014/main" id="{00000000-0008-0000-2000-0000A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>
          <a:extLst>
            <a:ext uri="{FF2B5EF4-FFF2-40B4-BE49-F238E27FC236}">
              <a16:creationId xmlns:a16="http://schemas.microsoft.com/office/drawing/2014/main" id="{00000000-0008-0000-2000-0000A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>
          <a:extLst>
            <a:ext uri="{FF2B5EF4-FFF2-40B4-BE49-F238E27FC236}">
              <a16:creationId xmlns:a16="http://schemas.microsoft.com/office/drawing/2014/main" id="{00000000-0008-0000-2000-0000A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>
          <a:extLst>
            <a:ext uri="{FF2B5EF4-FFF2-40B4-BE49-F238E27FC236}">
              <a16:creationId xmlns:a16="http://schemas.microsoft.com/office/drawing/2014/main" id="{00000000-0008-0000-2000-0000A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>
          <a:extLst>
            <a:ext uri="{FF2B5EF4-FFF2-40B4-BE49-F238E27FC236}">
              <a16:creationId xmlns:a16="http://schemas.microsoft.com/office/drawing/2014/main" id="{00000000-0008-0000-2000-0000A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>
          <a:extLst>
            <a:ext uri="{FF2B5EF4-FFF2-40B4-BE49-F238E27FC236}">
              <a16:creationId xmlns:a16="http://schemas.microsoft.com/office/drawing/2014/main" id="{00000000-0008-0000-2000-0000A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>
          <a:extLst>
            <a:ext uri="{FF2B5EF4-FFF2-40B4-BE49-F238E27FC236}">
              <a16:creationId xmlns:a16="http://schemas.microsoft.com/office/drawing/2014/main" id="{00000000-0008-0000-2000-0000A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>
          <a:extLst>
            <a:ext uri="{FF2B5EF4-FFF2-40B4-BE49-F238E27FC236}">
              <a16:creationId xmlns:a16="http://schemas.microsoft.com/office/drawing/2014/main" id="{00000000-0008-0000-2000-0000A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>
          <a:extLst>
            <a:ext uri="{FF2B5EF4-FFF2-40B4-BE49-F238E27FC236}">
              <a16:creationId xmlns:a16="http://schemas.microsoft.com/office/drawing/2014/main" id="{00000000-0008-0000-2000-0000A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>
          <a:extLst>
            <a:ext uri="{FF2B5EF4-FFF2-40B4-BE49-F238E27FC236}">
              <a16:creationId xmlns:a16="http://schemas.microsoft.com/office/drawing/2014/main" id="{00000000-0008-0000-2000-0000B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>
          <a:extLst>
            <a:ext uri="{FF2B5EF4-FFF2-40B4-BE49-F238E27FC236}">
              <a16:creationId xmlns:a16="http://schemas.microsoft.com/office/drawing/2014/main" id="{00000000-0008-0000-2000-0000B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>
          <a:extLst>
            <a:ext uri="{FF2B5EF4-FFF2-40B4-BE49-F238E27FC236}">
              <a16:creationId xmlns:a16="http://schemas.microsoft.com/office/drawing/2014/main" id="{00000000-0008-0000-2000-0000B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>
          <a:extLst>
            <a:ext uri="{FF2B5EF4-FFF2-40B4-BE49-F238E27FC236}">
              <a16:creationId xmlns:a16="http://schemas.microsoft.com/office/drawing/2014/main" id="{00000000-0008-0000-2000-0000B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>
          <a:extLst>
            <a:ext uri="{FF2B5EF4-FFF2-40B4-BE49-F238E27FC236}">
              <a16:creationId xmlns:a16="http://schemas.microsoft.com/office/drawing/2014/main" id="{00000000-0008-0000-2000-0000B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>
          <a:extLst>
            <a:ext uri="{FF2B5EF4-FFF2-40B4-BE49-F238E27FC236}">
              <a16:creationId xmlns:a16="http://schemas.microsoft.com/office/drawing/2014/main" id="{00000000-0008-0000-2000-0000B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>
          <a:extLst>
            <a:ext uri="{FF2B5EF4-FFF2-40B4-BE49-F238E27FC236}">
              <a16:creationId xmlns:a16="http://schemas.microsoft.com/office/drawing/2014/main" id="{00000000-0008-0000-2000-0000B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>
          <a:extLst>
            <a:ext uri="{FF2B5EF4-FFF2-40B4-BE49-F238E27FC236}">
              <a16:creationId xmlns:a16="http://schemas.microsoft.com/office/drawing/2014/main" id="{00000000-0008-0000-2000-0000B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>
          <a:extLst>
            <a:ext uri="{FF2B5EF4-FFF2-40B4-BE49-F238E27FC236}">
              <a16:creationId xmlns:a16="http://schemas.microsoft.com/office/drawing/2014/main" id="{00000000-0008-0000-2000-0000B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>
          <a:extLst>
            <a:ext uri="{FF2B5EF4-FFF2-40B4-BE49-F238E27FC236}">
              <a16:creationId xmlns:a16="http://schemas.microsoft.com/office/drawing/2014/main" id="{00000000-0008-0000-2000-0000B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>
          <a:extLst>
            <a:ext uri="{FF2B5EF4-FFF2-40B4-BE49-F238E27FC236}">
              <a16:creationId xmlns:a16="http://schemas.microsoft.com/office/drawing/2014/main" id="{00000000-0008-0000-2000-0000B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>
          <a:extLst>
            <a:ext uri="{FF2B5EF4-FFF2-40B4-BE49-F238E27FC236}">
              <a16:creationId xmlns:a16="http://schemas.microsoft.com/office/drawing/2014/main" id="{00000000-0008-0000-2000-0000B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>
          <a:extLst>
            <a:ext uri="{FF2B5EF4-FFF2-40B4-BE49-F238E27FC236}">
              <a16:creationId xmlns:a16="http://schemas.microsoft.com/office/drawing/2014/main" id="{00000000-0008-0000-2000-0000B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>
          <a:extLst>
            <a:ext uri="{FF2B5EF4-FFF2-40B4-BE49-F238E27FC236}">
              <a16:creationId xmlns:a16="http://schemas.microsoft.com/office/drawing/2014/main" id="{00000000-0008-0000-2000-0000B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>
          <a:extLst>
            <a:ext uri="{FF2B5EF4-FFF2-40B4-BE49-F238E27FC236}">
              <a16:creationId xmlns:a16="http://schemas.microsoft.com/office/drawing/2014/main" id="{00000000-0008-0000-2000-0000B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>
          <a:extLst>
            <a:ext uri="{FF2B5EF4-FFF2-40B4-BE49-F238E27FC236}">
              <a16:creationId xmlns:a16="http://schemas.microsoft.com/office/drawing/2014/main" id="{00000000-0008-0000-2000-0000B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>
          <a:extLst>
            <a:ext uri="{FF2B5EF4-FFF2-40B4-BE49-F238E27FC236}">
              <a16:creationId xmlns:a16="http://schemas.microsoft.com/office/drawing/2014/main" id="{00000000-0008-0000-2000-0000C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>
          <a:extLst>
            <a:ext uri="{FF2B5EF4-FFF2-40B4-BE49-F238E27FC236}">
              <a16:creationId xmlns:a16="http://schemas.microsoft.com/office/drawing/2014/main" id="{00000000-0008-0000-2000-0000C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>
          <a:extLst>
            <a:ext uri="{FF2B5EF4-FFF2-40B4-BE49-F238E27FC236}">
              <a16:creationId xmlns:a16="http://schemas.microsoft.com/office/drawing/2014/main" id="{00000000-0008-0000-2000-0000C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>
          <a:extLst>
            <a:ext uri="{FF2B5EF4-FFF2-40B4-BE49-F238E27FC236}">
              <a16:creationId xmlns:a16="http://schemas.microsoft.com/office/drawing/2014/main" id="{00000000-0008-0000-2000-0000C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>
          <a:extLst>
            <a:ext uri="{FF2B5EF4-FFF2-40B4-BE49-F238E27FC236}">
              <a16:creationId xmlns:a16="http://schemas.microsoft.com/office/drawing/2014/main" id="{00000000-0008-0000-2000-0000C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>
          <a:extLst>
            <a:ext uri="{FF2B5EF4-FFF2-40B4-BE49-F238E27FC236}">
              <a16:creationId xmlns:a16="http://schemas.microsoft.com/office/drawing/2014/main" id="{00000000-0008-0000-2000-0000C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>
          <a:extLst>
            <a:ext uri="{FF2B5EF4-FFF2-40B4-BE49-F238E27FC236}">
              <a16:creationId xmlns:a16="http://schemas.microsoft.com/office/drawing/2014/main" id="{00000000-0008-0000-2000-0000C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>
          <a:extLst>
            <a:ext uri="{FF2B5EF4-FFF2-40B4-BE49-F238E27FC236}">
              <a16:creationId xmlns:a16="http://schemas.microsoft.com/office/drawing/2014/main" id="{00000000-0008-0000-2000-0000C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>
          <a:extLst>
            <a:ext uri="{FF2B5EF4-FFF2-40B4-BE49-F238E27FC236}">
              <a16:creationId xmlns:a16="http://schemas.microsoft.com/office/drawing/2014/main" id="{00000000-0008-0000-2000-0000C8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>
          <a:extLst>
            <a:ext uri="{FF2B5EF4-FFF2-40B4-BE49-F238E27FC236}">
              <a16:creationId xmlns:a16="http://schemas.microsoft.com/office/drawing/2014/main" id="{00000000-0008-0000-2000-0000C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>
          <a:extLst>
            <a:ext uri="{FF2B5EF4-FFF2-40B4-BE49-F238E27FC236}">
              <a16:creationId xmlns:a16="http://schemas.microsoft.com/office/drawing/2014/main" id="{00000000-0008-0000-2000-0000C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>
          <a:extLst>
            <a:ext uri="{FF2B5EF4-FFF2-40B4-BE49-F238E27FC236}">
              <a16:creationId xmlns:a16="http://schemas.microsoft.com/office/drawing/2014/main" id="{00000000-0008-0000-2000-0000C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>
          <a:extLst>
            <a:ext uri="{FF2B5EF4-FFF2-40B4-BE49-F238E27FC236}">
              <a16:creationId xmlns:a16="http://schemas.microsoft.com/office/drawing/2014/main" id="{00000000-0008-0000-2000-0000C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>
          <a:extLst>
            <a:ext uri="{FF2B5EF4-FFF2-40B4-BE49-F238E27FC236}">
              <a16:creationId xmlns:a16="http://schemas.microsoft.com/office/drawing/2014/main" id="{00000000-0008-0000-2000-0000C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>
          <a:extLst>
            <a:ext uri="{FF2B5EF4-FFF2-40B4-BE49-F238E27FC236}">
              <a16:creationId xmlns:a16="http://schemas.microsoft.com/office/drawing/2014/main" id="{00000000-0008-0000-2000-0000C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>
          <a:extLst>
            <a:ext uri="{FF2B5EF4-FFF2-40B4-BE49-F238E27FC236}">
              <a16:creationId xmlns:a16="http://schemas.microsoft.com/office/drawing/2014/main" id="{00000000-0008-0000-2000-0000C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>
          <a:extLst>
            <a:ext uri="{FF2B5EF4-FFF2-40B4-BE49-F238E27FC236}">
              <a16:creationId xmlns:a16="http://schemas.microsoft.com/office/drawing/2014/main" id="{00000000-0008-0000-2000-0000D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>
          <a:extLst>
            <a:ext uri="{FF2B5EF4-FFF2-40B4-BE49-F238E27FC236}">
              <a16:creationId xmlns:a16="http://schemas.microsoft.com/office/drawing/2014/main" id="{00000000-0008-0000-2000-0000D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>
          <a:extLst>
            <a:ext uri="{FF2B5EF4-FFF2-40B4-BE49-F238E27FC236}">
              <a16:creationId xmlns:a16="http://schemas.microsoft.com/office/drawing/2014/main" id="{00000000-0008-0000-2000-0000D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>
          <a:extLst>
            <a:ext uri="{FF2B5EF4-FFF2-40B4-BE49-F238E27FC236}">
              <a16:creationId xmlns:a16="http://schemas.microsoft.com/office/drawing/2014/main" id="{00000000-0008-0000-2000-0000D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>
          <a:extLst>
            <a:ext uri="{FF2B5EF4-FFF2-40B4-BE49-F238E27FC236}">
              <a16:creationId xmlns:a16="http://schemas.microsoft.com/office/drawing/2014/main" id="{00000000-0008-0000-2000-0000D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>
          <a:extLst>
            <a:ext uri="{FF2B5EF4-FFF2-40B4-BE49-F238E27FC236}">
              <a16:creationId xmlns:a16="http://schemas.microsoft.com/office/drawing/2014/main" id="{00000000-0008-0000-2000-0000D5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>
          <a:extLst>
            <a:ext uri="{FF2B5EF4-FFF2-40B4-BE49-F238E27FC236}">
              <a16:creationId xmlns:a16="http://schemas.microsoft.com/office/drawing/2014/main" id="{00000000-0008-0000-2000-0000D6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>
          <a:extLst>
            <a:ext uri="{FF2B5EF4-FFF2-40B4-BE49-F238E27FC236}">
              <a16:creationId xmlns:a16="http://schemas.microsoft.com/office/drawing/2014/main" id="{00000000-0008-0000-2000-0000D7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>
          <a:extLst>
            <a:ext uri="{FF2B5EF4-FFF2-40B4-BE49-F238E27FC236}">
              <a16:creationId xmlns:a16="http://schemas.microsoft.com/office/drawing/2014/main" id="{00000000-0008-0000-2000-0000D8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>
          <a:extLst>
            <a:ext uri="{FF2B5EF4-FFF2-40B4-BE49-F238E27FC236}">
              <a16:creationId xmlns:a16="http://schemas.microsoft.com/office/drawing/2014/main" id="{00000000-0008-0000-2000-0000D9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>
          <a:extLst>
            <a:ext uri="{FF2B5EF4-FFF2-40B4-BE49-F238E27FC236}">
              <a16:creationId xmlns:a16="http://schemas.microsoft.com/office/drawing/2014/main" id="{00000000-0008-0000-2000-0000DA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>
          <a:extLst>
            <a:ext uri="{FF2B5EF4-FFF2-40B4-BE49-F238E27FC236}">
              <a16:creationId xmlns:a16="http://schemas.microsoft.com/office/drawing/2014/main" id="{00000000-0008-0000-2000-0000DB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>
          <a:extLst>
            <a:ext uri="{FF2B5EF4-FFF2-40B4-BE49-F238E27FC236}">
              <a16:creationId xmlns:a16="http://schemas.microsoft.com/office/drawing/2014/main" id="{00000000-0008-0000-2000-0000DC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>
          <a:extLst>
            <a:ext uri="{FF2B5EF4-FFF2-40B4-BE49-F238E27FC236}">
              <a16:creationId xmlns:a16="http://schemas.microsoft.com/office/drawing/2014/main" id="{00000000-0008-0000-2000-0000DD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>
          <a:extLst>
            <a:ext uri="{FF2B5EF4-FFF2-40B4-BE49-F238E27FC236}">
              <a16:creationId xmlns:a16="http://schemas.microsoft.com/office/drawing/2014/main" id="{00000000-0008-0000-2000-0000DE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>
          <a:extLst>
            <a:ext uri="{FF2B5EF4-FFF2-40B4-BE49-F238E27FC236}">
              <a16:creationId xmlns:a16="http://schemas.microsoft.com/office/drawing/2014/main" id="{00000000-0008-0000-2000-0000DF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>
          <a:extLst>
            <a:ext uri="{FF2B5EF4-FFF2-40B4-BE49-F238E27FC236}">
              <a16:creationId xmlns:a16="http://schemas.microsoft.com/office/drawing/2014/main" id="{00000000-0008-0000-2000-0000E0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>
          <a:extLst>
            <a:ext uri="{FF2B5EF4-FFF2-40B4-BE49-F238E27FC236}">
              <a16:creationId xmlns:a16="http://schemas.microsoft.com/office/drawing/2014/main" id="{00000000-0008-0000-2000-0000E1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>
          <a:extLst>
            <a:ext uri="{FF2B5EF4-FFF2-40B4-BE49-F238E27FC236}">
              <a16:creationId xmlns:a16="http://schemas.microsoft.com/office/drawing/2014/main" id="{00000000-0008-0000-2000-0000E2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>
          <a:extLst>
            <a:ext uri="{FF2B5EF4-FFF2-40B4-BE49-F238E27FC236}">
              <a16:creationId xmlns:a16="http://schemas.microsoft.com/office/drawing/2014/main" id="{00000000-0008-0000-2000-0000E3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>
          <a:extLst>
            <a:ext uri="{FF2B5EF4-FFF2-40B4-BE49-F238E27FC236}">
              <a16:creationId xmlns:a16="http://schemas.microsoft.com/office/drawing/2014/main" id="{00000000-0008-0000-2000-0000E4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>
          <a:extLst>
            <a:ext uri="{FF2B5EF4-FFF2-40B4-BE49-F238E27FC236}">
              <a16:creationId xmlns:a16="http://schemas.microsoft.com/office/drawing/2014/main" id="{00000000-0008-0000-2000-0000E5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>
          <a:extLst>
            <a:ext uri="{FF2B5EF4-FFF2-40B4-BE49-F238E27FC236}">
              <a16:creationId xmlns:a16="http://schemas.microsoft.com/office/drawing/2014/main" id="{00000000-0008-0000-2000-0000E6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>
          <a:extLst>
            <a:ext uri="{FF2B5EF4-FFF2-40B4-BE49-F238E27FC236}">
              <a16:creationId xmlns:a16="http://schemas.microsoft.com/office/drawing/2014/main" id="{00000000-0008-0000-2000-0000E7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>
          <a:extLst>
            <a:ext uri="{FF2B5EF4-FFF2-40B4-BE49-F238E27FC236}">
              <a16:creationId xmlns:a16="http://schemas.microsoft.com/office/drawing/2014/main" id="{00000000-0008-0000-2000-0000E8100000}"/>
            </a:ext>
          </a:extLst>
        </xdr:cNvPr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>
          <a:extLst>
            <a:ext uri="{FF2B5EF4-FFF2-40B4-BE49-F238E27FC236}">
              <a16:creationId xmlns:a16="http://schemas.microsoft.com/office/drawing/2014/main" id="{00000000-0008-0000-2000-0000E9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>
          <a:extLst>
            <a:ext uri="{FF2B5EF4-FFF2-40B4-BE49-F238E27FC236}">
              <a16:creationId xmlns:a16="http://schemas.microsoft.com/office/drawing/2014/main" id="{00000000-0008-0000-2000-0000EA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>
          <a:extLst>
            <a:ext uri="{FF2B5EF4-FFF2-40B4-BE49-F238E27FC236}">
              <a16:creationId xmlns:a16="http://schemas.microsoft.com/office/drawing/2014/main" id="{00000000-0008-0000-2000-0000EB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>
          <a:extLst>
            <a:ext uri="{FF2B5EF4-FFF2-40B4-BE49-F238E27FC236}">
              <a16:creationId xmlns:a16="http://schemas.microsoft.com/office/drawing/2014/main" id="{00000000-0008-0000-2000-0000EC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>
          <a:extLst>
            <a:ext uri="{FF2B5EF4-FFF2-40B4-BE49-F238E27FC236}">
              <a16:creationId xmlns:a16="http://schemas.microsoft.com/office/drawing/2014/main" id="{00000000-0008-0000-2000-0000ED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>
          <a:extLst>
            <a:ext uri="{FF2B5EF4-FFF2-40B4-BE49-F238E27FC236}">
              <a16:creationId xmlns:a16="http://schemas.microsoft.com/office/drawing/2014/main" id="{00000000-0008-0000-2000-0000EE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>
          <a:extLst>
            <a:ext uri="{FF2B5EF4-FFF2-40B4-BE49-F238E27FC236}">
              <a16:creationId xmlns:a16="http://schemas.microsoft.com/office/drawing/2014/main" id="{00000000-0008-0000-2000-0000EF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>
          <a:extLst>
            <a:ext uri="{FF2B5EF4-FFF2-40B4-BE49-F238E27FC236}">
              <a16:creationId xmlns:a16="http://schemas.microsoft.com/office/drawing/2014/main" id="{00000000-0008-0000-2000-0000F0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>
          <a:extLst>
            <a:ext uri="{FF2B5EF4-FFF2-40B4-BE49-F238E27FC236}">
              <a16:creationId xmlns:a16="http://schemas.microsoft.com/office/drawing/2014/main" id="{00000000-0008-0000-2000-0000F1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>
          <a:extLst>
            <a:ext uri="{FF2B5EF4-FFF2-40B4-BE49-F238E27FC236}">
              <a16:creationId xmlns:a16="http://schemas.microsoft.com/office/drawing/2014/main" id="{00000000-0008-0000-2000-0000F2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>
          <a:extLst>
            <a:ext uri="{FF2B5EF4-FFF2-40B4-BE49-F238E27FC236}">
              <a16:creationId xmlns:a16="http://schemas.microsoft.com/office/drawing/2014/main" id="{00000000-0008-0000-2000-0000F3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>
          <a:extLst>
            <a:ext uri="{FF2B5EF4-FFF2-40B4-BE49-F238E27FC236}">
              <a16:creationId xmlns:a16="http://schemas.microsoft.com/office/drawing/2014/main" id="{00000000-0008-0000-2000-0000F410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>
          <a:extLst>
            <a:ext uri="{FF2B5EF4-FFF2-40B4-BE49-F238E27FC236}">
              <a16:creationId xmlns:a16="http://schemas.microsoft.com/office/drawing/2014/main" id="{00000000-0008-0000-2000-0000F510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>
          <a:extLst>
            <a:ext uri="{FF2B5EF4-FFF2-40B4-BE49-F238E27FC236}">
              <a16:creationId xmlns:a16="http://schemas.microsoft.com/office/drawing/2014/main" id="{00000000-0008-0000-2000-0000F6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>
          <a:extLst>
            <a:ext uri="{FF2B5EF4-FFF2-40B4-BE49-F238E27FC236}">
              <a16:creationId xmlns:a16="http://schemas.microsoft.com/office/drawing/2014/main" id="{00000000-0008-0000-2000-0000F7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>
          <a:extLst>
            <a:ext uri="{FF2B5EF4-FFF2-40B4-BE49-F238E27FC236}">
              <a16:creationId xmlns:a16="http://schemas.microsoft.com/office/drawing/2014/main" id="{00000000-0008-0000-2000-0000F8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>
          <a:extLst>
            <a:ext uri="{FF2B5EF4-FFF2-40B4-BE49-F238E27FC236}">
              <a16:creationId xmlns:a16="http://schemas.microsoft.com/office/drawing/2014/main" id="{00000000-0008-0000-2000-0000F9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>
          <a:extLst>
            <a:ext uri="{FF2B5EF4-FFF2-40B4-BE49-F238E27FC236}">
              <a16:creationId xmlns:a16="http://schemas.microsoft.com/office/drawing/2014/main" id="{00000000-0008-0000-2000-0000FA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>
          <a:extLst>
            <a:ext uri="{FF2B5EF4-FFF2-40B4-BE49-F238E27FC236}">
              <a16:creationId xmlns:a16="http://schemas.microsoft.com/office/drawing/2014/main" id="{00000000-0008-0000-2000-0000FB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>
          <a:extLst>
            <a:ext uri="{FF2B5EF4-FFF2-40B4-BE49-F238E27FC236}">
              <a16:creationId xmlns:a16="http://schemas.microsoft.com/office/drawing/2014/main" id="{00000000-0008-0000-2000-0000FC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>
          <a:extLst>
            <a:ext uri="{FF2B5EF4-FFF2-40B4-BE49-F238E27FC236}">
              <a16:creationId xmlns:a16="http://schemas.microsoft.com/office/drawing/2014/main" id="{00000000-0008-0000-2000-0000FD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>
          <a:extLst>
            <a:ext uri="{FF2B5EF4-FFF2-40B4-BE49-F238E27FC236}">
              <a16:creationId xmlns:a16="http://schemas.microsoft.com/office/drawing/2014/main" id="{00000000-0008-0000-2000-0000FE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>
          <a:extLst>
            <a:ext uri="{FF2B5EF4-FFF2-40B4-BE49-F238E27FC236}">
              <a16:creationId xmlns:a16="http://schemas.microsoft.com/office/drawing/2014/main" id="{00000000-0008-0000-2000-0000FF10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>
          <a:extLst>
            <a:ext uri="{FF2B5EF4-FFF2-40B4-BE49-F238E27FC236}">
              <a16:creationId xmlns:a16="http://schemas.microsoft.com/office/drawing/2014/main" id="{00000000-0008-0000-2000-00000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>
          <a:extLst>
            <a:ext uri="{FF2B5EF4-FFF2-40B4-BE49-F238E27FC236}">
              <a16:creationId xmlns:a16="http://schemas.microsoft.com/office/drawing/2014/main" id="{00000000-0008-0000-2000-000001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>
          <a:extLst>
            <a:ext uri="{FF2B5EF4-FFF2-40B4-BE49-F238E27FC236}">
              <a16:creationId xmlns:a16="http://schemas.microsoft.com/office/drawing/2014/main" id="{00000000-0008-0000-2000-00000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>
          <a:extLst>
            <a:ext uri="{FF2B5EF4-FFF2-40B4-BE49-F238E27FC236}">
              <a16:creationId xmlns:a16="http://schemas.microsoft.com/office/drawing/2014/main" id="{00000000-0008-0000-2000-00000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>
          <a:extLst>
            <a:ext uri="{FF2B5EF4-FFF2-40B4-BE49-F238E27FC236}">
              <a16:creationId xmlns:a16="http://schemas.microsoft.com/office/drawing/2014/main" id="{00000000-0008-0000-2000-00000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>
          <a:extLst>
            <a:ext uri="{FF2B5EF4-FFF2-40B4-BE49-F238E27FC236}">
              <a16:creationId xmlns:a16="http://schemas.microsoft.com/office/drawing/2014/main" id="{00000000-0008-0000-2000-00000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>
          <a:extLst>
            <a:ext uri="{FF2B5EF4-FFF2-40B4-BE49-F238E27FC236}">
              <a16:creationId xmlns:a16="http://schemas.microsoft.com/office/drawing/2014/main" id="{00000000-0008-0000-2000-00000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>
          <a:extLst>
            <a:ext uri="{FF2B5EF4-FFF2-40B4-BE49-F238E27FC236}">
              <a16:creationId xmlns:a16="http://schemas.microsoft.com/office/drawing/2014/main" id="{00000000-0008-0000-2000-00000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>
          <a:extLst>
            <a:ext uri="{FF2B5EF4-FFF2-40B4-BE49-F238E27FC236}">
              <a16:creationId xmlns:a16="http://schemas.microsoft.com/office/drawing/2014/main" id="{00000000-0008-0000-2000-00000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>
          <a:extLst>
            <a:ext uri="{FF2B5EF4-FFF2-40B4-BE49-F238E27FC236}">
              <a16:creationId xmlns:a16="http://schemas.microsoft.com/office/drawing/2014/main" id="{00000000-0008-0000-2000-00000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>
          <a:extLst>
            <a:ext uri="{FF2B5EF4-FFF2-40B4-BE49-F238E27FC236}">
              <a16:creationId xmlns:a16="http://schemas.microsoft.com/office/drawing/2014/main" id="{00000000-0008-0000-2000-00000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>
          <a:extLst>
            <a:ext uri="{FF2B5EF4-FFF2-40B4-BE49-F238E27FC236}">
              <a16:creationId xmlns:a16="http://schemas.microsoft.com/office/drawing/2014/main" id="{00000000-0008-0000-2000-00000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>
          <a:extLst>
            <a:ext uri="{FF2B5EF4-FFF2-40B4-BE49-F238E27FC236}">
              <a16:creationId xmlns:a16="http://schemas.microsoft.com/office/drawing/2014/main" id="{00000000-0008-0000-2000-00000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>
          <a:extLst>
            <a:ext uri="{FF2B5EF4-FFF2-40B4-BE49-F238E27FC236}">
              <a16:creationId xmlns:a16="http://schemas.microsoft.com/office/drawing/2014/main" id="{00000000-0008-0000-2000-00000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>
          <a:extLst>
            <a:ext uri="{FF2B5EF4-FFF2-40B4-BE49-F238E27FC236}">
              <a16:creationId xmlns:a16="http://schemas.microsoft.com/office/drawing/2014/main" id="{00000000-0008-0000-2000-00000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>
          <a:extLst>
            <a:ext uri="{FF2B5EF4-FFF2-40B4-BE49-F238E27FC236}">
              <a16:creationId xmlns:a16="http://schemas.microsoft.com/office/drawing/2014/main" id="{00000000-0008-0000-2000-00000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>
          <a:extLst>
            <a:ext uri="{FF2B5EF4-FFF2-40B4-BE49-F238E27FC236}">
              <a16:creationId xmlns:a16="http://schemas.microsoft.com/office/drawing/2014/main" id="{00000000-0008-0000-2000-00001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>
          <a:extLst>
            <a:ext uri="{FF2B5EF4-FFF2-40B4-BE49-F238E27FC236}">
              <a16:creationId xmlns:a16="http://schemas.microsoft.com/office/drawing/2014/main" id="{00000000-0008-0000-2000-00001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>
          <a:extLst>
            <a:ext uri="{FF2B5EF4-FFF2-40B4-BE49-F238E27FC236}">
              <a16:creationId xmlns:a16="http://schemas.microsoft.com/office/drawing/2014/main" id="{00000000-0008-0000-2000-00001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>
          <a:extLst>
            <a:ext uri="{FF2B5EF4-FFF2-40B4-BE49-F238E27FC236}">
              <a16:creationId xmlns:a16="http://schemas.microsoft.com/office/drawing/2014/main" id="{00000000-0008-0000-2000-00001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>
          <a:extLst>
            <a:ext uri="{FF2B5EF4-FFF2-40B4-BE49-F238E27FC236}">
              <a16:creationId xmlns:a16="http://schemas.microsoft.com/office/drawing/2014/main" id="{00000000-0008-0000-2000-00001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>
          <a:extLst>
            <a:ext uri="{FF2B5EF4-FFF2-40B4-BE49-F238E27FC236}">
              <a16:creationId xmlns:a16="http://schemas.microsoft.com/office/drawing/2014/main" id="{00000000-0008-0000-2000-00001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>
          <a:extLst>
            <a:ext uri="{FF2B5EF4-FFF2-40B4-BE49-F238E27FC236}">
              <a16:creationId xmlns:a16="http://schemas.microsoft.com/office/drawing/2014/main" id="{00000000-0008-0000-2000-00001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>
          <a:extLst>
            <a:ext uri="{FF2B5EF4-FFF2-40B4-BE49-F238E27FC236}">
              <a16:creationId xmlns:a16="http://schemas.microsoft.com/office/drawing/2014/main" id="{00000000-0008-0000-2000-00001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>
          <a:extLst>
            <a:ext uri="{FF2B5EF4-FFF2-40B4-BE49-F238E27FC236}">
              <a16:creationId xmlns:a16="http://schemas.microsoft.com/office/drawing/2014/main" id="{00000000-0008-0000-2000-00001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>
          <a:extLst>
            <a:ext uri="{FF2B5EF4-FFF2-40B4-BE49-F238E27FC236}">
              <a16:creationId xmlns:a16="http://schemas.microsoft.com/office/drawing/2014/main" id="{00000000-0008-0000-2000-00001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>
          <a:extLst>
            <a:ext uri="{FF2B5EF4-FFF2-40B4-BE49-F238E27FC236}">
              <a16:creationId xmlns:a16="http://schemas.microsoft.com/office/drawing/2014/main" id="{00000000-0008-0000-2000-00001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>
          <a:extLst>
            <a:ext uri="{FF2B5EF4-FFF2-40B4-BE49-F238E27FC236}">
              <a16:creationId xmlns:a16="http://schemas.microsoft.com/office/drawing/2014/main" id="{00000000-0008-0000-2000-00001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>
          <a:extLst>
            <a:ext uri="{FF2B5EF4-FFF2-40B4-BE49-F238E27FC236}">
              <a16:creationId xmlns:a16="http://schemas.microsoft.com/office/drawing/2014/main" id="{00000000-0008-0000-2000-00001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>
          <a:extLst>
            <a:ext uri="{FF2B5EF4-FFF2-40B4-BE49-F238E27FC236}">
              <a16:creationId xmlns:a16="http://schemas.microsoft.com/office/drawing/2014/main" id="{00000000-0008-0000-2000-00001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>
          <a:extLst>
            <a:ext uri="{FF2B5EF4-FFF2-40B4-BE49-F238E27FC236}">
              <a16:creationId xmlns:a16="http://schemas.microsoft.com/office/drawing/2014/main" id="{00000000-0008-0000-2000-00001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>
          <a:extLst>
            <a:ext uri="{FF2B5EF4-FFF2-40B4-BE49-F238E27FC236}">
              <a16:creationId xmlns:a16="http://schemas.microsoft.com/office/drawing/2014/main" id="{00000000-0008-0000-2000-00001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>
          <a:extLst>
            <a:ext uri="{FF2B5EF4-FFF2-40B4-BE49-F238E27FC236}">
              <a16:creationId xmlns:a16="http://schemas.microsoft.com/office/drawing/2014/main" id="{00000000-0008-0000-2000-00002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>
          <a:extLst>
            <a:ext uri="{FF2B5EF4-FFF2-40B4-BE49-F238E27FC236}">
              <a16:creationId xmlns:a16="http://schemas.microsoft.com/office/drawing/2014/main" id="{00000000-0008-0000-2000-00002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>
          <a:extLst>
            <a:ext uri="{FF2B5EF4-FFF2-40B4-BE49-F238E27FC236}">
              <a16:creationId xmlns:a16="http://schemas.microsoft.com/office/drawing/2014/main" id="{00000000-0008-0000-2000-00002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>
          <a:extLst>
            <a:ext uri="{FF2B5EF4-FFF2-40B4-BE49-F238E27FC236}">
              <a16:creationId xmlns:a16="http://schemas.microsoft.com/office/drawing/2014/main" id="{00000000-0008-0000-2000-00002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>
          <a:extLst>
            <a:ext uri="{FF2B5EF4-FFF2-40B4-BE49-F238E27FC236}">
              <a16:creationId xmlns:a16="http://schemas.microsoft.com/office/drawing/2014/main" id="{00000000-0008-0000-2000-00002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>
          <a:extLst>
            <a:ext uri="{FF2B5EF4-FFF2-40B4-BE49-F238E27FC236}">
              <a16:creationId xmlns:a16="http://schemas.microsoft.com/office/drawing/2014/main" id="{00000000-0008-0000-2000-00002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>
          <a:extLst>
            <a:ext uri="{FF2B5EF4-FFF2-40B4-BE49-F238E27FC236}">
              <a16:creationId xmlns:a16="http://schemas.microsoft.com/office/drawing/2014/main" id="{00000000-0008-0000-2000-00002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>
          <a:extLst>
            <a:ext uri="{FF2B5EF4-FFF2-40B4-BE49-F238E27FC236}">
              <a16:creationId xmlns:a16="http://schemas.microsoft.com/office/drawing/2014/main" id="{00000000-0008-0000-2000-00002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>
          <a:extLst>
            <a:ext uri="{FF2B5EF4-FFF2-40B4-BE49-F238E27FC236}">
              <a16:creationId xmlns:a16="http://schemas.microsoft.com/office/drawing/2014/main" id="{00000000-0008-0000-2000-00002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>
          <a:extLst>
            <a:ext uri="{FF2B5EF4-FFF2-40B4-BE49-F238E27FC236}">
              <a16:creationId xmlns:a16="http://schemas.microsoft.com/office/drawing/2014/main" id="{00000000-0008-0000-2000-00002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>
          <a:extLst>
            <a:ext uri="{FF2B5EF4-FFF2-40B4-BE49-F238E27FC236}">
              <a16:creationId xmlns:a16="http://schemas.microsoft.com/office/drawing/2014/main" id="{00000000-0008-0000-2000-00002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>
          <a:extLst>
            <a:ext uri="{FF2B5EF4-FFF2-40B4-BE49-F238E27FC236}">
              <a16:creationId xmlns:a16="http://schemas.microsoft.com/office/drawing/2014/main" id="{00000000-0008-0000-2000-00002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>
          <a:extLst>
            <a:ext uri="{FF2B5EF4-FFF2-40B4-BE49-F238E27FC236}">
              <a16:creationId xmlns:a16="http://schemas.microsoft.com/office/drawing/2014/main" id="{00000000-0008-0000-2000-00002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>
          <a:extLst>
            <a:ext uri="{FF2B5EF4-FFF2-40B4-BE49-F238E27FC236}">
              <a16:creationId xmlns:a16="http://schemas.microsoft.com/office/drawing/2014/main" id="{00000000-0008-0000-2000-00002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>
          <a:extLst>
            <a:ext uri="{FF2B5EF4-FFF2-40B4-BE49-F238E27FC236}">
              <a16:creationId xmlns:a16="http://schemas.microsoft.com/office/drawing/2014/main" id="{00000000-0008-0000-2000-00002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>
          <a:extLst>
            <a:ext uri="{FF2B5EF4-FFF2-40B4-BE49-F238E27FC236}">
              <a16:creationId xmlns:a16="http://schemas.microsoft.com/office/drawing/2014/main" id="{00000000-0008-0000-2000-00002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>
          <a:extLst>
            <a:ext uri="{FF2B5EF4-FFF2-40B4-BE49-F238E27FC236}">
              <a16:creationId xmlns:a16="http://schemas.microsoft.com/office/drawing/2014/main" id="{00000000-0008-0000-2000-00003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>
          <a:extLst>
            <a:ext uri="{FF2B5EF4-FFF2-40B4-BE49-F238E27FC236}">
              <a16:creationId xmlns:a16="http://schemas.microsoft.com/office/drawing/2014/main" id="{00000000-0008-0000-2000-00003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>
          <a:extLst>
            <a:ext uri="{FF2B5EF4-FFF2-40B4-BE49-F238E27FC236}">
              <a16:creationId xmlns:a16="http://schemas.microsoft.com/office/drawing/2014/main" id="{00000000-0008-0000-2000-00003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>
          <a:extLst>
            <a:ext uri="{FF2B5EF4-FFF2-40B4-BE49-F238E27FC236}">
              <a16:creationId xmlns:a16="http://schemas.microsoft.com/office/drawing/2014/main" id="{00000000-0008-0000-2000-00003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>
          <a:extLst>
            <a:ext uri="{FF2B5EF4-FFF2-40B4-BE49-F238E27FC236}">
              <a16:creationId xmlns:a16="http://schemas.microsoft.com/office/drawing/2014/main" id="{00000000-0008-0000-2000-00003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>
          <a:extLst>
            <a:ext uri="{FF2B5EF4-FFF2-40B4-BE49-F238E27FC236}">
              <a16:creationId xmlns:a16="http://schemas.microsoft.com/office/drawing/2014/main" id="{00000000-0008-0000-2000-00003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>
          <a:extLst>
            <a:ext uri="{FF2B5EF4-FFF2-40B4-BE49-F238E27FC236}">
              <a16:creationId xmlns:a16="http://schemas.microsoft.com/office/drawing/2014/main" id="{00000000-0008-0000-2000-00003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>
          <a:extLst>
            <a:ext uri="{FF2B5EF4-FFF2-40B4-BE49-F238E27FC236}">
              <a16:creationId xmlns:a16="http://schemas.microsoft.com/office/drawing/2014/main" id="{00000000-0008-0000-2000-00003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>
          <a:extLst>
            <a:ext uri="{FF2B5EF4-FFF2-40B4-BE49-F238E27FC236}">
              <a16:creationId xmlns:a16="http://schemas.microsoft.com/office/drawing/2014/main" id="{00000000-0008-0000-2000-00003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>
          <a:extLst>
            <a:ext uri="{FF2B5EF4-FFF2-40B4-BE49-F238E27FC236}">
              <a16:creationId xmlns:a16="http://schemas.microsoft.com/office/drawing/2014/main" id="{00000000-0008-0000-2000-00003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>
          <a:extLst>
            <a:ext uri="{FF2B5EF4-FFF2-40B4-BE49-F238E27FC236}">
              <a16:creationId xmlns:a16="http://schemas.microsoft.com/office/drawing/2014/main" id="{00000000-0008-0000-2000-00003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>
          <a:extLst>
            <a:ext uri="{FF2B5EF4-FFF2-40B4-BE49-F238E27FC236}">
              <a16:creationId xmlns:a16="http://schemas.microsoft.com/office/drawing/2014/main" id="{00000000-0008-0000-2000-00003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>
          <a:extLst>
            <a:ext uri="{FF2B5EF4-FFF2-40B4-BE49-F238E27FC236}">
              <a16:creationId xmlns:a16="http://schemas.microsoft.com/office/drawing/2014/main" id="{00000000-0008-0000-2000-00003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>
          <a:extLst>
            <a:ext uri="{FF2B5EF4-FFF2-40B4-BE49-F238E27FC236}">
              <a16:creationId xmlns:a16="http://schemas.microsoft.com/office/drawing/2014/main" id="{00000000-0008-0000-2000-00003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>
          <a:extLst>
            <a:ext uri="{FF2B5EF4-FFF2-40B4-BE49-F238E27FC236}">
              <a16:creationId xmlns:a16="http://schemas.microsoft.com/office/drawing/2014/main" id="{00000000-0008-0000-2000-00003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>
          <a:extLst>
            <a:ext uri="{FF2B5EF4-FFF2-40B4-BE49-F238E27FC236}">
              <a16:creationId xmlns:a16="http://schemas.microsoft.com/office/drawing/2014/main" id="{00000000-0008-0000-2000-00003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>
          <a:extLst>
            <a:ext uri="{FF2B5EF4-FFF2-40B4-BE49-F238E27FC236}">
              <a16:creationId xmlns:a16="http://schemas.microsoft.com/office/drawing/2014/main" id="{00000000-0008-0000-2000-00004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>
          <a:extLst>
            <a:ext uri="{FF2B5EF4-FFF2-40B4-BE49-F238E27FC236}">
              <a16:creationId xmlns:a16="http://schemas.microsoft.com/office/drawing/2014/main" id="{00000000-0008-0000-2000-00004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>
          <a:extLst>
            <a:ext uri="{FF2B5EF4-FFF2-40B4-BE49-F238E27FC236}">
              <a16:creationId xmlns:a16="http://schemas.microsoft.com/office/drawing/2014/main" id="{00000000-0008-0000-2000-00004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>
          <a:extLst>
            <a:ext uri="{FF2B5EF4-FFF2-40B4-BE49-F238E27FC236}">
              <a16:creationId xmlns:a16="http://schemas.microsoft.com/office/drawing/2014/main" id="{00000000-0008-0000-2000-00004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>
          <a:extLst>
            <a:ext uri="{FF2B5EF4-FFF2-40B4-BE49-F238E27FC236}">
              <a16:creationId xmlns:a16="http://schemas.microsoft.com/office/drawing/2014/main" id="{00000000-0008-0000-2000-00004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>
          <a:extLst>
            <a:ext uri="{FF2B5EF4-FFF2-40B4-BE49-F238E27FC236}">
              <a16:creationId xmlns:a16="http://schemas.microsoft.com/office/drawing/2014/main" id="{00000000-0008-0000-2000-00004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>
          <a:extLst>
            <a:ext uri="{FF2B5EF4-FFF2-40B4-BE49-F238E27FC236}">
              <a16:creationId xmlns:a16="http://schemas.microsoft.com/office/drawing/2014/main" id="{00000000-0008-0000-2000-00004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>
          <a:extLst>
            <a:ext uri="{FF2B5EF4-FFF2-40B4-BE49-F238E27FC236}">
              <a16:creationId xmlns:a16="http://schemas.microsoft.com/office/drawing/2014/main" id="{00000000-0008-0000-2000-00004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>
          <a:extLst>
            <a:ext uri="{FF2B5EF4-FFF2-40B4-BE49-F238E27FC236}">
              <a16:creationId xmlns:a16="http://schemas.microsoft.com/office/drawing/2014/main" id="{00000000-0008-0000-2000-00004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>
          <a:extLst>
            <a:ext uri="{FF2B5EF4-FFF2-40B4-BE49-F238E27FC236}">
              <a16:creationId xmlns:a16="http://schemas.microsoft.com/office/drawing/2014/main" id="{00000000-0008-0000-2000-00004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>
          <a:extLst>
            <a:ext uri="{FF2B5EF4-FFF2-40B4-BE49-F238E27FC236}">
              <a16:creationId xmlns:a16="http://schemas.microsoft.com/office/drawing/2014/main" id="{00000000-0008-0000-2000-00004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>
          <a:extLst>
            <a:ext uri="{FF2B5EF4-FFF2-40B4-BE49-F238E27FC236}">
              <a16:creationId xmlns:a16="http://schemas.microsoft.com/office/drawing/2014/main" id="{00000000-0008-0000-2000-00004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>
          <a:extLst>
            <a:ext uri="{FF2B5EF4-FFF2-40B4-BE49-F238E27FC236}">
              <a16:creationId xmlns:a16="http://schemas.microsoft.com/office/drawing/2014/main" id="{00000000-0008-0000-2000-00004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>
          <a:extLst>
            <a:ext uri="{FF2B5EF4-FFF2-40B4-BE49-F238E27FC236}">
              <a16:creationId xmlns:a16="http://schemas.microsoft.com/office/drawing/2014/main" id="{00000000-0008-0000-2000-00004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>
          <a:extLst>
            <a:ext uri="{FF2B5EF4-FFF2-40B4-BE49-F238E27FC236}">
              <a16:creationId xmlns:a16="http://schemas.microsoft.com/office/drawing/2014/main" id="{00000000-0008-0000-2000-00004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>
          <a:extLst>
            <a:ext uri="{FF2B5EF4-FFF2-40B4-BE49-F238E27FC236}">
              <a16:creationId xmlns:a16="http://schemas.microsoft.com/office/drawing/2014/main" id="{00000000-0008-0000-2000-00004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>
          <a:extLst>
            <a:ext uri="{FF2B5EF4-FFF2-40B4-BE49-F238E27FC236}">
              <a16:creationId xmlns:a16="http://schemas.microsoft.com/office/drawing/2014/main" id="{00000000-0008-0000-2000-00005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>
          <a:extLst>
            <a:ext uri="{FF2B5EF4-FFF2-40B4-BE49-F238E27FC236}">
              <a16:creationId xmlns:a16="http://schemas.microsoft.com/office/drawing/2014/main" id="{00000000-0008-0000-2000-00005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>
          <a:extLst>
            <a:ext uri="{FF2B5EF4-FFF2-40B4-BE49-F238E27FC236}">
              <a16:creationId xmlns:a16="http://schemas.microsoft.com/office/drawing/2014/main" id="{00000000-0008-0000-2000-00005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>
          <a:extLst>
            <a:ext uri="{FF2B5EF4-FFF2-40B4-BE49-F238E27FC236}">
              <a16:creationId xmlns:a16="http://schemas.microsoft.com/office/drawing/2014/main" id="{00000000-0008-0000-2000-00005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>
          <a:extLst>
            <a:ext uri="{FF2B5EF4-FFF2-40B4-BE49-F238E27FC236}">
              <a16:creationId xmlns:a16="http://schemas.microsoft.com/office/drawing/2014/main" id="{00000000-0008-0000-2000-00005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>
          <a:extLst>
            <a:ext uri="{FF2B5EF4-FFF2-40B4-BE49-F238E27FC236}">
              <a16:creationId xmlns:a16="http://schemas.microsoft.com/office/drawing/2014/main" id="{00000000-0008-0000-2000-00005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>
          <a:extLst>
            <a:ext uri="{FF2B5EF4-FFF2-40B4-BE49-F238E27FC236}">
              <a16:creationId xmlns:a16="http://schemas.microsoft.com/office/drawing/2014/main" id="{00000000-0008-0000-2000-00005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>
          <a:extLst>
            <a:ext uri="{FF2B5EF4-FFF2-40B4-BE49-F238E27FC236}">
              <a16:creationId xmlns:a16="http://schemas.microsoft.com/office/drawing/2014/main" id="{00000000-0008-0000-2000-00005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>
          <a:extLst>
            <a:ext uri="{FF2B5EF4-FFF2-40B4-BE49-F238E27FC236}">
              <a16:creationId xmlns:a16="http://schemas.microsoft.com/office/drawing/2014/main" id="{00000000-0008-0000-2000-00005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>
          <a:extLst>
            <a:ext uri="{FF2B5EF4-FFF2-40B4-BE49-F238E27FC236}">
              <a16:creationId xmlns:a16="http://schemas.microsoft.com/office/drawing/2014/main" id="{00000000-0008-0000-2000-00005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>
          <a:extLst>
            <a:ext uri="{FF2B5EF4-FFF2-40B4-BE49-F238E27FC236}">
              <a16:creationId xmlns:a16="http://schemas.microsoft.com/office/drawing/2014/main" id="{00000000-0008-0000-2000-00005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>
          <a:extLst>
            <a:ext uri="{FF2B5EF4-FFF2-40B4-BE49-F238E27FC236}">
              <a16:creationId xmlns:a16="http://schemas.microsoft.com/office/drawing/2014/main" id="{00000000-0008-0000-2000-00005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>
          <a:extLst>
            <a:ext uri="{FF2B5EF4-FFF2-40B4-BE49-F238E27FC236}">
              <a16:creationId xmlns:a16="http://schemas.microsoft.com/office/drawing/2014/main" id="{00000000-0008-0000-2000-00005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>
          <a:extLst>
            <a:ext uri="{FF2B5EF4-FFF2-40B4-BE49-F238E27FC236}">
              <a16:creationId xmlns:a16="http://schemas.microsoft.com/office/drawing/2014/main" id="{00000000-0008-0000-2000-00005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>
          <a:extLst>
            <a:ext uri="{FF2B5EF4-FFF2-40B4-BE49-F238E27FC236}">
              <a16:creationId xmlns:a16="http://schemas.microsoft.com/office/drawing/2014/main" id="{00000000-0008-0000-2000-00005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>
          <a:extLst>
            <a:ext uri="{FF2B5EF4-FFF2-40B4-BE49-F238E27FC236}">
              <a16:creationId xmlns:a16="http://schemas.microsoft.com/office/drawing/2014/main" id="{00000000-0008-0000-2000-00005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>
          <a:extLst>
            <a:ext uri="{FF2B5EF4-FFF2-40B4-BE49-F238E27FC236}">
              <a16:creationId xmlns:a16="http://schemas.microsoft.com/office/drawing/2014/main" id="{00000000-0008-0000-2000-00006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>
          <a:extLst>
            <a:ext uri="{FF2B5EF4-FFF2-40B4-BE49-F238E27FC236}">
              <a16:creationId xmlns:a16="http://schemas.microsoft.com/office/drawing/2014/main" id="{00000000-0008-0000-2000-00006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>
          <a:extLst>
            <a:ext uri="{FF2B5EF4-FFF2-40B4-BE49-F238E27FC236}">
              <a16:creationId xmlns:a16="http://schemas.microsoft.com/office/drawing/2014/main" id="{00000000-0008-0000-2000-00006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>
          <a:extLst>
            <a:ext uri="{FF2B5EF4-FFF2-40B4-BE49-F238E27FC236}">
              <a16:creationId xmlns:a16="http://schemas.microsoft.com/office/drawing/2014/main" id="{00000000-0008-0000-2000-00006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>
          <a:extLst>
            <a:ext uri="{FF2B5EF4-FFF2-40B4-BE49-F238E27FC236}">
              <a16:creationId xmlns:a16="http://schemas.microsoft.com/office/drawing/2014/main" id="{00000000-0008-0000-2000-00006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>
          <a:extLst>
            <a:ext uri="{FF2B5EF4-FFF2-40B4-BE49-F238E27FC236}">
              <a16:creationId xmlns:a16="http://schemas.microsoft.com/office/drawing/2014/main" id="{00000000-0008-0000-2000-00006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>
          <a:extLst>
            <a:ext uri="{FF2B5EF4-FFF2-40B4-BE49-F238E27FC236}">
              <a16:creationId xmlns:a16="http://schemas.microsoft.com/office/drawing/2014/main" id="{00000000-0008-0000-2000-00006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>
          <a:extLst>
            <a:ext uri="{FF2B5EF4-FFF2-40B4-BE49-F238E27FC236}">
              <a16:creationId xmlns:a16="http://schemas.microsoft.com/office/drawing/2014/main" id="{00000000-0008-0000-2000-00006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>
          <a:extLst>
            <a:ext uri="{FF2B5EF4-FFF2-40B4-BE49-F238E27FC236}">
              <a16:creationId xmlns:a16="http://schemas.microsoft.com/office/drawing/2014/main" id="{00000000-0008-0000-2000-00006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>
          <a:extLst>
            <a:ext uri="{FF2B5EF4-FFF2-40B4-BE49-F238E27FC236}">
              <a16:creationId xmlns:a16="http://schemas.microsoft.com/office/drawing/2014/main" id="{00000000-0008-0000-2000-00006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>
          <a:extLst>
            <a:ext uri="{FF2B5EF4-FFF2-40B4-BE49-F238E27FC236}">
              <a16:creationId xmlns:a16="http://schemas.microsoft.com/office/drawing/2014/main" id="{00000000-0008-0000-2000-00006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>
          <a:extLst>
            <a:ext uri="{FF2B5EF4-FFF2-40B4-BE49-F238E27FC236}">
              <a16:creationId xmlns:a16="http://schemas.microsoft.com/office/drawing/2014/main" id="{00000000-0008-0000-2000-00006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>
          <a:extLst>
            <a:ext uri="{FF2B5EF4-FFF2-40B4-BE49-F238E27FC236}">
              <a16:creationId xmlns:a16="http://schemas.microsoft.com/office/drawing/2014/main" id="{00000000-0008-0000-2000-00006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>
          <a:extLst>
            <a:ext uri="{FF2B5EF4-FFF2-40B4-BE49-F238E27FC236}">
              <a16:creationId xmlns:a16="http://schemas.microsoft.com/office/drawing/2014/main" id="{00000000-0008-0000-2000-00006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>
          <a:extLst>
            <a:ext uri="{FF2B5EF4-FFF2-40B4-BE49-F238E27FC236}">
              <a16:creationId xmlns:a16="http://schemas.microsoft.com/office/drawing/2014/main" id="{00000000-0008-0000-2000-00006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>
          <a:extLst>
            <a:ext uri="{FF2B5EF4-FFF2-40B4-BE49-F238E27FC236}">
              <a16:creationId xmlns:a16="http://schemas.microsoft.com/office/drawing/2014/main" id="{00000000-0008-0000-2000-00006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>
          <a:extLst>
            <a:ext uri="{FF2B5EF4-FFF2-40B4-BE49-F238E27FC236}">
              <a16:creationId xmlns:a16="http://schemas.microsoft.com/office/drawing/2014/main" id="{00000000-0008-0000-2000-00007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>
          <a:extLst>
            <a:ext uri="{FF2B5EF4-FFF2-40B4-BE49-F238E27FC236}">
              <a16:creationId xmlns:a16="http://schemas.microsoft.com/office/drawing/2014/main" id="{00000000-0008-0000-2000-00007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>
          <a:extLst>
            <a:ext uri="{FF2B5EF4-FFF2-40B4-BE49-F238E27FC236}">
              <a16:creationId xmlns:a16="http://schemas.microsoft.com/office/drawing/2014/main" id="{00000000-0008-0000-2000-00007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>
          <a:extLst>
            <a:ext uri="{FF2B5EF4-FFF2-40B4-BE49-F238E27FC236}">
              <a16:creationId xmlns:a16="http://schemas.microsoft.com/office/drawing/2014/main" id="{00000000-0008-0000-2000-00007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>
          <a:extLst>
            <a:ext uri="{FF2B5EF4-FFF2-40B4-BE49-F238E27FC236}">
              <a16:creationId xmlns:a16="http://schemas.microsoft.com/office/drawing/2014/main" id="{00000000-0008-0000-2000-00007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>
          <a:extLst>
            <a:ext uri="{FF2B5EF4-FFF2-40B4-BE49-F238E27FC236}">
              <a16:creationId xmlns:a16="http://schemas.microsoft.com/office/drawing/2014/main" id="{00000000-0008-0000-2000-00007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>
          <a:extLst>
            <a:ext uri="{FF2B5EF4-FFF2-40B4-BE49-F238E27FC236}">
              <a16:creationId xmlns:a16="http://schemas.microsoft.com/office/drawing/2014/main" id="{00000000-0008-0000-2000-00007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>
          <a:extLst>
            <a:ext uri="{FF2B5EF4-FFF2-40B4-BE49-F238E27FC236}">
              <a16:creationId xmlns:a16="http://schemas.microsoft.com/office/drawing/2014/main" id="{00000000-0008-0000-2000-00007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>
          <a:extLst>
            <a:ext uri="{FF2B5EF4-FFF2-40B4-BE49-F238E27FC236}">
              <a16:creationId xmlns:a16="http://schemas.microsoft.com/office/drawing/2014/main" id="{00000000-0008-0000-2000-00007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>
          <a:extLst>
            <a:ext uri="{FF2B5EF4-FFF2-40B4-BE49-F238E27FC236}">
              <a16:creationId xmlns:a16="http://schemas.microsoft.com/office/drawing/2014/main" id="{00000000-0008-0000-2000-00007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>
          <a:extLst>
            <a:ext uri="{FF2B5EF4-FFF2-40B4-BE49-F238E27FC236}">
              <a16:creationId xmlns:a16="http://schemas.microsoft.com/office/drawing/2014/main" id="{00000000-0008-0000-2000-00007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>
          <a:extLst>
            <a:ext uri="{FF2B5EF4-FFF2-40B4-BE49-F238E27FC236}">
              <a16:creationId xmlns:a16="http://schemas.microsoft.com/office/drawing/2014/main" id="{00000000-0008-0000-2000-00007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>
          <a:extLst>
            <a:ext uri="{FF2B5EF4-FFF2-40B4-BE49-F238E27FC236}">
              <a16:creationId xmlns:a16="http://schemas.microsoft.com/office/drawing/2014/main" id="{00000000-0008-0000-2000-00007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>
          <a:extLst>
            <a:ext uri="{FF2B5EF4-FFF2-40B4-BE49-F238E27FC236}">
              <a16:creationId xmlns:a16="http://schemas.microsoft.com/office/drawing/2014/main" id="{00000000-0008-0000-2000-00007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>
          <a:extLst>
            <a:ext uri="{FF2B5EF4-FFF2-40B4-BE49-F238E27FC236}">
              <a16:creationId xmlns:a16="http://schemas.microsoft.com/office/drawing/2014/main" id="{00000000-0008-0000-2000-00007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>
          <a:extLst>
            <a:ext uri="{FF2B5EF4-FFF2-40B4-BE49-F238E27FC236}">
              <a16:creationId xmlns:a16="http://schemas.microsoft.com/office/drawing/2014/main" id="{00000000-0008-0000-2000-00007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>
          <a:extLst>
            <a:ext uri="{FF2B5EF4-FFF2-40B4-BE49-F238E27FC236}">
              <a16:creationId xmlns:a16="http://schemas.microsoft.com/office/drawing/2014/main" id="{00000000-0008-0000-2000-00008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>
          <a:extLst>
            <a:ext uri="{FF2B5EF4-FFF2-40B4-BE49-F238E27FC236}">
              <a16:creationId xmlns:a16="http://schemas.microsoft.com/office/drawing/2014/main" id="{00000000-0008-0000-2000-00008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>
          <a:extLst>
            <a:ext uri="{FF2B5EF4-FFF2-40B4-BE49-F238E27FC236}">
              <a16:creationId xmlns:a16="http://schemas.microsoft.com/office/drawing/2014/main" id="{00000000-0008-0000-2000-00008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>
          <a:extLst>
            <a:ext uri="{FF2B5EF4-FFF2-40B4-BE49-F238E27FC236}">
              <a16:creationId xmlns:a16="http://schemas.microsoft.com/office/drawing/2014/main" id="{00000000-0008-0000-2000-00008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>
          <a:extLst>
            <a:ext uri="{FF2B5EF4-FFF2-40B4-BE49-F238E27FC236}">
              <a16:creationId xmlns:a16="http://schemas.microsoft.com/office/drawing/2014/main" id="{00000000-0008-0000-2000-00008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>
          <a:extLst>
            <a:ext uri="{FF2B5EF4-FFF2-40B4-BE49-F238E27FC236}">
              <a16:creationId xmlns:a16="http://schemas.microsoft.com/office/drawing/2014/main" id="{00000000-0008-0000-2000-00008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>
          <a:extLst>
            <a:ext uri="{FF2B5EF4-FFF2-40B4-BE49-F238E27FC236}">
              <a16:creationId xmlns:a16="http://schemas.microsoft.com/office/drawing/2014/main" id="{00000000-0008-0000-2000-00008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>
          <a:extLst>
            <a:ext uri="{FF2B5EF4-FFF2-40B4-BE49-F238E27FC236}">
              <a16:creationId xmlns:a16="http://schemas.microsoft.com/office/drawing/2014/main" id="{00000000-0008-0000-2000-00008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>
          <a:extLst>
            <a:ext uri="{FF2B5EF4-FFF2-40B4-BE49-F238E27FC236}">
              <a16:creationId xmlns:a16="http://schemas.microsoft.com/office/drawing/2014/main" id="{00000000-0008-0000-2000-000088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>
          <a:extLst>
            <a:ext uri="{FF2B5EF4-FFF2-40B4-BE49-F238E27FC236}">
              <a16:creationId xmlns:a16="http://schemas.microsoft.com/office/drawing/2014/main" id="{00000000-0008-0000-2000-000089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>
          <a:extLst>
            <a:ext uri="{FF2B5EF4-FFF2-40B4-BE49-F238E27FC236}">
              <a16:creationId xmlns:a16="http://schemas.microsoft.com/office/drawing/2014/main" id="{00000000-0008-0000-2000-00008A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>
          <a:extLst>
            <a:ext uri="{FF2B5EF4-FFF2-40B4-BE49-F238E27FC236}">
              <a16:creationId xmlns:a16="http://schemas.microsoft.com/office/drawing/2014/main" id="{00000000-0008-0000-2000-00008B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>
          <a:extLst>
            <a:ext uri="{FF2B5EF4-FFF2-40B4-BE49-F238E27FC236}">
              <a16:creationId xmlns:a16="http://schemas.microsoft.com/office/drawing/2014/main" id="{00000000-0008-0000-2000-00008C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>
          <a:extLst>
            <a:ext uri="{FF2B5EF4-FFF2-40B4-BE49-F238E27FC236}">
              <a16:creationId xmlns:a16="http://schemas.microsoft.com/office/drawing/2014/main" id="{00000000-0008-0000-2000-00008D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>
          <a:extLst>
            <a:ext uri="{FF2B5EF4-FFF2-40B4-BE49-F238E27FC236}">
              <a16:creationId xmlns:a16="http://schemas.microsoft.com/office/drawing/2014/main" id="{00000000-0008-0000-2000-00008E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>
          <a:extLst>
            <a:ext uri="{FF2B5EF4-FFF2-40B4-BE49-F238E27FC236}">
              <a16:creationId xmlns:a16="http://schemas.microsoft.com/office/drawing/2014/main" id="{00000000-0008-0000-2000-00008F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>
          <a:extLst>
            <a:ext uri="{FF2B5EF4-FFF2-40B4-BE49-F238E27FC236}">
              <a16:creationId xmlns:a16="http://schemas.microsoft.com/office/drawing/2014/main" id="{00000000-0008-0000-2000-000090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>
          <a:extLst>
            <a:ext uri="{FF2B5EF4-FFF2-40B4-BE49-F238E27FC236}">
              <a16:creationId xmlns:a16="http://schemas.microsoft.com/office/drawing/2014/main" id="{00000000-0008-0000-2000-000091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>
          <a:extLst>
            <a:ext uri="{FF2B5EF4-FFF2-40B4-BE49-F238E27FC236}">
              <a16:creationId xmlns:a16="http://schemas.microsoft.com/office/drawing/2014/main" id="{00000000-0008-0000-2000-000092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>
          <a:extLst>
            <a:ext uri="{FF2B5EF4-FFF2-40B4-BE49-F238E27FC236}">
              <a16:creationId xmlns:a16="http://schemas.microsoft.com/office/drawing/2014/main" id="{00000000-0008-0000-2000-000093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>
          <a:extLst>
            <a:ext uri="{FF2B5EF4-FFF2-40B4-BE49-F238E27FC236}">
              <a16:creationId xmlns:a16="http://schemas.microsoft.com/office/drawing/2014/main" id="{00000000-0008-0000-2000-000094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>
          <a:extLst>
            <a:ext uri="{FF2B5EF4-FFF2-40B4-BE49-F238E27FC236}">
              <a16:creationId xmlns:a16="http://schemas.microsoft.com/office/drawing/2014/main" id="{00000000-0008-0000-2000-000095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>
          <a:extLst>
            <a:ext uri="{FF2B5EF4-FFF2-40B4-BE49-F238E27FC236}">
              <a16:creationId xmlns:a16="http://schemas.microsoft.com/office/drawing/2014/main" id="{00000000-0008-0000-2000-000096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>
          <a:extLst>
            <a:ext uri="{FF2B5EF4-FFF2-40B4-BE49-F238E27FC236}">
              <a16:creationId xmlns:a16="http://schemas.microsoft.com/office/drawing/2014/main" id="{00000000-0008-0000-2000-00009711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>
          <a:extLst>
            <a:ext uri="{FF2B5EF4-FFF2-40B4-BE49-F238E27FC236}">
              <a16:creationId xmlns:a16="http://schemas.microsoft.com/office/drawing/2014/main" id="{00000000-0008-0000-2000-00009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>
          <a:extLst>
            <a:ext uri="{FF2B5EF4-FFF2-40B4-BE49-F238E27FC236}">
              <a16:creationId xmlns:a16="http://schemas.microsoft.com/office/drawing/2014/main" id="{00000000-0008-0000-2000-00009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>
          <a:extLst>
            <a:ext uri="{FF2B5EF4-FFF2-40B4-BE49-F238E27FC236}">
              <a16:creationId xmlns:a16="http://schemas.microsoft.com/office/drawing/2014/main" id="{00000000-0008-0000-2000-00009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>
          <a:extLst>
            <a:ext uri="{FF2B5EF4-FFF2-40B4-BE49-F238E27FC236}">
              <a16:creationId xmlns:a16="http://schemas.microsoft.com/office/drawing/2014/main" id="{00000000-0008-0000-2000-00009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>
          <a:extLst>
            <a:ext uri="{FF2B5EF4-FFF2-40B4-BE49-F238E27FC236}">
              <a16:creationId xmlns:a16="http://schemas.microsoft.com/office/drawing/2014/main" id="{00000000-0008-0000-2000-00009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>
          <a:extLst>
            <a:ext uri="{FF2B5EF4-FFF2-40B4-BE49-F238E27FC236}">
              <a16:creationId xmlns:a16="http://schemas.microsoft.com/office/drawing/2014/main" id="{00000000-0008-0000-2000-00009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>
          <a:extLst>
            <a:ext uri="{FF2B5EF4-FFF2-40B4-BE49-F238E27FC236}">
              <a16:creationId xmlns:a16="http://schemas.microsoft.com/office/drawing/2014/main" id="{00000000-0008-0000-2000-00009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>
          <a:extLst>
            <a:ext uri="{FF2B5EF4-FFF2-40B4-BE49-F238E27FC236}">
              <a16:creationId xmlns:a16="http://schemas.microsoft.com/office/drawing/2014/main" id="{00000000-0008-0000-2000-00009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>
          <a:extLst>
            <a:ext uri="{FF2B5EF4-FFF2-40B4-BE49-F238E27FC236}">
              <a16:creationId xmlns:a16="http://schemas.microsoft.com/office/drawing/2014/main" id="{00000000-0008-0000-2000-0000A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>
          <a:extLst>
            <a:ext uri="{FF2B5EF4-FFF2-40B4-BE49-F238E27FC236}">
              <a16:creationId xmlns:a16="http://schemas.microsoft.com/office/drawing/2014/main" id="{00000000-0008-0000-2000-0000A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>
          <a:extLst>
            <a:ext uri="{FF2B5EF4-FFF2-40B4-BE49-F238E27FC236}">
              <a16:creationId xmlns:a16="http://schemas.microsoft.com/office/drawing/2014/main" id="{00000000-0008-0000-2000-0000A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>
          <a:extLst>
            <a:ext uri="{FF2B5EF4-FFF2-40B4-BE49-F238E27FC236}">
              <a16:creationId xmlns:a16="http://schemas.microsoft.com/office/drawing/2014/main" id="{00000000-0008-0000-2000-0000A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>
          <a:extLst>
            <a:ext uri="{FF2B5EF4-FFF2-40B4-BE49-F238E27FC236}">
              <a16:creationId xmlns:a16="http://schemas.microsoft.com/office/drawing/2014/main" id="{00000000-0008-0000-2000-0000A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>
          <a:extLst>
            <a:ext uri="{FF2B5EF4-FFF2-40B4-BE49-F238E27FC236}">
              <a16:creationId xmlns:a16="http://schemas.microsoft.com/office/drawing/2014/main" id="{00000000-0008-0000-2000-0000A5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>
          <a:extLst>
            <a:ext uri="{FF2B5EF4-FFF2-40B4-BE49-F238E27FC236}">
              <a16:creationId xmlns:a16="http://schemas.microsoft.com/office/drawing/2014/main" id="{00000000-0008-0000-2000-0000A6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>
          <a:extLst>
            <a:ext uri="{FF2B5EF4-FFF2-40B4-BE49-F238E27FC236}">
              <a16:creationId xmlns:a16="http://schemas.microsoft.com/office/drawing/2014/main" id="{00000000-0008-0000-2000-0000A7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>
          <a:extLst>
            <a:ext uri="{FF2B5EF4-FFF2-40B4-BE49-F238E27FC236}">
              <a16:creationId xmlns:a16="http://schemas.microsoft.com/office/drawing/2014/main" id="{00000000-0008-0000-2000-0000A8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>
          <a:extLst>
            <a:ext uri="{FF2B5EF4-FFF2-40B4-BE49-F238E27FC236}">
              <a16:creationId xmlns:a16="http://schemas.microsoft.com/office/drawing/2014/main" id="{00000000-0008-0000-2000-0000A9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>
          <a:extLst>
            <a:ext uri="{FF2B5EF4-FFF2-40B4-BE49-F238E27FC236}">
              <a16:creationId xmlns:a16="http://schemas.microsoft.com/office/drawing/2014/main" id="{00000000-0008-0000-2000-0000AA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>
          <a:extLst>
            <a:ext uri="{FF2B5EF4-FFF2-40B4-BE49-F238E27FC236}">
              <a16:creationId xmlns:a16="http://schemas.microsoft.com/office/drawing/2014/main" id="{00000000-0008-0000-2000-0000AB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>
          <a:extLst>
            <a:ext uri="{FF2B5EF4-FFF2-40B4-BE49-F238E27FC236}">
              <a16:creationId xmlns:a16="http://schemas.microsoft.com/office/drawing/2014/main" id="{00000000-0008-0000-2000-0000AC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>
          <a:extLst>
            <a:ext uri="{FF2B5EF4-FFF2-40B4-BE49-F238E27FC236}">
              <a16:creationId xmlns:a16="http://schemas.microsoft.com/office/drawing/2014/main" id="{00000000-0008-0000-2000-0000AD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>
          <a:extLst>
            <a:ext uri="{FF2B5EF4-FFF2-40B4-BE49-F238E27FC236}">
              <a16:creationId xmlns:a16="http://schemas.microsoft.com/office/drawing/2014/main" id="{00000000-0008-0000-2000-0000AE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>
          <a:extLst>
            <a:ext uri="{FF2B5EF4-FFF2-40B4-BE49-F238E27FC236}">
              <a16:creationId xmlns:a16="http://schemas.microsoft.com/office/drawing/2014/main" id="{00000000-0008-0000-2000-0000AF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>
          <a:extLst>
            <a:ext uri="{FF2B5EF4-FFF2-40B4-BE49-F238E27FC236}">
              <a16:creationId xmlns:a16="http://schemas.microsoft.com/office/drawing/2014/main" id="{00000000-0008-0000-2000-0000B011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>
          <a:extLst>
            <a:ext uri="{FF2B5EF4-FFF2-40B4-BE49-F238E27FC236}">
              <a16:creationId xmlns:a16="http://schemas.microsoft.com/office/drawing/2014/main" id="{00000000-0008-0000-2000-0000B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>
          <a:extLst>
            <a:ext uri="{FF2B5EF4-FFF2-40B4-BE49-F238E27FC236}">
              <a16:creationId xmlns:a16="http://schemas.microsoft.com/office/drawing/2014/main" id="{00000000-0008-0000-2000-0000B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>
          <a:extLst>
            <a:ext uri="{FF2B5EF4-FFF2-40B4-BE49-F238E27FC236}">
              <a16:creationId xmlns:a16="http://schemas.microsoft.com/office/drawing/2014/main" id="{00000000-0008-0000-2000-0000B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>
          <a:extLst>
            <a:ext uri="{FF2B5EF4-FFF2-40B4-BE49-F238E27FC236}">
              <a16:creationId xmlns:a16="http://schemas.microsoft.com/office/drawing/2014/main" id="{00000000-0008-0000-2000-0000B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>
          <a:extLst>
            <a:ext uri="{FF2B5EF4-FFF2-40B4-BE49-F238E27FC236}">
              <a16:creationId xmlns:a16="http://schemas.microsoft.com/office/drawing/2014/main" id="{00000000-0008-0000-2000-0000B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>
          <a:extLst>
            <a:ext uri="{FF2B5EF4-FFF2-40B4-BE49-F238E27FC236}">
              <a16:creationId xmlns:a16="http://schemas.microsoft.com/office/drawing/2014/main" id="{00000000-0008-0000-2000-0000B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>
          <a:extLst>
            <a:ext uri="{FF2B5EF4-FFF2-40B4-BE49-F238E27FC236}">
              <a16:creationId xmlns:a16="http://schemas.microsoft.com/office/drawing/2014/main" id="{00000000-0008-0000-2000-0000B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>
          <a:extLst>
            <a:ext uri="{FF2B5EF4-FFF2-40B4-BE49-F238E27FC236}">
              <a16:creationId xmlns:a16="http://schemas.microsoft.com/office/drawing/2014/main" id="{00000000-0008-0000-2000-0000B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>
          <a:extLst>
            <a:ext uri="{FF2B5EF4-FFF2-40B4-BE49-F238E27FC236}">
              <a16:creationId xmlns:a16="http://schemas.microsoft.com/office/drawing/2014/main" id="{00000000-0008-0000-2000-0000B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>
          <a:extLst>
            <a:ext uri="{FF2B5EF4-FFF2-40B4-BE49-F238E27FC236}">
              <a16:creationId xmlns:a16="http://schemas.microsoft.com/office/drawing/2014/main" id="{00000000-0008-0000-2000-0000B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>
          <a:extLst>
            <a:ext uri="{FF2B5EF4-FFF2-40B4-BE49-F238E27FC236}">
              <a16:creationId xmlns:a16="http://schemas.microsoft.com/office/drawing/2014/main" id="{00000000-0008-0000-2000-0000B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>
          <a:extLst>
            <a:ext uri="{FF2B5EF4-FFF2-40B4-BE49-F238E27FC236}">
              <a16:creationId xmlns:a16="http://schemas.microsoft.com/office/drawing/2014/main" id="{00000000-0008-0000-2000-0000B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>
          <a:extLst>
            <a:ext uri="{FF2B5EF4-FFF2-40B4-BE49-F238E27FC236}">
              <a16:creationId xmlns:a16="http://schemas.microsoft.com/office/drawing/2014/main" id="{00000000-0008-0000-2000-0000B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>
          <a:extLst>
            <a:ext uri="{FF2B5EF4-FFF2-40B4-BE49-F238E27FC236}">
              <a16:creationId xmlns:a16="http://schemas.microsoft.com/office/drawing/2014/main" id="{00000000-0008-0000-2000-0000B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>
          <a:extLst>
            <a:ext uri="{FF2B5EF4-FFF2-40B4-BE49-F238E27FC236}">
              <a16:creationId xmlns:a16="http://schemas.microsoft.com/office/drawing/2014/main" id="{00000000-0008-0000-2000-0000B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>
          <a:extLst>
            <a:ext uri="{FF2B5EF4-FFF2-40B4-BE49-F238E27FC236}">
              <a16:creationId xmlns:a16="http://schemas.microsoft.com/office/drawing/2014/main" id="{00000000-0008-0000-2000-0000C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>
          <a:extLst>
            <a:ext uri="{FF2B5EF4-FFF2-40B4-BE49-F238E27FC236}">
              <a16:creationId xmlns:a16="http://schemas.microsoft.com/office/drawing/2014/main" id="{00000000-0008-0000-2000-0000C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>
          <a:extLst>
            <a:ext uri="{FF2B5EF4-FFF2-40B4-BE49-F238E27FC236}">
              <a16:creationId xmlns:a16="http://schemas.microsoft.com/office/drawing/2014/main" id="{00000000-0008-0000-2000-0000C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>
          <a:extLst>
            <a:ext uri="{FF2B5EF4-FFF2-40B4-BE49-F238E27FC236}">
              <a16:creationId xmlns:a16="http://schemas.microsoft.com/office/drawing/2014/main" id="{00000000-0008-0000-2000-0000C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>
          <a:extLst>
            <a:ext uri="{FF2B5EF4-FFF2-40B4-BE49-F238E27FC236}">
              <a16:creationId xmlns:a16="http://schemas.microsoft.com/office/drawing/2014/main" id="{00000000-0008-0000-2000-0000C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>
          <a:extLst>
            <a:ext uri="{FF2B5EF4-FFF2-40B4-BE49-F238E27FC236}">
              <a16:creationId xmlns:a16="http://schemas.microsoft.com/office/drawing/2014/main" id="{00000000-0008-0000-2000-0000C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>
          <a:extLst>
            <a:ext uri="{FF2B5EF4-FFF2-40B4-BE49-F238E27FC236}">
              <a16:creationId xmlns:a16="http://schemas.microsoft.com/office/drawing/2014/main" id="{00000000-0008-0000-2000-0000C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>
          <a:extLst>
            <a:ext uri="{FF2B5EF4-FFF2-40B4-BE49-F238E27FC236}">
              <a16:creationId xmlns:a16="http://schemas.microsoft.com/office/drawing/2014/main" id="{00000000-0008-0000-2000-0000C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>
          <a:extLst>
            <a:ext uri="{FF2B5EF4-FFF2-40B4-BE49-F238E27FC236}">
              <a16:creationId xmlns:a16="http://schemas.microsoft.com/office/drawing/2014/main" id="{00000000-0008-0000-2000-0000C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>
          <a:extLst>
            <a:ext uri="{FF2B5EF4-FFF2-40B4-BE49-F238E27FC236}">
              <a16:creationId xmlns:a16="http://schemas.microsoft.com/office/drawing/2014/main" id="{00000000-0008-0000-2000-0000C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>
          <a:extLst>
            <a:ext uri="{FF2B5EF4-FFF2-40B4-BE49-F238E27FC236}">
              <a16:creationId xmlns:a16="http://schemas.microsoft.com/office/drawing/2014/main" id="{00000000-0008-0000-2000-0000C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>
          <a:extLst>
            <a:ext uri="{FF2B5EF4-FFF2-40B4-BE49-F238E27FC236}">
              <a16:creationId xmlns:a16="http://schemas.microsoft.com/office/drawing/2014/main" id="{00000000-0008-0000-2000-0000C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>
          <a:extLst>
            <a:ext uri="{FF2B5EF4-FFF2-40B4-BE49-F238E27FC236}">
              <a16:creationId xmlns:a16="http://schemas.microsoft.com/office/drawing/2014/main" id="{00000000-0008-0000-2000-0000C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>
          <a:extLst>
            <a:ext uri="{FF2B5EF4-FFF2-40B4-BE49-F238E27FC236}">
              <a16:creationId xmlns:a16="http://schemas.microsoft.com/office/drawing/2014/main" id="{00000000-0008-0000-2000-0000C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>
          <a:extLst>
            <a:ext uri="{FF2B5EF4-FFF2-40B4-BE49-F238E27FC236}">
              <a16:creationId xmlns:a16="http://schemas.microsoft.com/office/drawing/2014/main" id="{00000000-0008-0000-2000-0000C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>
          <a:extLst>
            <a:ext uri="{FF2B5EF4-FFF2-40B4-BE49-F238E27FC236}">
              <a16:creationId xmlns:a16="http://schemas.microsoft.com/office/drawing/2014/main" id="{00000000-0008-0000-2000-0000C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>
          <a:extLst>
            <a:ext uri="{FF2B5EF4-FFF2-40B4-BE49-F238E27FC236}">
              <a16:creationId xmlns:a16="http://schemas.microsoft.com/office/drawing/2014/main" id="{00000000-0008-0000-2000-0000D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>
          <a:extLst>
            <a:ext uri="{FF2B5EF4-FFF2-40B4-BE49-F238E27FC236}">
              <a16:creationId xmlns:a16="http://schemas.microsoft.com/office/drawing/2014/main" id="{00000000-0008-0000-2000-0000D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>
          <a:extLst>
            <a:ext uri="{FF2B5EF4-FFF2-40B4-BE49-F238E27FC236}">
              <a16:creationId xmlns:a16="http://schemas.microsoft.com/office/drawing/2014/main" id="{00000000-0008-0000-2000-0000D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>
          <a:extLst>
            <a:ext uri="{FF2B5EF4-FFF2-40B4-BE49-F238E27FC236}">
              <a16:creationId xmlns:a16="http://schemas.microsoft.com/office/drawing/2014/main" id="{00000000-0008-0000-2000-0000D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>
          <a:extLst>
            <a:ext uri="{FF2B5EF4-FFF2-40B4-BE49-F238E27FC236}">
              <a16:creationId xmlns:a16="http://schemas.microsoft.com/office/drawing/2014/main" id="{00000000-0008-0000-2000-0000D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>
          <a:extLst>
            <a:ext uri="{FF2B5EF4-FFF2-40B4-BE49-F238E27FC236}">
              <a16:creationId xmlns:a16="http://schemas.microsoft.com/office/drawing/2014/main" id="{00000000-0008-0000-2000-0000D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>
          <a:extLst>
            <a:ext uri="{FF2B5EF4-FFF2-40B4-BE49-F238E27FC236}">
              <a16:creationId xmlns:a16="http://schemas.microsoft.com/office/drawing/2014/main" id="{00000000-0008-0000-2000-0000D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>
          <a:extLst>
            <a:ext uri="{FF2B5EF4-FFF2-40B4-BE49-F238E27FC236}">
              <a16:creationId xmlns:a16="http://schemas.microsoft.com/office/drawing/2014/main" id="{00000000-0008-0000-2000-0000D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>
          <a:extLst>
            <a:ext uri="{FF2B5EF4-FFF2-40B4-BE49-F238E27FC236}">
              <a16:creationId xmlns:a16="http://schemas.microsoft.com/office/drawing/2014/main" id="{00000000-0008-0000-2000-0000D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>
          <a:extLst>
            <a:ext uri="{FF2B5EF4-FFF2-40B4-BE49-F238E27FC236}">
              <a16:creationId xmlns:a16="http://schemas.microsoft.com/office/drawing/2014/main" id="{00000000-0008-0000-2000-0000D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>
          <a:extLst>
            <a:ext uri="{FF2B5EF4-FFF2-40B4-BE49-F238E27FC236}">
              <a16:creationId xmlns:a16="http://schemas.microsoft.com/office/drawing/2014/main" id="{00000000-0008-0000-2000-0000D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>
          <a:extLst>
            <a:ext uri="{FF2B5EF4-FFF2-40B4-BE49-F238E27FC236}">
              <a16:creationId xmlns:a16="http://schemas.microsoft.com/office/drawing/2014/main" id="{00000000-0008-0000-2000-0000D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>
          <a:extLst>
            <a:ext uri="{FF2B5EF4-FFF2-40B4-BE49-F238E27FC236}">
              <a16:creationId xmlns:a16="http://schemas.microsoft.com/office/drawing/2014/main" id="{00000000-0008-0000-2000-0000D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>
          <a:extLst>
            <a:ext uri="{FF2B5EF4-FFF2-40B4-BE49-F238E27FC236}">
              <a16:creationId xmlns:a16="http://schemas.microsoft.com/office/drawing/2014/main" id="{00000000-0008-0000-2000-0000D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>
          <a:extLst>
            <a:ext uri="{FF2B5EF4-FFF2-40B4-BE49-F238E27FC236}">
              <a16:creationId xmlns:a16="http://schemas.microsoft.com/office/drawing/2014/main" id="{00000000-0008-0000-2000-0000D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>
          <a:extLst>
            <a:ext uri="{FF2B5EF4-FFF2-40B4-BE49-F238E27FC236}">
              <a16:creationId xmlns:a16="http://schemas.microsoft.com/office/drawing/2014/main" id="{00000000-0008-0000-2000-0000D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>
          <a:extLst>
            <a:ext uri="{FF2B5EF4-FFF2-40B4-BE49-F238E27FC236}">
              <a16:creationId xmlns:a16="http://schemas.microsoft.com/office/drawing/2014/main" id="{00000000-0008-0000-2000-0000E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>
          <a:extLst>
            <a:ext uri="{FF2B5EF4-FFF2-40B4-BE49-F238E27FC236}">
              <a16:creationId xmlns:a16="http://schemas.microsoft.com/office/drawing/2014/main" id="{00000000-0008-0000-2000-0000E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>
          <a:extLst>
            <a:ext uri="{FF2B5EF4-FFF2-40B4-BE49-F238E27FC236}">
              <a16:creationId xmlns:a16="http://schemas.microsoft.com/office/drawing/2014/main" id="{00000000-0008-0000-2000-0000E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>
          <a:extLst>
            <a:ext uri="{FF2B5EF4-FFF2-40B4-BE49-F238E27FC236}">
              <a16:creationId xmlns:a16="http://schemas.microsoft.com/office/drawing/2014/main" id="{00000000-0008-0000-2000-0000E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>
          <a:extLst>
            <a:ext uri="{FF2B5EF4-FFF2-40B4-BE49-F238E27FC236}">
              <a16:creationId xmlns:a16="http://schemas.microsoft.com/office/drawing/2014/main" id="{00000000-0008-0000-2000-0000E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>
          <a:extLst>
            <a:ext uri="{FF2B5EF4-FFF2-40B4-BE49-F238E27FC236}">
              <a16:creationId xmlns:a16="http://schemas.microsoft.com/office/drawing/2014/main" id="{00000000-0008-0000-2000-0000E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>
          <a:extLst>
            <a:ext uri="{FF2B5EF4-FFF2-40B4-BE49-F238E27FC236}">
              <a16:creationId xmlns:a16="http://schemas.microsoft.com/office/drawing/2014/main" id="{00000000-0008-0000-2000-0000E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>
          <a:extLst>
            <a:ext uri="{FF2B5EF4-FFF2-40B4-BE49-F238E27FC236}">
              <a16:creationId xmlns:a16="http://schemas.microsoft.com/office/drawing/2014/main" id="{00000000-0008-0000-2000-0000E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>
          <a:extLst>
            <a:ext uri="{FF2B5EF4-FFF2-40B4-BE49-F238E27FC236}">
              <a16:creationId xmlns:a16="http://schemas.microsoft.com/office/drawing/2014/main" id="{00000000-0008-0000-2000-0000E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>
          <a:extLst>
            <a:ext uri="{FF2B5EF4-FFF2-40B4-BE49-F238E27FC236}">
              <a16:creationId xmlns:a16="http://schemas.microsoft.com/office/drawing/2014/main" id="{00000000-0008-0000-2000-0000E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>
          <a:extLst>
            <a:ext uri="{FF2B5EF4-FFF2-40B4-BE49-F238E27FC236}">
              <a16:creationId xmlns:a16="http://schemas.microsoft.com/office/drawing/2014/main" id="{00000000-0008-0000-2000-0000E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>
          <a:extLst>
            <a:ext uri="{FF2B5EF4-FFF2-40B4-BE49-F238E27FC236}">
              <a16:creationId xmlns:a16="http://schemas.microsoft.com/office/drawing/2014/main" id="{00000000-0008-0000-2000-0000E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>
          <a:extLst>
            <a:ext uri="{FF2B5EF4-FFF2-40B4-BE49-F238E27FC236}">
              <a16:creationId xmlns:a16="http://schemas.microsoft.com/office/drawing/2014/main" id="{00000000-0008-0000-2000-0000E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>
          <a:extLst>
            <a:ext uri="{FF2B5EF4-FFF2-40B4-BE49-F238E27FC236}">
              <a16:creationId xmlns:a16="http://schemas.microsoft.com/office/drawing/2014/main" id="{00000000-0008-0000-2000-0000E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>
          <a:extLst>
            <a:ext uri="{FF2B5EF4-FFF2-40B4-BE49-F238E27FC236}">
              <a16:creationId xmlns:a16="http://schemas.microsoft.com/office/drawing/2014/main" id="{00000000-0008-0000-2000-0000E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>
          <a:extLst>
            <a:ext uri="{FF2B5EF4-FFF2-40B4-BE49-F238E27FC236}">
              <a16:creationId xmlns:a16="http://schemas.microsoft.com/office/drawing/2014/main" id="{00000000-0008-0000-2000-0000E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>
          <a:extLst>
            <a:ext uri="{FF2B5EF4-FFF2-40B4-BE49-F238E27FC236}">
              <a16:creationId xmlns:a16="http://schemas.microsoft.com/office/drawing/2014/main" id="{00000000-0008-0000-2000-0000F0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>
          <a:extLst>
            <a:ext uri="{FF2B5EF4-FFF2-40B4-BE49-F238E27FC236}">
              <a16:creationId xmlns:a16="http://schemas.microsoft.com/office/drawing/2014/main" id="{00000000-0008-0000-2000-0000F1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>
          <a:extLst>
            <a:ext uri="{FF2B5EF4-FFF2-40B4-BE49-F238E27FC236}">
              <a16:creationId xmlns:a16="http://schemas.microsoft.com/office/drawing/2014/main" id="{00000000-0008-0000-2000-0000F2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>
          <a:extLst>
            <a:ext uri="{FF2B5EF4-FFF2-40B4-BE49-F238E27FC236}">
              <a16:creationId xmlns:a16="http://schemas.microsoft.com/office/drawing/2014/main" id="{00000000-0008-0000-2000-0000F3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>
          <a:extLst>
            <a:ext uri="{FF2B5EF4-FFF2-40B4-BE49-F238E27FC236}">
              <a16:creationId xmlns:a16="http://schemas.microsoft.com/office/drawing/2014/main" id="{00000000-0008-0000-2000-0000F4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>
          <a:extLst>
            <a:ext uri="{FF2B5EF4-FFF2-40B4-BE49-F238E27FC236}">
              <a16:creationId xmlns:a16="http://schemas.microsoft.com/office/drawing/2014/main" id="{00000000-0008-0000-2000-0000F5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>
          <a:extLst>
            <a:ext uri="{FF2B5EF4-FFF2-40B4-BE49-F238E27FC236}">
              <a16:creationId xmlns:a16="http://schemas.microsoft.com/office/drawing/2014/main" id="{00000000-0008-0000-2000-0000F6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>
          <a:extLst>
            <a:ext uri="{FF2B5EF4-FFF2-40B4-BE49-F238E27FC236}">
              <a16:creationId xmlns:a16="http://schemas.microsoft.com/office/drawing/2014/main" id="{00000000-0008-0000-2000-0000F7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>
          <a:extLst>
            <a:ext uri="{FF2B5EF4-FFF2-40B4-BE49-F238E27FC236}">
              <a16:creationId xmlns:a16="http://schemas.microsoft.com/office/drawing/2014/main" id="{00000000-0008-0000-2000-0000F8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>
          <a:extLst>
            <a:ext uri="{FF2B5EF4-FFF2-40B4-BE49-F238E27FC236}">
              <a16:creationId xmlns:a16="http://schemas.microsoft.com/office/drawing/2014/main" id="{00000000-0008-0000-2000-0000F9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>
          <a:extLst>
            <a:ext uri="{FF2B5EF4-FFF2-40B4-BE49-F238E27FC236}">
              <a16:creationId xmlns:a16="http://schemas.microsoft.com/office/drawing/2014/main" id="{00000000-0008-0000-2000-0000FA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>
          <a:extLst>
            <a:ext uri="{FF2B5EF4-FFF2-40B4-BE49-F238E27FC236}">
              <a16:creationId xmlns:a16="http://schemas.microsoft.com/office/drawing/2014/main" id="{00000000-0008-0000-2000-0000FB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>
          <a:extLst>
            <a:ext uri="{FF2B5EF4-FFF2-40B4-BE49-F238E27FC236}">
              <a16:creationId xmlns:a16="http://schemas.microsoft.com/office/drawing/2014/main" id="{00000000-0008-0000-2000-0000FC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>
          <a:extLst>
            <a:ext uri="{FF2B5EF4-FFF2-40B4-BE49-F238E27FC236}">
              <a16:creationId xmlns:a16="http://schemas.microsoft.com/office/drawing/2014/main" id="{00000000-0008-0000-2000-0000FD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>
          <a:extLst>
            <a:ext uri="{FF2B5EF4-FFF2-40B4-BE49-F238E27FC236}">
              <a16:creationId xmlns:a16="http://schemas.microsoft.com/office/drawing/2014/main" id="{00000000-0008-0000-2000-0000FE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>
          <a:extLst>
            <a:ext uri="{FF2B5EF4-FFF2-40B4-BE49-F238E27FC236}">
              <a16:creationId xmlns:a16="http://schemas.microsoft.com/office/drawing/2014/main" id="{00000000-0008-0000-2000-0000FF11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>
          <a:extLst>
            <a:ext uri="{FF2B5EF4-FFF2-40B4-BE49-F238E27FC236}">
              <a16:creationId xmlns:a16="http://schemas.microsoft.com/office/drawing/2014/main" id="{00000000-0008-0000-2000-00000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>
          <a:extLst>
            <a:ext uri="{FF2B5EF4-FFF2-40B4-BE49-F238E27FC236}">
              <a16:creationId xmlns:a16="http://schemas.microsoft.com/office/drawing/2014/main" id="{00000000-0008-0000-2000-00000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>
          <a:extLst>
            <a:ext uri="{FF2B5EF4-FFF2-40B4-BE49-F238E27FC236}">
              <a16:creationId xmlns:a16="http://schemas.microsoft.com/office/drawing/2014/main" id="{00000000-0008-0000-2000-00000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>
          <a:extLst>
            <a:ext uri="{FF2B5EF4-FFF2-40B4-BE49-F238E27FC236}">
              <a16:creationId xmlns:a16="http://schemas.microsoft.com/office/drawing/2014/main" id="{00000000-0008-0000-2000-00000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>
          <a:extLst>
            <a:ext uri="{FF2B5EF4-FFF2-40B4-BE49-F238E27FC236}">
              <a16:creationId xmlns:a16="http://schemas.microsoft.com/office/drawing/2014/main" id="{00000000-0008-0000-2000-00000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>
          <a:extLst>
            <a:ext uri="{FF2B5EF4-FFF2-40B4-BE49-F238E27FC236}">
              <a16:creationId xmlns:a16="http://schemas.microsoft.com/office/drawing/2014/main" id="{00000000-0008-0000-2000-00000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>
          <a:extLst>
            <a:ext uri="{FF2B5EF4-FFF2-40B4-BE49-F238E27FC236}">
              <a16:creationId xmlns:a16="http://schemas.microsoft.com/office/drawing/2014/main" id="{00000000-0008-0000-2000-00000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>
          <a:extLst>
            <a:ext uri="{FF2B5EF4-FFF2-40B4-BE49-F238E27FC236}">
              <a16:creationId xmlns:a16="http://schemas.microsoft.com/office/drawing/2014/main" id="{00000000-0008-0000-2000-00000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>
          <a:extLst>
            <a:ext uri="{FF2B5EF4-FFF2-40B4-BE49-F238E27FC236}">
              <a16:creationId xmlns:a16="http://schemas.microsoft.com/office/drawing/2014/main" id="{00000000-0008-0000-2000-00000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>
          <a:extLst>
            <a:ext uri="{FF2B5EF4-FFF2-40B4-BE49-F238E27FC236}">
              <a16:creationId xmlns:a16="http://schemas.microsoft.com/office/drawing/2014/main" id="{00000000-0008-0000-2000-00000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>
          <a:extLst>
            <a:ext uri="{FF2B5EF4-FFF2-40B4-BE49-F238E27FC236}">
              <a16:creationId xmlns:a16="http://schemas.microsoft.com/office/drawing/2014/main" id="{00000000-0008-0000-2000-00000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>
          <a:extLst>
            <a:ext uri="{FF2B5EF4-FFF2-40B4-BE49-F238E27FC236}">
              <a16:creationId xmlns:a16="http://schemas.microsoft.com/office/drawing/2014/main" id="{00000000-0008-0000-2000-00000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>
          <a:extLst>
            <a:ext uri="{FF2B5EF4-FFF2-40B4-BE49-F238E27FC236}">
              <a16:creationId xmlns:a16="http://schemas.microsoft.com/office/drawing/2014/main" id="{00000000-0008-0000-2000-00000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>
          <a:extLst>
            <a:ext uri="{FF2B5EF4-FFF2-40B4-BE49-F238E27FC236}">
              <a16:creationId xmlns:a16="http://schemas.microsoft.com/office/drawing/2014/main" id="{00000000-0008-0000-2000-00000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>
          <a:extLst>
            <a:ext uri="{FF2B5EF4-FFF2-40B4-BE49-F238E27FC236}">
              <a16:creationId xmlns:a16="http://schemas.microsoft.com/office/drawing/2014/main" id="{00000000-0008-0000-2000-00000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>
          <a:extLst>
            <a:ext uri="{FF2B5EF4-FFF2-40B4-BE49-F238E27FC236}">
              <a16:creationId xmlns:a16="http://schemas.microsoft.com/office/drawing/2014/main" id="{00000000-0008-0000-2000-00000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>
          <a:extLst>
            <a:ext uri="{FF2B5EF4-FFF2-40B4-BE49-F238E27FC236}">
              <a16:creationId xmlns:a16="http://schemas.microsoft.com/office/drawing/2014/main" id="{00000000-0008-0000-2000-00001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>
          <a:extLst>
            <a:ext uri="{FF2B5EF4-FFF2-40B4-BE49-F238E27FC236}">
              <a16:creationId xmlns:a16="http://schemas.microsoft.com/office/drawing/2014/main" id="{00000000-0008-0000-2000-00001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>
          <a:extLst>
            <a:ext uri="{FF2B5EF4-FFF2-40B4-BE49-F238E27FC236}">
              <a16:creationId xmlns:a16="http://schemas.microsoft.com/office/drawing/2014/main" id="{00000000-0008-0000-2000-00001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>
          <a:extLst>
            <a:ext uri="{FF2B5EF4-FFF2-40B4-BE49-F238E27FC236}">
              <a16:creationId xmlns:a16="http://schemas.microsoft.com/office/drawing/2014/main" id="{00000000-0008-0000-2000-00001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>
          <a:extLst>
            <a:ext uri="{FF2B5EF4-FFF2-40B4-BE49-F238E27FC236}">
              <a16:creationId xmlns:a16="http://schemas.microsoft.com/office/drawing/2014/main" id="{00000000-0008-0000-2000-00001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>
          <a:extLst>
            <a:ext uri="{FF2B5EF4-FFF2-40B4-BE49-F238E27FC236}">
              <a16:creationId xmlns:a16="http://schemas.microsoft.com/office/drawing/2014/main" id="{00000000-0008-0000-2000-00001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>
          <a:extLst>
            <a:ext uri="{FF2B5EF4-FFF2-40B4-BE49-F238E27FC236}">
              <a16:creationId xmlns:a16="http://schemas.microsoft.com/office/drawing/2014/main" id="{00000000-0008-0000-2000-00001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>
          <a:extLst>
            <a:ext uri="{FF2B5EF4-FFF2-40B4-BE49-F238E27FC236}">
              <a16:creationId xmlns:a16="http://schemas.microsoft.com/office/drawing/2014/main" id="{00000000-0008-0000-2000-00001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>
          <a:extLst>
            <a:ext uri="{FF2B5EF4-FFF2-40B4-BE49-F238E27FC236}">
              <a16:creationId xmlns:a16="http://schemas.microsoft.com/office/drawing/2014/main" id="{00000000-0008-0000-2000-00001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>
          <a:extLst>
            <a:ext uri="{FF2B5EF4-FFF2-40B4-BE49-F238E27FC236}">
              <a16:creationId xmlns:a16="http://schemas.microsoft.com/office/drawing/2014/main" id="{00000000-0008-0000-2000-00001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>
          <a:extLst>
            <a:ext uri="{FF2B5EF4-FFF2-40B4-BE49-F238E27FC236}">
              <a16:creationId xmlns:a16="http://schemas.microsoft.com/office/drawing/2014/main" id="{00000000-0008-0000-2000-00001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>
          <a:extLst>
            <a:ext uri="{FF2B5EF4-FFF2-40B4-BE49-F238E27FC236}">
              <a16:creationId xmlns:a16="http://schemas.microsoft.com/office/drawing/2014/main" id="{00000000-0008-0000-2000-00001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>
          <a:extLst>
            <a:ext uri="{FF2B5EF4-FFF2-40B4-BE49-F238E27FC236}">
              <a16:creationId xmlns:a16="http://schemas.microsoft.com/office/drawing/2014/main" id="{00000000-0008-0000-2000-00001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>
          <a:extLst>
            <a:ext uri="{FF2B5EF4-FFF2-40B4-BE49-F238E27FC236}">
              <a16:creationId xmlns:a16="http://schemas.microsoft.com/office/drawing/2014/main" id="{00000000-0008-0000-2000-00001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>
          <a:extLst>
            <a:ext uri="{FF2B5EF4-FFF2-40B4-BE49-F238E27FC236}">
              <a16:creationId xmlns:a16="http://schemas.microsoft.com/office/drawing/2014/main" id="{00000000-0008-0000-2000-00001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>
          <a:extLst>
            <a:ext uri="{FF2B5EF4-FFF2-40B4-BE49-F238E27FC236}">
              <a16:creationId xmlns:a16="http://schemas.microsoft.com/office/drawing/2014/main" id="{00000000-0008-0000-2000-00001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>
          <a:extLst>
            <a:ext uri="{FF2B5EF4-FFF2-40B4-BE49-F238E27FC236}">
              <a16:creationId xmlns:a16="http://schemas.microsoft.com/office/drawing/2014/main" id="{00000000-0008-0000-2000-00002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>
          <a:extLst>
            <a:ext uri="{FF2B5EF4-FFF2-40B4-BE49-F238E27FC236}">
              <a16:creationId xmlns:a16="http://schemas.microsoft.com/office/drawing/2014/main" id="{00000000-0008-0000-2000-00002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>
          <a:extLst>
            <a:ext uri="{FF2B5EF4-FFF2-40B4-BE49-F238E27FC236}">
              <a16:creationId xmlns:a16="http://schemas.microsoft.com/office/drawing/2014/main" id="{00000000-0008-0000-2000-00002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>
          <a:extLst>
            <a:ext uri="{FF2B5EF4-FFF2-40B4-BE49-F238E27FC236}">
              <a16:creationId xmlns:a16="http://schemas.microsoft.com/office/drawing/2014/main" id="{00000000-0008-0000-2000-00002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>
          <a:extLst>
            <a:ext uri="{FF2B5EF4-FFF2-40B4-BE49-F238E27FC236}">
              <a16:creationId xmlns:a16="http://schemas.microsoft.com/office/drawing/2014/main" id="{00000000-0008-0000-2000-00002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>
          <a:extLst>
            <a:ext uri="{FF2B5EF4-FFF2-40B4-BE49-F238E27FC236}">
              <a16:creationId xmlns:a16="http://schemas.microsoft.com/office/drawing/2014/main" id="{00000000-0008-0000-2000-00002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>
          <a:extLst>
            <a:ext uri="{FF2B5EF4-FFF2-40B4-BE49-F238E27FC236}">
              <a16:creationId xmlns:a16="http://schemas.microsoft.com/office/drawing/2014/main" id="{00000000-0008-0000-2000-00002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>
          <a:extLst>
            <a:ext uri="{FF2B5EF4-FFF2-40B4-BE49-F238E27FC236}">
              <a16:creationId xmlns:a16="http://schemas.microsoft.com/office/drawing/2014/main" id="{00000000-0008-0000-2000-00002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>
          <a:extLst>
            <a:ext uri="{FF2B5EF4-FFF2-40B4-BE49-F238E27FC236}">
              <a16:creationId xmlns:a16="http://schemas.microsoft.com/office/drawing/2014/main" id="{00000000-0008-0000-2000-00002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>
          <a:extLst>
            <a:ext uri="{FF2B5EF4-FFF2-40B4-BE49-F238E27FC236}">
              <a16:creationId xmlns:a16="http://schemas.microsoft.com/office/drawing/2014/main" id="{00000000-0008-0000-2000-00002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>
          <a:extLst>
            <a:ext uri="{FF2B5EF4-FFF2-40B4-BE49-F238E27FC236}">
              <a16:creationId xmlns:a16="http://schemas.microsoft.com/office/drawing/2014/main" id="{00000000-0008-0000-2000-00002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>
          <a:extLst>
            <a:ext uri="{FF2B5EF4-FFF2-40B4-BE49-F238E27FC236}">
              <a16:creationId xmlns:a16="http://schemas.microsoft.com/office/drawing/2014/main" id="{00000000-0008-0000-2000-00002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>
          <a:extLst>
            <a:ext uri="{FF2B5EF4-FFF2-40B4-BE49-F238E27FC236}">
              <a16:creationId xmlns:a16="http://schemas.microsoft.com/office/drawing/2014/main" id="{00000000-0008-0000-2000-00002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>
          <a:extLst>
            <a:ext uri="{FF2B5EF4-FFF2-40B4-BE49-F238E27FC236}">
              <a16:creationId xmlns:a16="http://schemas.microsoft.com/office/drawing/2014/main" id="{00000000-0008-0000-2000-00002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>
          <a:extLst>
            <a:ext uri="{FF2B5EF4-FFF2-40B4-BE49-F238E27FC236}">
              <a16:creationId xmlns:a16="http://schemas.microsoft.com/office/drawing/2014/main" id="{00000000-0008-0000-2000-00002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>
          <a:extLst>
            <a:ext uri="{FF2B5EF4-FFF2-40B4-BE49-F238E27FC236}">
              <a16:creationId xmlns:a16="http://schemas.microsoft.com/office/drawing/2014/main" id="{00000000-0008-0000-2000-00002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>
          <a:extLst>
            <a:ext uri="{FF2B5EF4-FFF2-40B4-BE49-F238E27FC236}">
              <a16:creationId xmlns:a16="http://schemas.microsoft.com/office/drawing/2014/main" id="{00000000-0008-0000-2000-00003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>
          <a:extLst>
            <a:ext uri="{FF2B5EF4-FFF2-40B4-BE49-F238E27FC236}">
              <a16:creationId xmlns:a16="http://schemas.microsoft.com/office/drawing/2014/main" id="{00000000-0008-0000-2000-00003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>
          <a:extLst>
            <a:ext uri="{FF2B5EF4-FFF2-40B4-BE49-F238E27FC236}">
              <a16:creationId xmlns:a16="http://schemas.microsoft.com/office/drawing/2014/main" id="{00000000-0008-0000-2000-00003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>
          <a:extLst>
            <a:ext uri="{FF2B5EF4-FFF2-40B4-BE49-F238E27FC236}">
              <a16:creationId xmlns:a16="http://schemas.microsoft.com/office/drawing/2014/main" id="{00000000-0008-0000-2000-00003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>
          <a:extLst>
            <a:ext uri="{FF2B5EF4-FFF2-40B4-BE49-F238E27FC236}">
              <a16:creationId xmlns:a16="http://schemas.microsoft.com/office/drawing/2014/main" id="{00000000-0008-0000-2000-00003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>
          <a:extLst>
            <a:ext uri="{FF2B5EF4-FFF2-40B4-BE49-F238E27FC236}">
              <a16:creationId xmlns:a16="http://schemas.microsoft.com/office/drawing/2014/main" id="{00000000-0008-0000-2000-00003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>
          <a:extLst>
            <a:ext uri="{FF2B5EF4-FFF2-40B4-BE49-F238E27FC236}">
              <a16:creationId xmlns:a16="http://schemas.microsoft.com/office/drawing/2014/main" id="{00000000-0008-0000-2000-00003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>
          <a:extLst>
            <a:ext uri="{FF2B5EF4-FFF2-40B4-BE49-F238E27FC236}">
              <a16:creationId xmlns:a16="http://schemas.microsoft.com/office/drawing/2014/main" id="{00000000-0008-0000-2000-00003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>
          <a:extLst>
            <a:ext uri="{FF2B5EF4-FFF2-40B4-BE49-F238E27FC236}">
              <a16:creationId xmlns:a16="http://schemas.microsoft.com/office/drawing/2014/main" id="{00000000-0008-0000-2000-00003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>
          <a:extLst>
            <a:ext uri="{FF2B5EF4-FFF2-40B4-BE49-F238E27FC236}">
              <a16:creationId xmlns:a16="http://schemas.microsoft.com/office/drawing/2014/main" id="{00000000-0008-0000-2000-00003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>
          <a:extLst>
            <a:ext uri="{FF2B5EF4-FFF2-40B4-BE49-F238E27FC236}">
              <a16:creationId xmlns:a16="http://schemas.microsoft.com/office/drawing/2014/main" id="{00000000-0008-0000-2000-00003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>
          <a:extLst>
            <a:ext uri="{FF2B5EF4-FFF2-40B4-BE49-F238E27FC236}">
              <a16:creationId xmlns:a16="http://schemas.microsoft.com/office/drawing/2014/main" id="{00000000-0008-0000-2000-00003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>
          <a:extLst>
            <a:ext uri="{FF2B5EF4-FFF2-40B4-BE49-F238E27FC236}">
              <a16:creationId xmlns:a16="http://schemas.microsoft.com/office/drawing/2014/main" id="{00000000-0008-0000-2000-00003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>
          <a:extLst>
            <a:ext uri="{FF2B5EF4-FFF2-40B4-BE49-F238E27FC236}">
              <a16:creationId xmlns:a16="http://schemas.microsoft.com/office/drawing/2014/main" id="{00000000-0008-0000-2000-00003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>
          <a:extLst>
            <a:ext uri="{FF2B5EF4-FFF2-40B4-BE49-F238E27FC236}">
              <a16:creationId xmlns:a16="http://schemas.microsoft.com/office/drawing/2014/main" id="{00000000-0008-0000-2000-00003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>
          <a:extLst>
            <a:ext uri="{FF2B5EF4-FFF2-40B4-BE49-F238E27FC236}">
              <a16:creationId xmlns:a16="http://schemas.microsoft.com/office/drawing/2014/main" id="{00000000-0008-0000-2000-00003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>
          <a:extLst>
            <a:ext uri="{FF2B5EF4-FFF2-40B4-BE49-F238E27FC236}">
              <a16:creationId xmlns:a16="http://schemas.microsoft.com/office/drawing/2014/main" id="{00000000-0008-0000-2000-00004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>
          <a:extLst>
            <a:ext uri="{FF2B5EF4-FFF2-40B4-BE49-F238E27FC236}">
              <a16:creationId xmlns:a16="http://schemas.microsoft.com/office/drawing/2014/main" id="{00000000-0008-0000-2000-00004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>
          <a:extLst>
            <a:ext uri="{FF2B5EF4-FFF2-40B4-BE49-F238E27FC236}">
              <a16:creationId xmlns:a16="http://schemas.microsoft.com/office/drawing/2014/main" id="{00000000-0008-0000-2000-00004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>
          <a:extLst>
            <a:ext uri="{FF2B5EF4-FFF2-40B4-BE49-F238E27FC236}">
              <a16:creationId xmlns:a16="http://schemas.microsoft.com/office/drawing/2014/main" id="{00000000-0008-0000-2000-00004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>
          <a:extLst>
            <a:ext uri="{FF2B5EF4-FFF2-40B4-BE49-F238E27FC236}">
              <a16:creationId xmlns:a16="http://schemas.microsoft.com/office/drawing/2014/main" id="{00000000-0008-0000-2000-00004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>
          <a:extLst>
            <a:ext uri="{FF2B5EF4-FFF2-40B4-BE49-F238E27FC236}">
              <a16:creationId xmlns:a16="http://schemas.microsoft.com/office/drawing/2014/main" id="{00000000-0008-0000-2000-00004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>
          <a:extLst>
            <a:ext uri="{FF2B5EF4-FFF2-40B4-BE49-F238E27FC236}">
              <a16:creationId xmlns:a16="http://schemas.microsoft.com/office/drawing/2014/main" id="{00000000-0008-0000-2000-00004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>
          <a:extLst>
            <a:ext uri="{FF2B5EF4-FFF2-40B4-BE49-F238E27FC236}">
              <a16:creationId xmlns:a16="http://schemas.microsoft.com/office/drawing/2014/main" id="{00000000-0008-0000-2000-00004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>
          <a:extLst>
            <a:ext uri="{FF2B5EF4-FFF2-40B4-BE49-F238E27FC236}">
              <a16:creationId xmlns:a16="http://schemas.microsoft.com/office/drawing/2014/main" id="{00000000-0008-0000-2000-00004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>
          <a:extLst>
            <a:ext uri="{FF2B5EF4-FFF2-40B4-BE49-F238E27FC236}">
              <a16:creationId xmlns:a16="http://schemas.microsoft.com/office/drawing/2014/main" id="{00000000-0008-0000-2000-00004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>
          <a:extLst>
            <a:ext uri="{FF2B5EF4-FFF2-40B4-BE49-F238E27FC236}">
              <a16:creationId xmlns:a16="http://schemas.microsoft.com/office/drawing/2014/main" id="{00000000-0008-0000-2000-00004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>
          <a:extLst>
            <a:ext uri="{FF2B5EF4-FFF2-40B4-BE49-F238E27FC236}">
              <a16:creationId xmlns:a16="http://schemas.microsoft.com/office/drawing/2014/main" id="{00000000-0008-0000-2000-00004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>
          <a:extLst>
            <a:ext uri="{FF2B5EF4-FFF2-40B4-BE49-F238E27FC236}">
              <a16:creationId xmlns:a16="http://schemas.microsoft.com/office/drawing/2014/main" id="{00000000-0008-0000-2000-00004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>
          <a:extLst>
            <a:ext uri="{FF2B5EF4-FFF2-40B4-BE49-F238E27FC236}">
              <a16:creationId xmlns:a16="http://schemas.microsoft.com/office/drawing/2014/main" id="{00000000-0008-0000-2000-00004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>
          <a:extLst>
            <a:ext uri="{FF2B5EF4-FFF2-40B4-BE49-F238E27FC236}">
              <a16:creationId xmlns:a16="http://schemas.microsoft.com/office/drawing/2014/main" id="{00000000-0008-0000-2000-00004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>
          <a:extLst>
            <a:ext uri="{FF2B5EF4-FFF2-40B4-BE49-F238E27FC236}">
              <a16:creationId xmlns:a16="http://schemas.microsoft.com/office/drawing/2014/main" id="{00000000-0008-0000-2000-00004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>
          <a:extLst>
            <a:ext uri="{FF2B5EF4-FFF2-40B4-BE49-F238E27FC236}">
              <a16:creationId xmlns:a16="http://schemas.microsoft.com/office/drawing/2014/main" id="{00000000-0008-0000-2000-00005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>
          <a:extLst>
            <a:ext uri="{FF2B5EF4-FFF2-40B4-BE49-F238E27FC236}">
              <a16:creationId xmlns:a16="http://schemas.microsoft.com/office/drawing/2014/main" id="{00000000-0008-0000-2000-00005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>
          <a:extLst>
            <a:ext uri="{FF2B5EF4-FFF2-40B4-BE49-F238E27FC236}">
              <a16:creationId xmlns:a16="http://schemas.microsoft.com/office/drawing/2014/main" id="{00000000-0008-0000-2000-00005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>
          <a:extLst>
            <a:ext uri="{FF2B5EF4-FFF2-40B4-BE49-F238E27FC236}">
              <a16:creationId xmlns:a16="http://schemas.microsoft.com/office/drawing/2014/main" id="{00000000-0008-0000-2000-000053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>
          <a:extLst>
            <a:ext uri="{FF2B5EF4-FFF2-40B4-BE49-F238E27FC236}">
              <a16:creationId xmlns:a16="http://schemas.microsoft.com/office/drawing/2014/main" id="{00000000-0008-0000-2000-000054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>
          <a:extLst>
            <a:ext uri="{FF2B5EF4-FFF2-40B4-BE49-F238E27FC236}">
              <a16:creationId xmlns:a16="http://schemas.microsoft.com/office/drawing/2014/main" id="{00000000-0008-0000-2000-000055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>
          <a:extLst>
            <a:ext uri="{FF2B5EF4-FFF2-40B4-BE49-F238E27FC236}">
              <a16:creationId xmlns:a16="http://schemas.microsoft.com/office/drawing/2014/main" id="{00000000-0008-0000-2000-000056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>
          <a:extLst>
            <a:ext uri="{FF2B5EF4-FFF2-40B4-BE49-F238E27FC236}">
              <a16:creationId xmlns:a16="http://schemas.microsoft.com/office/drawing/2014/main" id="{00000000-0008-0000-2000-000057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>
          <a:extLst>
            <a:ext uri="{FF2B5EF4-FFF2-40B4-BE49-F238E27FC236}">
              <a16:creationId xmlns:a16="http://schemas.microsoft.com/office/drawing/2014/main" id="{00000000-0008-0000-2000-000058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>
          <a:extLst>
            <a:ext uri="{FF2B5EF4-FFF2-40B4-BE49-F238E27FC236}">
              <a16:creationId xmlns:a16="http://schemas.microsoft.com/office/drawing/2014/main" id="{00000000-0008-0000-2000-000059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>
          <a:extLst>
            <a:ext uri="{FF2B5EF4-FFF2-40B4-BE49-F238E27FC236}">
              <a16:creationId xmlns:a16="http://schemas.microsoft.com/office/drawing/2014/main" id="{00000000-0008-0000-2000-00005A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>
          <a:extLst>
            <a:ext uri="{FF2B5EF4-FFF2-40B4-BE49-F238E27FC236}">
              <a16:creationId xmlns:a16="http://schemas.microsoft.com/office/drawing/2014/main" id="{00000000-0008-0000-2000-00005B12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>
          <a:extLst>
            <a:ext uri="{FF2B5EF4-FFF2-40B4-BE49-F238E27FC236}">
              <a16:creationId xmlns:a16="http://schemas.microsoft.com/office/drawing/2014/main" id="{00000000-0008-0000-2000-00005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>
          <a:extLst>
            <a:ext uri="{FF2B5EF4-FFF2-40B4-BE49-F238E27FC236}">
              <a16:creationId xmlns:a16="http://schemas.microsoft.com/office/drawing/2014/main" id="{00000000-0008-0000-2000-00005D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>
          <a:extLst>
            <a:ext uri="{FF2B5EF4-FFF2-40B4-BE49-F238E27FC236}">
              <a16:creationId xmlns:a16="http://schemas.microsoft.com/office/drawing/2014/main" id="{00000000-0008-0000-2000-00005E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>
          <a:extLst>
            <a:ext uri="{FF2B5EF4-FFF2-40B4-BE49-F238E27FC236}">
              <a16:creationId xmlns:a16="http://schemas.microsoft.com/office/drawing/2014/main" id="{00000000-0008-0000-2000-00005F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>
          <a:extLst>
            <a:ext uri="{FF2B5EF4-FFF2-40B4-BE49-F238E27FC236}">
              <a16:creationId xmlns:a16="http://schemas.microsoft.com/office/drawing/2014/main" id="{00000000-0008-0000-2000-000060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>
          <a:extLst>
            <a:ext uri="{FF2B5EF4-FFF2-40B4-BE49-F238E27FC236}">
              <a16:creationId xmlns:a16="http://schemas.microsoft.com/office/drawing/2014/main" id="{00000000-0008-0000-2000-000061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>
          <a:extLst>
            <a:ext uri="{FF2B5EF4-FFF2-40B4-BE49-F238E27FC236}">
              <a16:creationId xmlns:a16="http://schemas.microsoft.com/office/drawing/2014/main" id="{00000000-0008-0000-2000-000062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>
          <a:extLst>
            <a:ext uri="{FF2B5EF4-FFF2-40B4-BE49-F238E27FC236}">
              <a16:creationId xmlns:a16="http://schemas.microsoft.com/office/drawing/2014/main" id="{00000000-0008-0000-2000-000063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>
          <a:extLst>
            <a:ext uri="{FF2B5EF4-FFF2-40B4-BE49-F238E27FC236}">
              <a16:creationId xmlns:a16="http://schemas.microsoft.com/office/drawing/2014/main" id="{00000000-0008-0000-2000-000064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>
          <a:extLst>
            <a:ext uri="{FF2B5EF4-FFF2-40B4-BE49-F238E27FC236}">
              <a16:creationId xmlns:a16="http://schemas.microsoft.com/office/drawing/2014/main" id="{00000000-0008-0000-2000-000065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>
          <a:extLst>
            <a:ext uri="{FF2B5EF4-FFF2-40B4-BE49-F238E27FC236}">
              <a16:creationId xmlns:a16="http://schemas.microsoft.com/office/drawing/2014/main" id="{00000000-0008-0000-2000-000066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>
          <a:extLst>
            <a:ext uri="{FF2B5EF4-FFF2-40B4-BE49-F238E27FC236}">
              <a16:creationId xmlns:a16="http://schemas.microsoft.com/office/drawing/2014/main" id="{00000000-0008-0000-2000-000067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>
          <a:extLst>
            <a:ext uri="{FF2B5EF4-FFF2-40B4-BE49-F238E27FC236}">
              <a16:creationId xmlns:a16="http://schemas.microsoft.com/office/drawing/2014/main" id="{00000000-0008-0000-2000-00006812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>
          <a:extLst>
            <a:ext uri="{FF2B5EF4-FFF2-40B4-BE49-F238E27FC236}">
              <a16:creationId xmlns:a16="http://schemas.microsoft.com/office/drawing/2014/main" id="{00000000-0008-0000-2000-00006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>
          <a:extLst>
            <a:ext uri="{FF2B5EF4-FFF2-40B4-BE49-F238E27FC236}">
              <a16:creationId xmlns:a16="http://schemas.microsoft.com/office/drawing/2014/main" id="{00000000-0008-0000-2000-00006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>
          <a:extLst>
            <a:ext uri="{FF2B5EF4-FFF2-40B4-BE49-F238E27FC236}">
              <a16:creationId xmlns:a16="http://schemas.microsoft.com/office/drawing/2014/main" id="{00000000-0008-0000-2000-00006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>
          <a:extLst>
            <a:ext uri="{FF2B5EF4-FFF2-40B4-BE49-F238E27FC236}">
              <a16:creationId xmlns:a16="http://schemas.microsoft.com/office/drawing/2014/main" id="{00000000-0008-0000-2000-00006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>
          <a:extLst>
            <a:ext uri="{FF2B5EF4-FFF2-40B4-BE49-F238E27FC236}">
              <a16:creationId xmlns:a16="http://schemas.microsoft.com/office/drawing/2014/main" id="{00000000-0008-0000-2000-00006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>
          <a:extLst>
            <a:ext uri="{FF2B5EF4-FFF2-40B4-BE49-F238E27FC236}">
              <a16:creationId xmlns:a16="http://schemas.microsoft.com/office/drawing/2014/main" id="{00000000-0008-0000-2000-00006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>
          <a:extLst>
            <a:ext uri="{FF2B5EF4-FFF2-40B4-BE49-F238E27FC236}">
              <a16:creationId xmlns:a16="http://schemas.microsoft.com/office/drawing/2014/main" id="{00000000-0008-0000-2000-00006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>
          <a:extLst>
            <a:ext uri="{FF2B5EF4-FFF2-40B4-BE49-F238E27FC236}">
              <a16:creationId xmlns:a16="http://schemas.microsoft.com/office/drawing/2014/main" id="{00000000-0008-0000-2000-00007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>
          <a:extLst>
            <a:ext uri="{FF2B5EF4-FFF2-40B4-BE49-F238E27FC236}">
              <a16:creationId xmlns:a16="http://schemas.microsoft.com/office/drawing/2014/main" id="{00000000-0008-0000-2000-00007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>
          <a:extLst>
            <a:ext uri="{FF2B5EF4-FFF2-40B4-BE49-F238E27FC236}">
              <a16:creationId xmlns:a16="http://schemas.microsoft.com/office/drawing/2014/main" id="{00000000-0008-0000-2000-00007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>
          <a:extLst>
            <a:ext uri="{FF2B5EF4-FFF2-40B4-BE49-F238E27FC236}">
              <a16:creationId xmlns:a16="http://schemas.microsoft.com/office/drawing/2014/main" id="{00000000-0008-0000-2000-00007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>
          <a:extLst>
            <a:ext uri="{FF2B5EF4-FFF2-40B4-BE49-F238E27FC236}">
              <a16:creationId xmlns:a16="http://schemas.microsoft.com/office/drawing/2014/main" id="{00000000-0008-0000-2000-00007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>
          <a:extLst>
            <a:ext uri="{FF2B5EF4-FFF2-40B4-BE49-F238E27FC236}">
              <a16:creationId xmlns:a16="http://schemas.microsoft.com/office/drawing/2014/main" id="{00000000-0008-0000-2000-00007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>
          <a:extLst>
            <a:ext uri="{FF2B5EF4-FFF2-40B4-BE49-F238E27FC236}">
              <a16:creationId xmlns:a16="http://schemas.microsoft.com/office/drawing/2014/main" id="{00000000-0008-0000-2000-00007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>
          <a:extLst>
            <a:ext uri="{FF2B5EF4-FFF2-40B4-BE49-F238E27FC236}">
              <a16:creationId xmlns:a16="http://schemas.microsoft.com/office/drawing/2014/main" id="{00000000-0008-0000-2000-00007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>
          <a:extLst>
            <a:ext uri="{FF2B5EF4-FFF2-40B4-BE49-F238E27FC236}">
              <a16:creationId xmlns:a16="http://schemas.microsoft.com/office/drawing/2014/main" id="{00000000-0008-0000-2000-00007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>
          <a:extLst>
            <a:ext uri="{FF2B5EF4-FFF2-40B4-BE49-F238E27FC236}">
              <a16:creationId xmlns:a16="http://schemas.microsoft.com/office/drawing/2014/main" id="{00000000-0008-0000-2000-00007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>
          <a:extLst>
            <a:ext uri="{FF2B5EF4-FFF2-40B4-BE49-F238E27FC236}">
              <a16:creationId xmlns:a16="http://schemas.microsoft.com/office/drawing/2014/main" id="{00000000-0008-0000-2000-00007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>
          <a:extLst>
            <a:ext uri="{FF2B5EF4-FFF2-40B4-BE49-F238E27FC236}">
              <a16:creationId xmlns:a16="http://schemas.microsoft.com/office/drawing/2014/main" id="{00000000-0008-0000-2000-00007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>
          <a:extLst>
            <a:ext uri="{FF2B5EF4-FFF2-40B4-BE49-F238E27FC236}">
              <a16:creationId xmlns:a16="http://schemas.microsoft.com/office/drawing/2014/main" id="{00000000-0008-0000-2000-00007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>
          <a:extLst>
            <a:ext uri="{FF2B5EF4-FFF2-40B4-BE49-F238E27FC236}">
              <a16:creationId xmlns:a16="http://schemas.microsoft.com/office/drawing/2014/main" id="{00000000-0008-0000-2000-00007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>
          <a:extLst>
            <a:ext uri="{FF2B5EF4-FFF2-40B4-BE49-F238E27FC236}">
              <a16:creationId xmlns:a16="http://schemas.microsoft.com/office/drawing/2014/main" id="{00000000-0008-0000-2000-00007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>
          <a:extLst>
            <a:ext uri="{FF2B5EF4-FFF2-40B4-BE49-F238E27FC236}">
              <a16:creationId xmlns:a16="http://schemas.microsoft.com/office/drawing/2014/main" id="{00000000-0008-0000-2000-00007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>
          <a:extLst>
            <a:ext uri="{FF2B5EF4-FFF2-40B4-BE49-F238E27FC236}">
              <a16:creationId xmlns:a16="http://schemas.microsoft.com/office/drawing/2014/main" id="{00000000-0008-0000-2000-00008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>
          <a:extLst>
            <a:ext uri="{FF2B5EF4-FFF2-40B4-BE49-F238E27FC236}">
              <a16:creationId xmlns:a16="http://schemas.microsoft.com/office/drawing/2014/main" id="{00000000-0008-0000-2000-00008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>
          <a:extLst>
            <a:ext uri="{FF2B5EF4-FFF2-40B4-BE49-F238E27FC236}">
              <a16:creationId xmlns:a16="http://schemas.microsoft.com/office/drawing/2014/main" id="{00000000-0008-0000-2000-00008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>
          <a:extLst>
            <a:ext uri="{FF2B5EF4-FFF2-40B4-BE49-F238E27FC236}">
              <a16:creationId xmlns:a16="http://schemas.microsoft.com/office/drawing/2014/main" id="{00000000-0008-0000-2000-00008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>
          <a:extLst>
            <a:ext uri="{FF2B5EF4-FFF2-40B4-BE49-F238E27FC236}">
              <a16:creationId xmlns:a16="http://schemas.microsoft.com/office/drawing/2014/main" id="{00000000-0008-0000-2000-00008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>
          <a:extLst>
            <a:ext uri="{FF2B5EF4-FFF2-40B4-BE49-F238E27FC236}">
              <a16:creationId xmlns:a16="http://schemas.microsoft.com/office/drawing/2014/main" id="{00000000-0008-0000-2000-00008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>
          <a:extLst>
            <a:ext uri="{FF2B5EF4-FFF2-40B4-BE49-F238E27FC236}">
              <a16:creationId xmlns:a16="http://schemas.microsoft.com/office/drawing/2014/main" id="{00000000-0008-0000-2000-00008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>
          <a:extLst>
            <a:ext uri="{FF2B5EF4-FFF2-40B4-BE49-F238E27FC236}">
              <a16:creationId xmlns:a16="http://schemas.microsoft.com/office/drawing/2014/main" id="{00000000-0008-0000-2000-00008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>
          <a:extLst>
            <a:ext uri="{FF2B5EF4-FFF2-40B4-BE49-F238E27FC236}">
              <a16:creationId xmlns:a16="http://schemas.microsoft.com/office/drawing/2014/main" id="{00000000-0008-0000-2000-00008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>
          <a:extLst>
            <a:ext uri="{FF2B5EF4-FFF2-40B4-BE49-F238E27FC236}">
              <a16:creationId xmlns:a16="http://schemas.microsoft.com/office/drawing/2014/main" id="{00000000-0008-0000-2000-00008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>
          <a:extLst>
            <a:ext uri="{FF2B5EF4-FFF2-40B4-BE49-F238E27FC236}">
              <a16:creationId xmlns:a16="http://schemas.microsoft.com/office/drawing/2014/main" id="{00000000-0008-0000-2000-00008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>
          <a:extLst>
            <a:ext uri="{FF2B5EF4-FFF2-40B4-BE49-F238E27FC236}">
              <a16:creationId xmlns:a16="http://schemas.microsoft.com/office/drawing/2014/main" id="{00000000-0008-0000-2000-00008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>
          <a:extLst>
            <a:ext uri="{FF2B5EF4-FFF2-40B4-BE49-F238E27FC236}">
              <a16:creationId xmlns:a16="http://schemas.microsoft.com/office/drawing/2014/main" id="{00000000-0008-0000-2000-00008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>
          <a:extLst>
            <a:ext uri="{FF2B5EF4-FFF2-40B4-BE49-F238E27FC236}">
              <a16:creationId xmlns:a16="http://schemas.microsoft.com/office/drawing/2014/main" id="{00000000-0008-0000-2000-00008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>
          <a:extLst>
            <a:ext uri="{FF2B5EF4-FFF2-40B4-BE49-F238E27FC236}">
              <a16:creationId xmlns:a16="http://schemas.microsoft.com/office/drawing/2014/main" id="{00000000-0008-0000-2000-00008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>
          <a:extLst>
            <a:ext uri="{FF2B5EF4-FFF2-40B4-BE49-F238E27FC236}">
              <a16:creationId xmlns:a16="http://schemas.microsoft.com/office/drawing/2014/main" id="{00000000-0008-0000-2000-00008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>
          <a:extLst>
            <a:ext uri="{FF2B5EF4-FFF2-40B4-BE49-F238E27FC236}">
              <a16:creationId xmlns:a16="http://schemas.microsoft.com/office/drawing/2014/main" id="{00000000-0008-0000-2000-00009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>
          <a:extLst>
            <a:ext uri="{FF2B5EF4-FFF2-40B4-BE49-F238E27FC236}">
              <a16:creationId xmlns:a16="http://schemas.microsoft.com/office/drawing/2014/main" id="{00000000-0008-0000-2000-00009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>
          <a:extLst>
            <a:ext uri="{FF2B5EF4-FFF2-40B4-BE49-F238E27FC236}">
              <a16:creationId xmlns:a16="http://schemas.microsoft.com/office/drawing/2014/main" id="{00000000-0008-0000-2000-00009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>
          <a:extLst>
            <a:ext uri="{FF2B5EF4-FFF2-40B4-BE49-F238E27FC236}">
              <a16:creationId xmlns:a16="http://schemas.microsoft.com/office/drawing/2014/main" id="{00000000-0008-0000-2000-00009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>
          <a:extLst>
            <a:ext uri="{FF2B5EF4-FFF2-40B4-BE49-F238E27FC236}">
              <a16:creationId xmlns:a16="http://schemas.microsoft.com/office/drawing/2014/main" id="{00000000-0008-0000-2000-00009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>
          <a:extLst>
            <a:ext uri="{FF2B5EF4-FFF2-40B4-BE49-F238E27FC236}">
              <a16:creationId xmlns:a16="http://schemas.microsoft.com/office/drawing/2014/main" id="{00000000-0008-0000-2000-00009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>
          <a:extLst>
            <a:ext uri="{FF2B5EF4-FFF2-40B4-BE49-F238E27FC236}">
              <a16:creationId xmlns:a16="http://schemas.microsoft.com/office/drawing/2014/main" id="{00000000-0008-0000-2000-00009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>
          <a:extLst>
            <a:ext uri="{FF2B5EF4-FFF2-40B4-BE49-F238E27FC236}">
              <a16:creationId xmlns:a16="http://schemas.microsoft.com/office/drawing/2014/main" id="{00000000-0008-0000-2000-00009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>
          <a:extLst>
            <a:ext uri="{FF2B5EF4-FFF2-40B4-BE49-F238E27FC236}">
              <a16:creationId xmlns:a16="http://schemas.microsoft.com/office/drawing/2014/main" id="{00000000-0008-0000-2000-00009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>
          <a:extLst>
            <a:ext uri="{FF2B5EF4-FFF2-40B4-BE49-F238E27FC236}">
              <a16:creationId xmlns:a16="http://schemas.microsoft.com/office/drawing/2014/main" id="{00000000-0008-0000-2000-00009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>
          <a:extLst>
            <a:ext uri="{FF2B5EF4-FFF2-40B4-BE49-F238E27FC236}">
              <a16:creationId xmlns:a16="http://schemas.microsoft.com/office/drawing/2014/main" id="{00000000-0008-0000-2000-00009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>
          <a:extLst>
            <a:ext uri="{FF2B5EF4-FFF2-40B4-BE49-F238E27FC236}">
              <a16:creationId xmlns:a16="http://schemas.microsoft.com/office/drawing/2014/main" id="{00000000-0008-0000-2000-00009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>
          <a:extLst>
            <a:ext uri="{FF2B5EF4-FFF2-40B4-BE49-F238E27FC236}">
              <a16:creationId xmlns:a16="http://schemas.microsoft.com/office/drawing/2014/main" id="{00000000-0008-0000-2000-00009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>
          <a:extLst>
            <a:ext uri="{FF2B5EF4-FFF2-40B4-BE49-F238E27FC236}">
              <a16:creationId xmlns:a16="http://schemas.microsoft.com/office/drawing/2014/main" id="{00000000-0008-0000-2000-00009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>
          <a:extLst>
            <a:ext uri="{FF2B5EF4-FFF2-40B4-BE49-F238E27FC236}">
              <a16:creationId xmlns:a16="http://schemas.microsoft.com/office/drawing/2014/main" id="{00000000-0008-0000-2000-00009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>
          <a:extLst>
            <a:ext uri="{FF2B5EF4-FFF2-40B4-BE49-F238E27FC236}">
              <a16:creationId xmlns:a16="http://schemas.microsoft.com/office/drawing/2014/main" id="{00000000-0008-0000-2000-00009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>
          <a:extLst>
            <a:ext uri="{FF2B5EF4-FFF2-40B4-BE49-F238E27FC236}">
              <a16:creationId xmlns:a16="http://schemas.microsoft.com/office/drawing/2014/main" id="{00000000-0008-0000-2000-0000A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>
          <a:extLst>
            <a:ext uri="{FF2B5EF4-FFF2-40B4-BE49-F238E27FC236}">
              <a16:creationId xmlns:a16="http://schemas.microsoft.com/office/drawing/2014/main" id="{00000000-0008-0000-2000-0000A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>
          <a:extLst>
            <a:ext uri="{FF2B5EF4-FFF2-40B4-BE49-F238E27FC236}">
              <a16:creationId xmlns:a16="http://schemas.microsoft.com/office/drawing/2014/main" id="{00000000-0008-0000-2000-0000A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>
          <a:extLst>
            <a:ext uri="{FF2B5EF4-FFF2-40B4-BE49-F238E27FC236}">
              <a16:creationId xmlns:a16="http://schemas.microsoft.com/office/drawing/2014/main" id="{00000000-0008-0000-2000-0000A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>
          <a:extLst>
            <a:ext uri="{FF2B5EF4-FFF2-40B4-BE49-F238E27FC236}">
              <a16:creationId xmlns:a16="http://schemas.microsoft.com/office/drawing/2014/main" id="{00000000-0008-0000-2000-0000A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>
          <a:extLst>
            <a:ext uri="{FF2B5EF4-FFF2-40B4-BE49-F238E27FC236}">
              <a16:creationId xmlns:a16="http://schemas.microsoft.com/office/drawing/2014/main" id="{00000000-0008-0000-2000-0000A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>
          <a:extLst>
            <a:ext uri="{FF2B5EF4-FFF2-40B4-BE49-F238E27FC236}">
              <a16:creationId xmlns:a16="http://schemas.microsoft.com/office/drawing/2014/main" id="{00000000-0008-0000-2000-0000A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>
          <a:extLst>
            <a:ext uri="{FF2B5EF4-FFF2-40B4-BE49-F238E27FC236}">
              <a16:creationId xmlns:a16="http://schemas.microsoft.com/office/drawing/2014/main" id="{00000000-0008-0000-2000-0000A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>
          <a:extLst>
            <a:ext uri="{FF2B5EF4-FFF2-40B4-BE49-F238E27FC236}">
              <a16:creationId xmlns:a16="http://schemas.microsoft.com/office/drawing/2014/main" id="{00000000-0008-0000-2000-0000A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>
          <a:extLst>
            <a:ext uri="{FF2B5EF4-FFF2-40B4-BE49-F238E27FC236}">
              <a16:creationId xmlns:a16="http://schemas.microsoft.com/office/drawing/2014/main" id="{00000000-0008-0000-2000-0000A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>
          <a:extLst>
            <a:ext uri="{FF2B5EF4-FFF2-40B4-BE49-F238E27FC236}">
              <a16:creationId xmlns:a16="http://schemas.microsoft.com/office/drawing/2014/main" id="{00000000-0008-0000-2000-0000A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>
          <a:extLst>
            <a:ext uri="{FF2B5EF4-FFF2-40B4-BE49-F238E27FC236}">
              <a16:creationId xmlns:a16="http://schemas.microsoft.com/office/drawing/2014/main" id="{00000000-0008-0000-2000-0000A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>
          <a:extLst>
            <a:ext uri="{FF2B5EF4-FFF2-40B4-BE49-F238E27FC236}">
              <a16:creationId xmlns:a16="http://schemas.microsoft.com/office/drawing/2014/main" id="{00000000-0008-0000-2000-0000A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>
          <a:extLst>
            <a:ext uri="{FF2B5EF4-FFF2-40B4-BE49-F238E27FC236}">
              <a16:creationId xmlns:a16="http://schemas.microsoft.com/office/drawing/2014/main" id="{00000000-0008-0000-2000-0000A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>
          <a:extLst>
            <a:ext uri="{FF2B5EF4-FFF2-40B4-BE49-F238E27FC236}">
              <a16:creationId xmlns:a16="http://schemas.microsoft.com/office/drawing/2014/main" id="{00000000-0008-0000-2000-0000A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>
          <a:extLst>
            <a:ext uri="{FF2B5EF4-FFF2-40B4-BE49-F238E27FC236}">
              <a16:creationId xmlns:a16="http://schemas.microsoft.com/office/drawing/2014/main" id="{00000000-0008-0000-2000-0000A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>
          <a:extLst>
            <a:ext uri="{FF2B5EF4-FFF2-40B4-BE49-F238E27FC236}">
              <a16:creationId xmlns:a16="http://schemas.microsoft.com/office/drawing/2014/main" id="{00000000-0008-0000-2000-0000B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>
          <a:extLst>
            <a:ext uri="{FF2B5EF4-FFF2-40B4-BE49-F238E27FC236}">
              <a16:creationId xmlns:a16="http://schemas.microsoft.com/office/drawing/2014/main" id="{00000000-0008-0000-2000-0000B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>
          <a:extLst>
            <a:ext uri="{FF2B5EF4-FFF2-40B4-BE49-F238E27FC236}">
              <a16:creationId xmlns:a16="http://schemas.microsoft.com/office/drawing/2014/main" id="{00000000-0008-0000-2000-0000B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>
          <a:extLst>
            <a:ext uri="{FF2B5EF4-FFF2-40B4-BE49-F238E27FC236}">
              <a16:creationId xmlns:a16="http://schemas.microsoft.com/office/drawing/2014/main" id="{00000000-0008-0000-2000-0000B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>
          <a:extLst>
            <a:ext uri="{FF2B5EF4-FFF2-40B4-BE49-F238E27FC236}">
              <a16:creationId xmlns:a16="http://schemas.microsoft.com/office/drawing/2014/main" id="{00000000-0008-0000-2000-0000B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>
          <a:extLst>
            <a:ext uri="{FF2B5EF4-FFF2-40B4-BE49-F238E27FC236}">
              <a16:creationId xmlns:a16="http://schemas.microsoft.com/office/drawing/2014/main" id="{00000000-0008-0000-2000-0000B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>
          <a:extLst>
            <a:ext uri="{FF2B5EF4-FFF2-40B4-BE49-F238E27FC236}">
              <a16:creationId xmlns:a16="http://schemas.microsoft.com/office/drawing/2014/main" id="{00000000-0008-0000-2000-0000B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>
          <a:extLst>
            <a:ext uri="{FF2B5EF4-FFF2-40B4-BE49-F238E27FC236}">
              <a16:creationId xmlns:a16="http://schemas.microsoft.com/office/drawing/2014/main" id="{00000000-0008-0000-2000-0000B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>
          <a:extLst>
            <a:ext uri="{FF2B5EF4-FFF2-40B4-BE49-F238E27FC236}">
              <a16:creationId xmlns:a16="http://schemas.microsoft.com/office/drawing/2014/main" id="{00000000-0008-0000-2000-0000B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>
          <a:extLst>
            <a:ext uri="{FF2B5EF4-FFF2-40B4-BE49-F238E27FC236}">
              <a16:creationId xmlns:a16="http://schemas.microsoft.com/office/drawing/2014/main" id="{00000000-0008-0000-2000-0000B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>
          <a:extLst>
            <a:ext uri="{FF2B5EF4-FFF2-40B4-BE49-F238E27FC236}">
              <a16:creationId xmlns:a16="http://schemas.microsoft.com/office/drawing/2014/main" id="{00000000-0008-0000-2000-0000B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>
          <a:extLst>
            <a:ext uri="{FF2B5EF4-FFF2-40B4-BE49-F238E27FC236}">
              <a16:creationId xmlns:a16="http://schemas.microsoft.com/office/drawing/2014/main" id="{00000000-0008-0000-2000-0000B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>
          <a:extLst>
            <a:ext uri="{FF2B5EF4-FFF2-40B4-BE49-F238E27FC236}">
              <a16:creationId xmlns:a16="http://schemas.microsoft.com/office/drawing/2014/main" id="{00000000-0008-0000-2000-0000B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>
          <a:extLst>
            <a:ext uri="{FF2B5EF4-FFF2-40B4-BE49-F238E27FC236}">
              <a16:creationId xmlns:a16="http://schemas.microsoft.com/office/drawing/2014/main" id="{00000000-0008-0000-2000-0000B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>
          <a:extLst>
            <a:ext uri="{FF2B5EF4-FFF2-40B4-BE49-F238E27FC236}">
              <a16:creationId xmlns:a16="http://schemas.microsoft.com/office/drawing/2014/main" id="{00000000-0008-0000-2000-0000B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>
          <a:extLst>
            <a:ext uri="{FF2B5EF4-FFF2-40B4-BE49-F238E27FC236}">
              <a16:creationId xmlns:a16="http://schemas.microsoft.com/office/drawing/2014/main" id="{00000000-0008-0000-2000-0000B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>
          <a:extLst>
            <a:ext uri="{FF2B5EF4-FFF2-40B4-BE49-F238E27FC236}">
              <a16:creationId xmlns:a16="http://schemas.microsoft.com/office/drawing/2014/main" id="{00000000-0008-0000-2000-0000C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>
          <a:extLst>
            <a:ext uri="{FF2B5EF4-FFF2-40B4-BE49-F238E27FC236}">
              <a16:creationId xmlns:a16="http://schemas.microsoft.com/office/drawing/2014/main" id="{00000000-0008-0000-2000-0000C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>
          <a:extLst>
            <a:ext uri="{FF2B5EF4-FFF2-40B4-BE49-F238E27FC236}">
              <a16:creationId xmlns:a16="http://schemas.microsoft.com/office/drawing/2014/main" id="{00000000-0008-0000-2000-0000C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>
          <a:extLst>
            <a:ext uri="{FF2B5EF4-FFF2-40B4-BE49-F238E27FC236}">
              <a16:creationId xmlns:a16="http://schemas.microsoft.com/office/drawing/2014/main" id="{00000000-0008-0000-2000-0000C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>
          <a:extLst>
            <a:ext uri="{FF2B5EF4-FFF2-40B4-BE49-F238E27FC236}">
              <a16:creationId xmlns:a16="http://schemas.microsoft.com/office/drawing/2014/main" id="{00000000-0008-0000-2000-0000C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>
          <a:extLst>
            <a:ext uri="{FF2B5EF4-FFF2-40B4-BE49-F238E27FC236}">
              <a16:creationId xmlns:a16="http://schemas.microsoft.com/office/drawing/2014/main" id="{00000000-0008-0000-2000-0000C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>
          <a:extLst>
            <a:ext uri="{FF2B5EF4-FFF2-40B4-BE49-F238E27FC236}">
              <a16:creationId xmlns:a16="http://schemas.microsoft.com/office/drawing/2014/main" id="{00000000-0008-0000-2000-0000C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>
          <a:extLst>
            <a:ext uri="{FF2B5EF4-FFF2-40B4-BE49-F238E27FC236}">
              <a16:creationId xmlns:a16="http://schemas.microsoft.com/office/drawing/2014/main" id="{00000000-0008-0000-2000-0000C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>
          <a:extLst>
            <a:ext uri="{FF2B5EF4-FFF2-40B4-BE49-F238E27FC236}">
              <a16:creationId xmlns:a16="http://schemas.microsoft.com/office/drawing/2014/main" id="{00000000-0008-0000-2000-0000C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>
          <a:extLst>
            <a:ext uri="{FF2B5EF4-FFF2-40B4-BE49-F238E27FC236}">
              <a16:creationId xmlns:a16="http://schemas.microsoft.com/office/drawing/2014/main" id="{00000000-0008-0000-2000-0000C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>
          <a:extLst>
            <a:ext uri="{FF2B5EF4-FFF2-40B4-BE49-F238E27FC236}">
              <a16:creationId xmlns:a16="http://schemas.microsoft.com/office/drawing/2014/main" id="{00000000-0008-0000-2000-0000C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>
          <a:extLst>
            <a:ext uri="{FF2B5EF4-FFF2-40B4-BE49-F238E27FC236}">
              <a16:creationId xmlns:a16="http://schemas.microsoft.com/office/drawing/2014/main" id="{00000000-0008-0000-2000-0000C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>
          <a:extLst>
            <a:ext uri="{FF2B5EF4-FFF2-40B4-BE49-F238E27FC236}">
              <a16:creationId xmlns:a16="http://schemas.microsoft.com/office/drawing/2014/main" id="{00000000-0008-0000-2000-0000C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>
          <a:extLst>
            <a:ext uri="{FF2B5EF4-FFF2-40B4-BE49-F238E27FC236}">
              <a16:creationId xmlns:a16="http://schemas.microsoft.com/office/drawing/2014/main" id="{00000000-0008-0000-2000-0000C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>
          <a:extLst>
            <a:ext uri="{FF2B5EF4-FFF2-40B4-BE49-F238E27FC236}">
              <a16:creationId xmlns:a16="http://schemas.microsoft.com/office/drawing/2014/main" id="{00000000-0008-0000-2000-0000C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>
          <a:extLst>
            <a:ext uri="{FF2B5EF4-FFF2-40B4-BE49-F238E27FC236}">
              <a16:creationId xmlns:a16="http://schemas.microsoft.com/office/drawing/2014/main" id="{00000000-0008-0000-2000-0000C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>
          <a:extLst>
            <a:ext uri="{FF2B5EF4-FFF2-40B4-BE49-F238E27FC236}">
              <a16:creationId xmlns:a16="http://schemas.microsoft.com/office/drawing/2014/main" id="{00000000-0008-0000-2000-0000D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>
          <a:extLst>
            <a:ext uri="{FF2B5EF4-FFF2-40B4-BE49-F238E27FC236}">
              <a16:creationId xmlns:a16="http://schemas.microsoft.com/office/drawing/2014/main" id="{00000000-0008-0000-2000-0000D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>
          <a:extLst>
            <a:ext uri="{FF2B5EF4-FFF2-40B4-BE49-F238E27FC236}">
              <a16:creationId xmlns:a16="http://schemas.microsoft.com/office/drawing/2014/main" id="{00000000-0008-0000-2000-0000D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>
          <a:extLst>
            <a:ext uri="{FF2B5EF4-FFF2-40B4-BE49-F238E27FC236}">
              <a16:creationId xmlns:a16="http://schemas.microsoft.com/office/drawing/2014/main" id="{00000000-0008-0000-2000-0000D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>
          <a:extLst>
            <a:ext uri="{FF2B5EF4-FFF2-40B4-BE49-F238E27FC236}">
              <a16:creationId xmlns:a16="http://schemas.microsoft.com/office/drawing/2014/main" id="{00000000-0008-0000-2000-0000D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>
          <a:extLst>
            <a:ext uri="{FF2B5EF4-FFF2-40B4-BE49-F238E27FC236}">
              <a16:creationId xmlns:a16="http://schemas.microsoft.com/office/drawing/2014/main" id="{00000000-0008-0000-2000-0000D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>
          <a:extLst>
            <a:ext uri="{FF2B5EF4-FFF2-40B4-BE49-F238E27FC236}">
              <a16:creationId xmlns:a16="http://schemas.microsoft.com/office/drawing/2014/main" id="{00000000-0008-0000-2000-0000D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>
          <a:extLst>
            <a:ext uri="{FF2B5EF4-FFF2-40B4-BE49-F238E27FC236}">
              <a16:creationId xmlns:a16="http://schemas.microsoft.com/office/drawing/2014/main" id="{00000000-0008-0000-2000-0000D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>
          <a:extLst>
            <a:ext uri="{FF2B5EF4-FFF2-40B4-BE49-F238E27FC236}">
              <a16:creationId xmlns:a16="http://schemas.microsoft.com/office/drawing/2014/main" id="{00000000-0008-0000-2000-0000D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>
          <a:extLst>
            <a:ext uri="{FF2B5EF4-FFF2-40B4-BE49-F238E27FC236}">
              <a16:creationId xmlns:a16="http://schemas.microsoft.com/office/drawing/2014/main" id="{00000000-0008-0000-2000-0000D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>
          <a:extLst>
            <a:ext uri="{FF2B5EF4-FFF2-40B4-BE49-F238E27FC236}">
              <a16:creationId xmlns:a16="http://schemas.microsoft.com/office/drawing/2014/main" id="{00000000-0008-0000-2000-0000D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>
          <a:extLst>
            <a:ext uri="{FF2B5EF4-FFF2-40B4-BE49-F238E27FC236}">
              <a16:creationId xmlns:a16="http://schemas.microsoft.com/office/drawing/2014/main" id="{00000000-0008-0000-2000-0000D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>
          <a:extLst>
            <a:ext uri="{FF2B5EF4-FFF2-40B4-BE49-F238E27FC236}">
              <a16:creationId xmlns:a16="http://schemas.microsoft.com/office/drawing/2014/main" id="{00000000-0008-0000-2000-0000D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>
          <a:extLst>
            <a:ext uri="{FF2B5EF4-FFF2-40B4-BE49-F238E27FC236}">
              <a16:creationId xmlns:a16="http://schemas.microsoft.com/office/drawing/2014/main" id="{00000000-0008-0000-2000-0000D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>
          <a:extLst>
            <a:ext uri="{FF2B5EF4-FFF2-40B4-BE49-F238E27FC236}">
              <a16:creationId xmlns:a16="http://schemas.microsoft.com/office/drawing/2014/main" id="{00000000-0008-0000-2000-0000DE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>
          <a:extLst>
            <a:ext uri="{FF2B5EF4-FFF2-40B4-BE49-F238E27FC236}">
              <a16:creationId xmlns:a16="http://schemas.microsoft.com/office/drawing/2014/main" id="{00000000-0008-0000-2000-0000D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>
          <a:extLst>
            <a:ext uri="{FF2B5EF4-FFF2-40B4-BE49-F238E27FC236}">
              <a16:creationId xmlns:a16="http://schemas.microsoft.com/office/drawing/2014/main" id="{00000000-0008-0000-2000-0000E0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>
          <a:extLst>
            <a:ext uri="{FF2B5EF4-FFF2-40B4-BE49-F238E27FC236}">
              <a16:creationId xmlns:a16="http://schemas.microsoft.com/office/drawing/2014/main" id="{00000000-0008-0000-2000-0000E1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>
          <a:extLst>
            <a:ext uri="{FF2B5EF4-FFF2-40B4-BE49-F238E27FC236}">
              <a16:creationId xmlns:a16="http://schemas.microsoft.com/office/drawing/2014/main" id="{00000000-0008-0000-2000-0000E2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>
          <a:extLst>
            <a:ext uri="{FF2B5EF4-FFF2-40B4-BE49-F238E27FC236}">
              <a16:creationId xmlns:a16="http://schemas.microsoft.com/office/drawing/2014/main" id="{00000000-0008-0000-2000-0000E3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>
          <a:extLst>
            <a:ext uri="{FF2B5EF4-FFF2-40B4-BE49-F238E27FC236}">
              <a16:creationId xmlns:a16="http://schemas.microsoft.com/office/drawing/2014/main" id="{00000000-0008-0000-2000-0000E4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>
          <a:extLst>
            <a:ext uri="{FF2B5EF4-FFF2-40B4-BE49-F238E27FC236}">
              <a16:creationId xmlns:a16="http://schemas.microsoft.com/office/drawing/2014/main" id="{00000000-0008-0000-2000-0000E5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>
          <a:extLst>
            <a:ext uri="{FF2B5EF4-FFF2-40B4-BE49-F238E27FC236}">
              <a16:creationId xmlns:a16="http://schemas.microsoft.com/office/drawing/2014/main" id="{00000000-0008-0000-2000-0000E6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>
          <a:extLst>
            <a:ext uri="{FF2B5EF4-FFF2-40B4-BE49-F238E27FC236}">
              <a16:creationId xmlns:a16="http://schemas.microsoft.com/office/drawing/2014/main" id="{00000000-0008-0000-2000-0000E7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>
          <a:extLst>
            <a:ext uri="{FF2B5EF4-FFF2-40B4-BE49-F238E27FC236}">
              <a16:creationId xmlns:a16="http://schemas.microsoft.com/office/drawing/2014/main" id="{00000000-0008-0000-2000-0000E8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>
          <a:extLst>
            <a:ext uri="{FF2B5EF4-FFF2-40B4-BE49-F238E27FC236}">
              <a16:creationId xmlns:a16="http://schemas.microsoft.com/office/drawing/2014/main" id="{00000000-0008-0000-2000-0000E9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>
          <a:extLst>
            <a:ext uri="{FF2B5EF4-FFF2-40B4-BE49-F238E27FC236}">
              <a16:creationId xmlns:a16="http://schemas.microsoft.com/office/drawing/2014/main" id="{00000000-0008-0000-2000-0000EA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>
          <a:extLst>
            <a:ext uri="{FF2B5EF4-FFF2-40B4-BE49-F238E27FC236}">
              <a16:creationId xmlns:a16="http://schemas.microsoft.com/office/drawing/2014/main" id="{00000000-0008-0000-2000-0000EB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>
          <a:extLst>
            <a:ext uri="{FF2B5EF4-FFF2-40B4-BE49-F238E27FC236}">
              <a16:creationId xmlns:a16="http://schemas.microsoft.com/office/drawing/2014/main" id="{00000000-0008-0000-2000-0000EC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>
          <a:extLst>
            <a:ext uri="{FF2B5EF4-FFF2-40B4-BE49-F238E27FC236}">
              <a16:creationId xmlns:a16="http://schemas.microsoft.com/office/drawing/2014/main" id="{00000000-0008-0000-2000-0000ED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>
          <a:extLst>
            <a:ext uri="{FF2B5EF4-FFF2-40B4-BE49-F238E27FC236}">
              <a16:creationId xmlns:a16="http://schemas.microsoft.com/office/drawing/2014/main" id="{00000000-0008-0000-2000-0000E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>
          <a:extLst>
            <a:ext uri="{FF2B5EF4-FFF2-40B4-BE49-F238E27FC236}">
              <a16:creationId xmlns:a16="http://schemas.microsoft.com/office/drawing/2014/main" id="{00000000-0008-0000-2000-0000EF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>
          <a:extLst>
            <a:ext uri="{FF2B5EF4-FFF2-40B4-BE49-F238E27FC236}">
              <a16:creationId xmlns:a16="http://schemas.microsoft.com/office/drawing/2014/main" id="{00000000-0008-0000-2000-0000F0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>
          <a:extLst>
            <a:ext uri="{FF2B5EF4-FFF2-40B4-BE49-F238E27FC236}">
              <a16:creationId xmlns:a16="http://schemas.microsoft.com/office/drawing/2014/main" id="{00000000-0008-0000-2000-0000F1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>
          <a:extLst>
            <a:ext uri="{FF2B5EF4-FFF2-40B4-BE49-F238E27FC236}">
              <a16:creationId xmlns:a16="http://schemas.microsoft.com/office/drawing/2014/main" id="{00000000-0008-0000-2000-0000F2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>
          <a:extLst>
            <a:ext uri="{FF2B5EF4-FFF2-40B4-BE49-F238E27FC236}">
              <a16:creationId xmlns:a16="http://schemas.microsoft.com/office/drawing/2014/main" id="{00000000-0008-0000-2000-0000F3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>
          <a:extLst>
            <a:ext uri="{FF2B5EF4-FFF2-40B4-BE49-F238E27FC236}">
              <a16:creationId xmlns:a16="http://schemas.microsoft.com/office/drawing/2014/main" id="{00000000-0008-0000-2000-0000F4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>
          <a:extLst>
            <a:ext uri="{FF2B5EF4-FFF2-40B4-BE49-F238E27FC236}">
              <a16:creationId xmlns:a16="http://schemas.microsoft.com/office/drawing/2014/main" id="{00000000-0008-0000-2000-0000F5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>
          <a:extLst>
            <a:ext uri="{FF2B5EF4-FFF2-40B4-BE49-F238E27FC236}">
              <a16:creationId xmlns:a16="http://schemas.microsoft.com/office/drawing/2014/main" id="{00000000-0008-0000-2000-0000F6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>
          <a:extLst>
            <a:ext uri="{FF2B5EF4-FFF2-40B4-BE49-F238E27FC236}">
              <a16:creationId xmlns:a16="http://schemas.microsoft.com/office/drawing/2014/main" id="{00000000-0008-0000-2000-0000F7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>
          <a:extLst>
            <a:ext uri="{FF2B5EF4-FFF2-40B4-BE49-F238E27FC236}">
              <a16:creationId xmlns:a16="http://schemas.microsoft.com/office/drawing/2014/main" id="{00000000-0008-0000-2000-0000F8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>
          <a:extLst>
            <a:ext uri="{FF2B5EF4-FFF2-40B4-BE49-F238E27FC236}">
              <a16:creationId xmlns:a16="http://schemas.microsoft.com/office/drawing/2014/main" id="{00000000-0008-0000-2000-0000F9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>
          <a:extLst>
            <a:ext uri="{FF2B5EF4-FFF2-40B4-BE49-F238E27FC236}">
              <a16:creationId xmlns:a16="http://schemas.microsoft.com/office/drawing/2014/main" id="{00000000-0008-0000-2000-0000FA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>
          <a:extLst>
            <a:ext uri="{FF2B5EF4-FFF2-40B4-BE49-F238E27FC236}">
              <a16:creationId xmlns:a16="http://schemas.microsoft.com/office/drawing/2014/main" id="{00000000-0008-0000-2000-0000FB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>
          <a:extLst>
            <a:ext uri="{FF2B5EF4-FFF2-40B4-BE49-F238E27FC236}">
              <a16:creationId xmlns:a16="http://schemas.microsoft.com/office/drawing/2014/main" id="{00000000-0008-0000-2000-0000FC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>
          <a:extLst>
            <a:ext uri="{FF2B5EF4-FFF2-40B4-BE49-F238E27FC236}">
              <a16:creationId xmlns:a16="http://schemas.microsoft.com/office/drawing/2014/main" id="{00000000-0008-0000-2000-0000FD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>
          <a:extLst>
            <a:ext uri="{FF2B5EF4-FFF2-40B4-BE49-F238E27FC236}">
              <a16:creationId xmlns:a16="http://schemas.microsoft.com/office/drawing/2014/main" id="{00000000-0008-0000-2000-0000FE120000}"/>
            </a:ext>
          </a:extLst>
        </xdr:cNvPr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>
          <a:extLst>
            <a:ext uri="{FF2B5EF4-FFF2-40B4-BE49-F238E27FC236}">
              <a16:creationId xmlns:a16="http://schemas.microsoft.com/office/drawing/2014/main" id="{00000000-0008-0000-2000-0000FF12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>
          <a:extLst>
            <a:ext uri="{FF2B5EF4-FFF2-40B4-BE49-F238E27FC236}">
              <a16:creationId xmlns:a16="http://schemas.microsoft.com/office/drawing/2014/main" id="{00000000-0008-0000-2000-00000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>
          <a:extLst>
            <a:ext uri="{FF2B5EF4-FFF2-40B4-BE49-F238E27FC236}">
              <a16:creationId xmlns:a16="http://schemas.microsoft.com/office/drawing/2014/main" id="{00000000-0008-0000-2000-00000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>
          <a:extLst>
            <a:ext uri="{FF2B5EF4-FFF2-40B4-BE49-F238E27FC236}">
              <a16:creationId xmlns:a16="http://schemas.microsoft.com/office/drawing/2014/main" id="{00000000-0008-0000-2000-00000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>
          <a:extLst>
            <a:ext uri="{FF2B5EF4-FFF2-40B4-BE49-F238E27FC236}">
              <a16:creationId xmlns:a16="http://schemas.microsoft.com/office/drawing/2014/main" id="{00000000-0008-0000-2000-00000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>
          <a:extLst>
            <a:ext uri="{FF2B5EF4-FFF2-40B4-BE49-F238E27FC236}">
              <a16:creationId xmlns:a16="http://schemas.microsoft.com/office/drawing/2014/main" id="{00000000-0008-0000-2000-00000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>
          <a:extLst>
            <a:ext uri="{FF2B5EF4-FFF2-40B4-BE49-F238E27FC236}">
              <a16:creationId xmlns:a16="http://schemas.microsoft.com/office/drawing/2014/main" id="{00000000-0008-0000-2000-00000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>
          <a:extLst>
            <a:ext uri="{FF2B5EF4-FFF2-40B4-BE49-F238E27FC236}">
              <a16:creationId xmlns:a16="http://schemas.microsoft.com/office/drawing/2014/main" id="{00000000-0008-0000-2000-00000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>
          <a:extLst>
            <a:ext uri="{FF2B5EF4-FFF2-40B4-BE49-F238E27FC236}">
              <a16:creationId xmlns:a16="http://schemas.microsoft.com/office/drawing/2014/main" id="{00000000-0008-0000-2000-00000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>
          <a:extLst>
            <a:ext uri="{FF2B5EF4-FFF2-40B4-BE49-F238E27FC236}">
              <a16:creationId xmlns:a16="http://schemas.microsoft.com/office/drawing/2014/main" id="{00000000-0008-0000-2000-00000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>
          <a:extLst>
            <a:ext uri="{FF2B5EF4-FFF2-40B4-BE49-F238E27FC236}">
              <a16:creationId xmlns:a16="http://schemas.microsoft.com/office/drawing/2014/main" id="{00000000-0008-0000-2000-00000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>
          <a:extLst>
            <a:ext uri="{FF2B5EF4-FFF2-40B4-BE49-F238E27FC236}">
              <a16:creationId xmlns:a16="http://schemas.microsoft.com/office/drawing/2014/main" id="{00000000-0008-0000-2000-00000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>
          <a:extLst>
            <a:ext uri="{FF2B5EF4-FFF2-40B4-BE49-F238E27FC236}">
              <a16:creationId xmlns:a16="http://schemas.microsoft.com/office/drawing/2014/main" id="{00000000-0008-0000-2000-00000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>
          <a:extLst>
            <a:ext uri="{FF2B5EF4-FFF2-40B4-BE49-F238E27FC236}">
              <a16:creationId xmlns:a16="http://schemas.microsoft.com/office/drawing/2014/main" id="{00000000-0008-0000-2000-00000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>
          <a:extLst>
            <a:ext uri="{FF2B5EF4-FFF2-40B4-BE49-F238E27FC236}">
              <a16:creationId xmlns:a16="http://schemas.microsoft.com/office/drawing/2014/main" id="{00000000-0008-0000-2000-00000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>
          <a:extLst>
            <a:ext uri="{FF2B5EF4-FFF2-40B4-BE49-F238E27FC236}">
              <a16:creationId xmlns:a16="http://schemas.microsoft.com/office/drawing/2014/main" id="{00000000-0008-0000-2000-00000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>
          <a:extLst>
            <a:ext uri="{FF2B5EF4-FFF2-40B4-BE49-F238E27FC236}">
              <a16:creationId xmlns:a16="http://schemas.microsoft.com/office/drawing/2014/main" id="{00000000-0008-0000-2000-00000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>
          <a:extLst>
            <a:ext uri="{FF2B5EF4-FFF2-40B4-BE49-F238E27FC236}">
              <a16:creationId xmlns:a16="http://schemas.microsoft.com/office/drawing/2014/main" id="{00000000-0008-0000-2000-00001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>
          <a:extLst>
            <a:ext uri="{FF2B5EF4-FFF2-40B4-BE49-F238E27FC236}">
              <a16:creationId xmlns:a16="http://schemas.microsoft.com/office/drawing/2014/main" id="{00000000-0008-0000-2000-00001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>
          <a:extLst>
            <a:ext uri="{FF2B5EF4-FFF2-40B4-BE49-F238E27FC236}">
              <a16:creationId xmlns:a16="http://schemas.microsoft.com/office/drawing/2014/main" id="{00000000-0008-0000-2000-00001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>
          <a:extLst>
            <a:ext uri="{FF2B5EF4-FFF2-40B4-BE49-F238E27FC236}">
              <a16:creationId xmlns:a16="http://schemas.microsoft.com/office/drawing/2014/main" id="{00000000-0008-0000-2000-00001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>
          <a:extLst>
            <a:ext uri="{FF2B5EF4-FFF2-40B4-BE49-F238E27FC236}">
              <a16:creationId xmlns:a16="http://schemas.microsoft.com/office/drawing/2014/main" id="{00000000-0008-0000-2000-00001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>
          <a:extLst>
            <a:ext uri="{FF2B5EF4-FFF2-40B4-BE49-F238E27FC236}">
              <a16:creationId xmlns:a16="http://schemas.microsoft.com/office/drawing/2014/main" id="{00000000-0008-0000-2000-00001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>
          <a:extLst>
            <a:ext uri="{FF2B5EF4-FFF2-40B4-BE49-F238E27FC236}">
              <a16:creationId xmlns:a16="http://schemas.microsoft.com/office/drawing/2014/main" id="{00000000-0008-0000-2000-00001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>
          <a:extLst>
            <a:ext uri="{FF2B5EF4-FFF2-40B4-BE49-F238E27FC236}">
              <a16:creationId xmlns:a16="http://schemas.microsoft.com/office/drawing/2014/main" id="{00000000-0008-0000-2000-00001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>
          <a:extLst>
            <a:ext uri="{FF2B5EF4-FFF2-40B4-BE49-F238E27FC236}">
              <a16:creationId xmlns:a16="http://schemas.microsoft.com/office/drawing/2014/main" id="{00000000-0008-0000-2000-00001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>
          <a:extLst>
            <a:ext uri="{FF2B5EF4-FFF2-40B4-BE49-F238E27FC236}">
              <a16:creationId xmlns:a16="http://schemas.microsoft.com/office/drawing/2014/main" id="{00000000-0008-0000-2000-00001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>
          <a:extLst>
            <a:ext uri="{FF2B5EF4-FFF2-40B4-BE49-F238E27FC236}">
              <a16:creationId xmlns:a16="http://schemas.microsoft.com/office/drawing/2014/main" id="{00000000-0008-0000-2000-00001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>
          <a:extLst>
            <a:ext uri="{FF2B5EF4-FFF2-40B4-BE49-F238E27FC236}">
              <a16:creationId xmlns:a16="http://schemas.microsoft.com/office/drawing/2014/main" id="{00000000-0008-0000-2000-00001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>
          <a:extLst>
            <a:ext uri="{FF2B5EF4-FFF2-40B4-BE49-F238E27FC236}">
              <a16:creationId xmlns:a16="http://schemas.microsoft.com/office/drawing/2014/main" id="{00000000-0008-0000-2000-00001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>
          <a:extLst>
            <a:ext uri="{FF2B5EF4-FFF2-40B4-BE49-F238E27FC236}">
              <a16:creationId xmlns:a16="http://schemas.microsoft.com/office/drawing/2014/main" id="{00000000-0008-0000-2000-00001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>
          <a:extLst>
            <a:ext uri="{FF2B5EF4-FFF2-40B4-BE49-F238E27FC236}">
              <a16:creationId xmlns:a16="http://schemas.microsoft.com/office/drawing/2014/main" id="{00000000-0008-0000-2000-00001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>
          <a:extLst>
            <a:ext uri="{FF2B5EF4-FFF2-40B4-BE49-F238E27FC236}">
              <a16:creationId xmlns:a16="http://schemas.microsoft.com/office/drawing/2014/main" id="{00000000-0008-0000-2000-00001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>
          <a:extLst>
            <a:ext uri="{FF2B5EF4-FFF2-40B4-BE49-F238E27FC236}">
              <a16:creationId xmlns:a16="http://schemas.microsoft.com/office/drawing/2014/main" id="{00000000-0008-0000-2000-00002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>
          <a:extLst>
            <a:ext uri="{FF2B5EF4-FFF2-40B4-BE49-F238E27FC236}">
              <a16:creationId xmlns:a16="http://schemas.microsoft.com/office/drawing/2014/main" id="{00000000-0008-0000-2000-00002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>
          <a:extLst>
            <a:ext uri="{FF2B5EF4-FFF2-40B4-BE49-F238E27FC236}">
              <a16:creationId xmlns:a16="http://schemas.microsoft.com/office/drawing/2014/main" id="{00000000-0008-0000-2000-00002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>
          <a:extLst>
            <a:ext uri="{FF2B5EF4-FFF2-40B4-BE49-F238E27FC236}">
              <a16:creationId xmlns:a16="http://schemas.microsoft.com/office/drawing/2014/main" id="{00000000-0008-0000-2000-00002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>
          <a:extLst>
            <a:ext uri="{FF2B5EF4-FFF2-40B4-BE49-F238E27FC236}">
              <a16:creationId xmlns:a16="http://schemas.microsoft.com/office/drawing/2014/main" id="{00000000-0008-0000-2000-00002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>
          <a:extLst>
            <a:ext uri="{FF2B5EF4-FFF2-40B4-BE49-F238E27FC236}">
              <a16:creationId xmlns:a16="http://schemas.microsoft.com/office/drawing/2014/main" id="{00000000-0008-0000-2000-00002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>
          <a:extLst>
            <a:ext uri="{FF2B5EF4-FFF2-40B4-BE49-F238E27FC236}">
              <a16:creationId xmlns:a16="http://schemas.microsoft.com/office/drawing/2014/main" id="{00000000-0008-0000-2000-00002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>
          <a:extLst>
            <a:ext uri="{FF2B5EF4-FFF2-40B4-BE49-F238E27FC236}">
              <a16:creationId xmlns:a16="http://schemas.microsoft.com/office/drawing/2014/main" id="{00000000-0008-0000-2000-00002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>
          <a:extLst>
            <a:ext uri="{FF2B5EF4-FFF2-40B4-BE49-F238E27FC236}">
              <a16:creationId xmlns:a16="http://schemas.microsoft.com/office/drawing/2014/main" id="{00000000-0008-0000-2000-00002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>
          <a:extLst>
            <a:ext uri="{FF2B5EF4-FFF2-40B4-BE49-F238E27FC236}">
              <a16:creationId xmlns:a16="http://schemas.microsoft.com/office/drawing/2014/main" id="{00000000-0008-0000-2000-00002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>
          <a:extLst>
            <a:ext uri="{FF2B5EF4-FFF2-40B4-BE49-F238E27FC236}">
              <a16:creationId xmlns:a16="http://schemas.microsoft.com/office/drawing/2014/main" id="{00000000-0008-0000-2000-00002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>
          <a:extLst>
            <a:ext uri="{FF2B5EF4-FFF2-40B4-BE49-F238E27FC236}">
              <a16:creationId xmlns:a16="http://schemas.microsoft.com/office/drawing/2014/main" id="{00000000-0008-0000-2000-00002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>
          <a:extLst>
            <a:ext uri="{FF2B5EF4-FFF2-40B4-BE49-F238E27FC236}">
              <a16:creationId xmlns:a16="http://schemas.microsoft.com/office/drawing/2014/main" id="{00000000-0008-0000-2000-00002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>
          <a:extLst>
            <a:ext uri="{FF2B5EF4-FFF2-40B4-BE49-F238E27FC236}">
              <a16:creationId xmlns:a16="http://schemas.microsoft.com/office/drawing/2014/main" id="{00000000-0008-0000-2000-00002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>
          <a:extLst>
            <a:ext uri="{FF2B5EF4-FFF2-40B4-BE49-F238E27FC236}">
              <a16:creationId xmlns:a16="http://schemas.microsoft.com/office/drawing/2014/main" id="{00000000-0008-0000-2000-00002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>
          <a:extLst>
            <a:ext uri="{FF2B5EF4-FFF2-40B4-BE49-F238E27FC236}">
              <a16:creationId xmlns:a16="http://schemas.microsoft.com/office/drawing/2014/main" id="{00000000-0008-0000-2000-00002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>
          <a:extLst>
            <a:ext uri="{FF2B5EF4-FFF2-40B4-BE49-F238E27FC236}">
              <a16:creationId xmlns:a16="http://schemas.microsoft.com/office/drawing/2014/main" id="{00000000-0008-0000-2000-00003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>
          <a:extLst>
            <a:ext uri="{FF2B5EF4-FFF2-40B4-BE49-F238E27FC236}">
              <a16:creationId xmlns:a16="http://schemas.microsoft.com/office/drawing/2014/main" id="{00000000-0008-0000-2000-00003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>
          <a:extLst>
            <a:ext uri="{FF2B5EF4-FFF2-40B4-BE49-F238E27FC236}">
              <a16:creationId xmlns:a16="http://schemas.microsoft.com/office/drawing/2014/main" id="{00000000-0008-0000-2000-00003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>
          <a:extLst>
            <a:ext uri="{FF2B5EF4-FFF2-40B4-BE49-F238E27FC236}">
              <a16:creationId xmlns:a16="http://schemas.microsoft.com/office/drawing/2014/main" id="{00000000-0008-0000-2000-00003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>
          <a:extLst>
            <a:ext uri="{FF2B5EF4-FFF2-40B4-BE49-F238E27FC236}">
              <a16:creationId xmlns:a16="http://schemas.microsoft.com/office/drawing/2014/main" id="{00000000-0008-0000-2000-00003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>
          <a:extLst>
            <a:ext uri="{FF2B5EF4-FFF2-40B4-BE49-F238E27FC236}">
              <a16:creationId xmlns:a16="http://schemas.microsoft.com/office/drawing/2014/main" id="{00000000-0008-0000-2000-00003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>
          <a:extLst>
            <a:ext uri="{FF2B5EF4-FFF2-40B4-BE49-F238E27FC236}">
              <a16:creationId xmlns:a16="http://schemas.microsoft.com/office/drawing/2014/main" id="{00000000-0008-0000-2000-00003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>
          <a:extLst>
            <a:ext uri="{FF2B5EF4-FFF2-40B4-BE49-F238E27FC236}">
              <a16:creationId xmlns:a16="http://schemas.microsoft.com/office/drawing/2014/main" id="{00000000-0008-0000-2000-00003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>
          <a:extLst>
            <a:ext uri="{FF2B5EF4-FFF2-40B4-BE49-F238E27FC236}">
              <a16:creationId xmlns:a16="http://schemas.microsoft.com/office/drawing/2014/main" id="{00000000-0008-0000-2000-00003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>
          <a:extLst>
            <a:ext uri="{FF2B5EF4-FFF2-40B4-BE49-F238E27FC236}">
              <a16:creationId xmlns:a16="http://schemas.microsoft.com/office/drawing/2014/main" id="{00000000-0008-0000-2000-00003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>
          <a:extLst>
            <a:ext uri="{FF2B5EF4-FFF2-40B4-BE49-F238E27FC236}">
              <a16:creationId xmlns:a16="http://schemas.microsoft.com/office/drawing/2014/main" id="{00000000-0008-0000-2000-00003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>
          <a:extLst>
            <a:ext uri="{FF2B5EF4-FFF2-40B4-BE49-F238E27FC236}">
              <a16:creationId xmlns:a16="http://schemas.microsoft.com/office/drawing/2014/main" id="{00000000-0008-0000-2000-00003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>
          <a:extLst>
            <a:ext uri="{FF2B5EF4-FFF2-40B4-BE49-F238E27FC236}">
              <a16:creationId xmlns:a16="http://schemas.microsoft.com/office/drawing/2014/main" id="{00000000-0008-0000-2000-00003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>
          <a:extLst>
            <a:ext uri="{FF2B5EF4-FFF2-40B4-BE49-F238E27FC236}">
              <a16:creationId xmlns:a16="http://schemas.microsoft.com/office/drawing/2014/main" id="{00000000-0008-0000-2000-00003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>
          <a:extLst>
            <a:ext uri="{FF2B5EF4-FFF2-40B4-BE49-F238E27FC236}">
              <a16:creationId xmlns:a16="http://schemas.microsoft.com/office/drawing/2014/main" id="{00000000-0008-0000-2000-00003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>
          <a:extLst>
            <a:ext uri="{FF2B5EF4-FFF2-40B4-BE49-F238E27FC236}">
              <a16:creationId xmlns:a16="http://schemas.microsoft.com/office/drawing/2014/main" id="{00000000-0008-0000-2000-00003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>
          <a:extLst>
            <a:ext uri="{FF2B5EF4-FFF2-40B4-BE49-F238E27FC236}">
              <a16:creationId xmlns:a16="http://schemas.microsoft.com/office/drawing/2014/main" id="{00000000-0008-0000-2000-00004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>
          <a:extLst>
            <a:ext uri="{FF2B5EF4-FFF2-40B4-BE49-F238E27FC236}">
              <a16:creationId xmlns:a16="http://schemas.microsoft.com/office/drawing/2014/main" id="{00000000-0008-0000-2000-00004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>
          <a:extLst>
            <a:ext uri="{FF2B5EF4-FFF2-40B4-BE49-F238E27FC236}">
              <a16:creationId xmlns:a16="http://schemas.microsoft.com/office/drawing/2014/main" id="{00000000-0008-0000-2000-00004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>
          <a:extLst>
            <a:ext uri="{FF2B5EF4-FFF2-40B4-BE49-F238E27FC236}">
              <a16:creationId xmlns:a16="http://schemas.microsoft.com/office/drawing/2014/main" id="{00000000-0008-0000-2000-00004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>
          <a:extLst>
            <a:ext uri="{FF2B5EF4-FFF2-40B4-BE49-F238E27FC236}">
              <a16:creationId xmlns:a16="http://schemas.microsoft.com/office/drawing/2014/main" id="{00000000-0008-0000-2000-00004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>
          <a:extLst>
            <a:ext uri="{FF2B5EF4-FFF2-40B4-BE49-F238E27FC236}">
              <a16:creationId xmlns:a16="http://schemas.microsoft.com/office/drawing/2014/main" id="{00000000-0008-0000-2000-00004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>
          <a:extLst>
            <a:ext uri="{FF2B5EF4-FFF2-40B4-BE49-F238E27FC236}">
              <a16:creationId xmlns:a16="http://schemas.microsoft.com/office/drawing/2014/main" id="{00000000-0008-0000-2000-00004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>
          <a:extLst>
            <a:ext uri="{FF2B5EF4-FFF2-40B4-BE49-F238E27FC236}">
              <a16:creationId xmlns:a16="http://schemas.microsoft.com/office/drawing/2014/main" id="{00000000-0008-0000-2000-00004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>
          <a:extLst>
            <a:ext uri="{FF2B5EF4-FFF2-40B4-BE49-F238E27FC236}">
              <a16:creationId xmlns:a16="http://schemas.microsoft.com/office/drawing/2014/main" id="{00000000-0008-0000-2000-00004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>
          <a:extLst>
            <a:ext uri="{FF2B5EF4-FFF2-40B4-BE49-F238E27FC236}">
              <a16:creationId xmlns:a16="http://schemas.microsoft.com/office/drawing/2014/main" id="{00000000-0008-0000-2000-00004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>
          <a:extLst>
            <a:ext uri="{FF2B5EF4-FFF2-40B4-BE49-F238E27FC236}">
              <a16:creationId xmlns:a16="http://schemas.microsoft.com/office/drawing/2014/main" id="{00000000-0008-0000-2000-00004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>
          <a:extLst>
            <a:ext uri="{FF2B5EF4-FFF2-40B4-BE49-F238E27FC236}">
              <a16:creationId xmlns:a16="http://schemas.microsoft.com/office/drawing/2014/main" id="{00000000-0008-0000-2000-00004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>
          <a:extLst>
            <a:ext uri="{FF2B5EF4-FFF2-40B4-BE49-F238E27FC236}">
              <a16:creationId xmlns:a16="http://schemas.microsoft.com/office/drawing/2014/main" id="{00000000-0008-0000-2000-00004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>
          <a:extLst>
            <a:ext uri="{FF2B5EF4-FFF2-40B4-BE49-F238E27FC236}">
              <a16:creationId xmlns:a16="http://schemas.microsoft.com/office/drawing/2014/main" id="{00000000-0008-0000-2000-00004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>
          <a:extLst>
            <a:ext uri="{FF2B5EF4-FFF2-40B4-BE49-F238E27FC236}">
              <a16:creationId xmlns:a16="http://schemas.microsoft.com/office/drawing/2014/main" id="{00000000-0008-0000-2000-00004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>
          <a:extLst>
            <a:ext uri="{FF2B5EF4-FFF2-40B4-BE49-F238E27FC236}">
              <a16:creationId xmlns:a16="http://schemas.microsoft.com/office/drawing/2014/main" id="{00000000-0008-0000-2000-00004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>
          <a:extLst>
            <a:ext uri="{FF2B5EF4-FFF2-40B4-BE49-F238E27FC236}">
              <a16:creationId xmlns:a16="http://schemas.microsoft.com/office/drawing/2014/main" id="{00000000-0008-0000-2000-00005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>
          <a:extLst>
            <a:ext uri="{FF2B5EF4-FFF2-40B4-BE49-F238E27FC236}">
              <a16:creationId xmlns:a16="http://schemas.microsoft.com/office/drawing/2014/main" id="{00000000-0008-0000-2000-00005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>
          <a:extLst>
            <a:ext uri="{FF2B5EF4-FFF2-40B4-BE49-F238E27FC236}">
              <a16:creationId xmlns:a16="http://schemas.microsoft.com/office/drawing/2014/main" id="{00000000-0008-0000-2000-00005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>
          <a:extLst>
            <a:ext uri="{FF2B5EF4-FFF2-40B4-BE49-F238E27FC236}">
              <a16:creationId xmlns:a16="http://schemas.microsoft.com/office/drawing/2014/main" id="{00000000-0008-0000-2000-00005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>
          <a:extLst>
            <a:ext uri="{FF2B5EF4-FFF2-40B4-BE49-F238E27FC236}">
              <a16:creationId xmlns:a16="http://schemas.microsoft.com/office/drawing/2014/main" id="{00000000-0008-0000-2000-00005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>
          <a:extLst>
            <a:ext uri="{FF2B5EF4-FFF2-40B4-BE49-F238E27FC236}">
              <a16:creationId xmlns:a16="http://schemas.microsoft.com/office/drawing/2014/main" id="{00000000-0008-0000-2000-00005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>
          <a:extLst>
            <a:ext uri="{FF2B5EF4-FFF2-40B4-BE49-F238E27FC236}">
              <a16:creationId xmlns:a16="http://schemas.microsoft.com/office/drawing/2014/main" id="{00000000-0008-0000-2000-00005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>
          <a:extLst>
            <a:ext uri="{FF2B5EF4-FFF2-40B4-BE49-F238E27FC236}">
              <a16:creationId xmlns:a16="http://schemas.microsoft.com/office/drawing/2014/main" id="{00000000-0008-0000-2000-00005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>
          <a:extLst>
            <a:ext uri="{FF2B5EF4-FFF2-40B4-BE49-F238E27FC236}">
              <a16:creationId xmlns:a16="http://schemas.microsoft.com/office/drawing/2014/main" id="{00000000-0008-0000-2000-00005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>
          <a:extLst>
            <a:ext uri="{FF2B5EF4-FFF2-40B4-BE49-F238E27FC236}">
              <a16:creationId xmlns:a16="http://schemas.microsoft.com/office/drawing/2014/main" id="{00000000-0008-0000-2000-00005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>
          <a:extLst>
            <a:ext uri="{FF2B5EF4-FFF2-40B4-BE49-F238E27FC236}">
              <a16:creationId xmlns:a16="http://schemas.microsoft.com/office/drawing/2014/main" id="{00000000-0008-0000-2000-00005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>
          <a:extLst>
            <a:ext uri="{FF2B5EF4-FFF2-40B4-BE49-F238E27FC236}">
              <a16:creationId xmlns:a16="http://schemas.microsoft.com/office/drawing/2014/main" id="{00000000-0008-0000-2000-00005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>
          <a:extLst>
            <a:ext uri="{FF2B5EF4-FFF2-40B4-BE49-F238E27FC236}">
              <a16:creationId xmlns:a16="http://schemas.microsoft.com/office/drawing/2014/main" id="{00000000-0008-0000-2000-00005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>
          <a:extLst>
            <a:ext uri="{FF2B5EF4-FFF2-40B4-BE49-F238E27FC236}">
              <a16:creationId xmlns:a16="http://schemas.microsoft.com/office/drawing/2014/main" id="{00000000-0008-0000-2000-00005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>
          <a:extLst>
            <a:ext uri="{FF2B5EF4-FFF2-40B4-BE49-F238E27FC236}">
              <a16:creationId xmlns:a16="http://schemas.microsoft.com/office/drawing/2014/main" id="{00000000-0008-0000-2000-00005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>
          <a:extLst>
            <a:ext uri="{FF2B5EF4-FFF2-40B4-BE49-F238E27FC236}">
              <a16:creationId xmlns:a16="http://schemas.microsoft.com/office/drawing/2014/main" id="{00000000-0008-0000-2000-00005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>
          <a:extLst>
            <a:ext uri="{FF2B5EF4-FFF2-40B4-BE49-F238E27FC236}">
              <a16:creationId xmlns:a16="http://schemas.microsoft.com/office/drawing/2014/main" id="{00000000-0008-0000-2000-00006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>
          <a:extLst>
            <a:ext uri="{FF2B5EF4-FFF2-40B4-BE49-F238E27FC236}">
              <a16:creationId xmlns:a16="http://schemas.microsoft.com/office/drawing/2014/main" id="{00000000-0008-0000-2000-00006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>
          <a:extLst>
            <a:ext uri="{FF2B5EF4-FFF2-40B4-BE49-F238E27FC236}">
              <a16:creationId xmlns:a16="http://schemas.microsoft.com/office/drawing/2014/main" id="{00000000-0008-0000-2000-00006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>
          <a:extLst>
            <a:ext uri="{FF2B5EF4-FFF2-40B4-BE49-F238E27FC236}">
              <a16:creationId xmlns:a16="http://schemas.microsoft.com/office/drawing/2014/main" id="{00000000-0008-0000-2000-00006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>
          <a:extLst>
            <a:ext uri="{FF2B5EF4-FFF2-40B4-BE49-F238E27FC236}">
              <a16:creationId xmlns:a16="http://schemas.microsoft.com/office/drawing/2014/main" id="{00000000-0008-0000-2000-00006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>
          <a:extLst>
            <a:ext uri="{FF2B5EF4-FFF2-40B4-BE49-F238E27FC236}">
              <a16:creationId xmlns:a16="http://schemas.microsoft.com/office/drawing/2014/main" id="{00000000-0008-0000-2000-00006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>
          <a:extLst>
            <a:ext uri="{FF2B5EF4-FFF2-40B4-BE49-F238E27FC236}">
              <a16:creationId xmlns:a16="http://schemas.microsoft.com/office/drawing/2014/main" id="{00000000-0008-0000-2000-00006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>
          <a:extLst>
            <a:ext uri="{FF2B5EF4-FFF2-40B4-BE49-F238E27FC236}">
              <a16:creationId xmlns:a16="http://schemas.microsoft.com/office/drawing/2014/main" id="{00000000-0008-0000-2000-00006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>
          <a:extLst>
            <a:ext uri="{FF2B5EF4-FFF2-40B4-BE49-F238E27FC236}">
              <a16:creationId xmlns:a16="http://schemas.microsoft.com/office/drawing/2014/main" id="{00000000-0008-0000-2000-00006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>
          <a:extLst>
            <a:ext uri="{FF2B5EF4-FFF2-40B4-BE49-F238E27FC236}">
              <a16:creationId xmlns:a16="http://schemas.microsoft.com/office/drawing/2014/main" id="{00000000-0008-0000-2000-00006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>
          <a:extLst>
            <a:ext uri="{FF2B5EF4-FFF2-40B4-BE49-F238E27FC236}">
              <a16:creationId xmlns:a16="http://schemas.microsoft.com/office/drawing/2014/main" id="{00000000-0008-0000-2000-00006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>
          <a:extLst>
            <a:ext uri="{FF2B5EF4-FFF2-40B4-BE49-F238E27FC236}">
              <a16:creationId xmlns:a16="http://schemas.microsoft.com/office/drawing/2014/main" id="{00000000-0008-0000-2000-00006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>
          <a:extLst>
            <a:ext uri="{FF2B5EF4-FFF2-40B4-BE49-F238E27FC236}">
              <a16:creationId xmlns:a16="http://schemas.microsoft.com/office/drawing/2014/main" id="{00000000-0008-0000-2000-00006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>
          <a:extLst>
            <a:ext uri="{FF2B5EF4-FFF2-40B4-BE49-F238E27FC236}">
              <a16:creationId xmlns:a16="http://schemas.microsoft.com/office/drawing/2014/main" id="{00000000-0008-0000-2000-00006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>
          <a:extLst>
            <a:ext uri="{FF2B5EF4-FFF2-40B4-BE49-F238E27FC236}">
              <a16:creationId xmlns:a16="http://schemas.microsoft.com/office/drawing/2014/main" id="{00000000-0008-0000-2000-00006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>
          <a:extLst>
            <a:ext uri="{FF2B5EF4-FFF2-40B4-BE49-F238E27FC236}">
              <a16:creationId xmlns:a16="http://schemas.microsoft.com/office/drawing/2014/main" id="{00000000-0008-0000-2000-00006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>
          <a:extLst>
            <a:ext uri="{FF2B5EF4-FFF2-40B4-BE49-F238E27FC236}">
              <a16:creationId xmlns:a16="http://schemas.microsoft.com/office/drawing/2014/main" id="{00000000-0008-0000-2000-00007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>
          <a:extLst>
            <a:ext uri="{FF2B5EF4-FFF2-40B4-BE49-F238E27FC236}">
              <a16:creationId xmlns:a16="http://schemas.microsoft.com/office/drawing/2014/main" id="{00000000-0008-0000-2000-00007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>
          <a:extLst>
            <a:ext uri="{FF2B5EF4-FFF2-40B4-BE49-F238E27FC236}">
              <a16:creationId xmlns:a16="http://schemas.microsoft.com/office/drawing/2014/main" id="{00000000-0008-0000-2000-00007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>
          <a:extLst>
            <a:ext uri="{FF2B5EF4-FFF2-40B4-BE49-F238E27FC236}">
              <a16:creationId xmlns:a16="http://schemas.microsoft.com/office/drawing/2014/main" id="{00000000-0008-0000-2000-00007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>
          <a:extLst>
            <a:ext uri="{FF2B5EF4-FFF2-40B4-BE49-F238E27FC236}">
              <a16:creationId xmlns:a16="http://schemas.microsoft.com/office/drawing/2014/main" id="{00000000-0008-0000-2000-000074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>
          <a:extLst>
            <a:ext uri="{FF2B5EF4-FFF2-40B4-BE49-F238E27FC236}">
              <a16:creationId xmlns:a16="http://schemas.microsoft.com/office/drawing/2014/main" id="{00000000-0008-0000-2000-000075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>
          <a:extLst>
            <a:ext uri="{FF2B5EF4-FFF2-40B4-BE49-F238E27FC236}">
              <a16:creationId xmlns:a16="http://schemas.microsoft.com/office/drawing/2014/main" id="{00000000-0008-0000-2000-000076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>
          <a:extLst>
            <a:ext uri="{FF2B5EF4-FFF2-40B4-BE49-F238E27FC236}">
              <a16:creationId xmlns:a16="http://schemas.microsoft.com/office/drawing/2014/main" id="{00000000-0008-0000-2000-000077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>
          <a:extLst>
            <a:ext uri="{FF2B5EF4-FFF2-40B4-BE49-F238E27FC236}">
              <a16:creationId xmlns:a16="http://schemas.microsoft.com/office/drawing/2014/main" id="{00000000-0008-0000-2000-000078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>
          <a:extLst>
            <a:ext uri="{FF2B5EF4-FFF2-40B4-BE49-F238E27FC236}">
              <a16:creationId xmlns:a16="http://schemas.microsoft.com/office/drawing/2014/main" id="{00000000-0008-0000-2000-000079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>
          <a:extLst>
            <a:ext uri="{FF2B5EF4-FFF2-40B4-BE49-F238E27FC236}">
              <a16:creationId xmlns:a16="http://schemas.microsoft.com/office/drawing/2014/main" id="{00000000-0008-0000-2000-00007A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>
          <a:extLst>
            <a:ext uri="{FF2B5EF4-FFF2-40B4-BE49-F238E27FC236}">
              <a16:creationId xmlns:a16="http://schemas.microsoft.com/office/drawing/2014/main" id="{00000000-0008-0000-2000-00007B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>
          <a:extLst>
            <a:ext uri="{FF2B5EF4-FFF2-40B4-BE49-F238E27FC236}">
              <a16:creationId xmlns:a16="http://schemas.microsoft.com/office/drawing/2014/main" id="{00000000-0008-0000-2000-00007C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>
          <a:extLst>
            <a:ext uri="{FF2B5EF4-FFF2-40B4-BE49-F238E27FC236}">
              <a16:creationId xmlns:a16="http://schemas.microsoft.com/office/drawing/2014/main" id="{00000000-0008-0000-2000-00007D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>
          <a:extLst>
            <a:ext uri="{FF2B5EF4-FFF2-40B4-BE49-F238E27FC236}">
              <a16:creationId xmlns:a16="http://schemas.microsoft.com/office/drawing/2014/main" id="{00000000-0008-0000-2000-00007E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>
          <a:extLst>
            <a:ext uri="{FF2B5EF4-FFF2-40B4-BE49-F238E27FC236}">
              <a16:creationId xmlns:a16="http://schemas.microsoft.com/office/drawing/2014/main" id="{00000000-0008-0000-2000-00007F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>
          <a:extLst>
            <a:ext uri="{FF2B5EF4-FFF2-40B4-BE49-F238E27FC236}">
              <a16:creationId xmlns:a16="http://schemas.microsoft.com/office/drawing/2014/main" id="{00000000-0008-0000-2000-000080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>
          <a:extLst>
            <a:ext uri="{FF2B5EF4-FFF2-40B4-BE49-F238E27FC236}">
              <a16:creationId xmlns:a16="http://schemas.microsoft.com/office/drawing/2014/main" id="{00000000-0008-0000-2000-000081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>
          <a:extLst>
            <a:ext uri="{FF2B5EF4-FFF2-40B4-BE49-F238E27FC236}">
              <a16:creationId xmlns:a16="http://schemas.microsoft.com/office/drawing/2014/main" id="{00000000-0008-0000-2000-000082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>
          <a:extLst>
            <a:ext uri="{FF2B5EF4-FFF2-40B4-BE49-F238E27FC236}">
              <a16:creationId xmlns:a16="http://schemas.microsoft.com/office/drawing/2014/main" id="{00000000-0008-0000-2000-00008313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>
          <a:extLst>
            <a:ext uri="{FF2B5EF4-FFF2-40B4-BE49-F238E27FC236}">
              <a16:creationId xmlns:a16="http://schemas.microsoft.com/office/drawing/2014/main" id="{00000000-0008-0000-2000-00008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>
          <a:extLst>
            <a:ext uri="{FF2B5EF4-FFF2-40B4-BE49-F238E27FC236}">
              <a16:creationId xmlns:a16="http://schemas.microsoft.com/office/drawing/2014/main" id="{00000000-0008-0000-2000-00008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>
          <a:extLst>
            <a:ext uri="{FF2B5EF4-FFF2-40B4-BE49-F238E27FC236}">
              <a16:creationId xmlns:a16="http://schemas.microsoft.com/office/drawing/2014/main" id="{00000000-0008-0000-2000-00008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>
          <a:extLst>
            <a:ext uri="{FF2B5EF4-FFF2-40B4-BE49-F238E27FC236}">
              <a16:creationId xmlns:a16="http://schemas.microsoft.com/office/drawing/2014/main" id="{00000000-0008-0000-2000-00008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>
          <a:extLst>
            <a:ext uri="{FF2B5EF4-FFF2-40B4-BE49-F238E27FC236}">
              <a16:creationId xmlns:a16="http://schemas.microsoft.com/office/drawing/2014/main" id="{00000000-0008-0000-2000-00008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>
          <a:extLst>
            <a:ext uri="{FF2B5EF4-FFF2-40B4-BE49-F238E27FC236}">
              <a16:creationId xmlns:a16="http://schemas.microsoft.com/office/drawing/2014/main" id="{00000000-0008-0000-2000-00008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>
          <a:extLst>
            <a:ext uri="{FF2B5EF4-FFF2-40B4-BE49-F238E27FC236}">
              <a16:creationId xmlns:a16="http://schemas.microsoft.com/office/drawing/2014/main" id="{00000000-0008-0000-2000-00008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>
          <a:extLst>
            <a:ext uri="{FF2B5EF4-FFF2-40B4-BE49-F238E27FC236}">
              <a16:creationId xmlns:a16="http://schemas.microsoft.com/office/drawing/2014/main" id="{00000000-0008-0000-2000-00008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>
          <a:extLst>
            <a:ext uri="{FF2B5EF4-FFF2-40B4-BE49-F238E27FC236}">
              <a16:creationId xmlns:a16="http://schemas.microsoft.com/office/drawing/2014/main" id="{00000000-0008-0000-2000-00008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>
          <a:extLst>
            <a:ext uri="{FF2B5EF4-FFF2-40B4-BE49-F238E27FC236}">
              <a16:creationId xmlns:a16="http://schemas.microsoft.com/office/drawing/2014/main" id="{00000000-0008-0000-2000-00008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>
          <a:extLst>
            <a:ext uri="{FF2B5EF4-FFF2-40B4-BE49-F238E27FC236}">
              <a16:creationId xmlns:a16="http://schemas.microsoft.com/office/drawing/2014/main" id="{00000000-0008-0000-2000-00008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>
          <a:extLst>
            <a:ext uri="{FF2B5EF4-FFF2-40B4-BE49-F238E27FC236}">
              <a16:creationId xmlns:a16="http://schemas.microsoft.com/office/drawing/2014/main" id="{00000000-0008-0000-2000-00008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>
          <a:extLst>
            <a:ext uri="{FF2B5EF4-FFF2-40B4-BE49-F238E27FC236}">
              <a16:creationId xmlns:a16="http://schemas.microsoft.com/office/drawing/2014/main" id="{00000000-0008-0000-2000-00009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>
          <a:extLst>
            <a:ext uri="{FF2B5EF4-FFF2-40B4-BE49-F238E27FC236}">
              <a16:creationId xmlns:a16="http://schemas.microsoft.com/office/drawing/2014/main" id="{00000000-0008-0000-2000-00009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>
          <a:extLst>
            <a:ext uri="{FF2B5EF4-FFF2-40B4-BE49-F238E27FC236}">
              <a16:creationId xmlns:a16="http://schemas.microsoft.com/office/drawing/2014/main" id="{00000000-0008-0000-2000-00009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>
          <a:extLst>
            <a:ext uri="{FF2B5EF4-FFF2-40B4-BE49-F238E27FC236}">
              <a16:creationId xmlns:a16="http://schemas.microsoft.com/office/drawing/2014/main" id="{00000000-0008-0000-2000-00009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>
          <a:extLst>
            <a:ext uri="{FF2B5EF4-FFF2-40B4-BE49-F238E27FC236}">
              <a16:creationId xmlns:a16="http://schemas.microsoft.com/office/drawing/2014/main" id="{00000000-0008-0000-2000-00009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>
          <a:extLst>
            <a:ext uri="{FF2B5EF4-FFF2-40B4-BE49-F238E27FC236}">
              <a16:creationId xmlns:a16="http://schemas.microsoft.com/office/drawing/2014/main" id="{00000000-0008-0000-2000-00009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>
          <a:extLst>
            <a:ext uri="{FF2B5EF4-FFF2-40B4-BE49-F238E27FC236}">
              <a16:creationId xmlns:a16="http://schemas.microsoft.com/office/drawing/2014/main" id="{00000000-0008-0000-2000-00009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>
          <a:extLst>
            <a:ext uri="{FF2B5EF4-FFF2-40B4-BE49-F238E27FC236}">
              <a16:creationId xmlns:a16="http://schemas.microsoft.com/office/drawing/2014/main" id="{00000000-0008-0000-2000-00009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>
          <a:extLst>
            <a:ext uri="{FF2B5EF4-FFF2-40B4-BE49-F238E27FC236}">
              <a16:creationId xmlns:a16="http://schemas.microsoft.com/office/drawing/2014/main" id="{00000000-0008-0000-2000-00009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>
          <a:extLst>
            <a:ext uri="{FF2B5EF4-FFF2-40B4-BE49-F238E27FC236}">
              <a16:creationId xmlns:a16="http://schemas.microsoft.com/office/drawing/2014/main" id="{00000000-0008-0000-2000-00009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>
          <a:extLst>
            <a:ext uri="{FF2B5EF4-FFF2-40B4-BE49-F238E27FC236}">
              <a16:creationId xmlns:a16="http://schemas.microsoft.com/office/drawing/2014/main" id="{00000000-0008-0000-2000-00009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>
          <a:extLst>
            <a:ext uri="{FF2B5EF4-FFF2-40B4-BE49-F238E27FC236}">
              <a16:creationId xmlns:a16="http://schemas.microsoft.com/office/drawing/2014/main" id="{00000000-0008-0000-2000-00009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>
          <a:extLst>
            <a:ext uri="{FF2B5EF4-FFF2-40B4-BE49-F238E27FC236}">
              <a16:creationId xmlns:a16="http://schemas.microsoft.com/office/drawing/2014/main" id="{00000000-0008-0000-2000-00009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>
          <a:extLst>
            <a:ext uri="{FF2B5EF4-FFF2-40B4-BE49-F238E27FC236}">
              <a16:creationId xmlns:a16="http://schemas.microsoft.com/office/drawing/2014/main" id="{00000000-0008-0000-2000-00009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>
          <a:extLst>
            <a:ext uri="{FF2B5EF4-FFF2-40B4-BE49-F238E27FC236}">
              <a16:creationId xmlns:a16="http://schemas.microsoft.com/office/drawing/2014/main" id="{00000000-0008-0000-2000-00009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>
          <a:extLst>
            <a:ext uri="{FF2B5EF4-FFF2-40B4-BE49-F238E27FC236}">
              <a16:creationId xmlns:a16="http://schemas.microsoft.com/office/drawing/2014/main" id="{00000000-0008-0000-2000-00009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>
          <a:extLst>
            <a:ext uri="{FF2B5EF4-FFF2-40B4-BE49-F238E27FC236}">
              <a16:creationId xmlns:a16="http://schemas.microsoft.com/office/drawing/2014/main" id="{00000000-0008-0000-2000-0000A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>
          <a:extLst>
            <a:ext uri="{FF2B5EF4-FFF2-40B4-BE49-F238E27FC236}">
              <a16:creationId xmlns:a16="http://schemas.microsoft.com/office/drawing/2014/main" id="{00000000-0008-0000-2000-0000A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>
          <a:extLst>
            <a:ext uri="{FF2B5EF4-FFF2-40B4-BE49-F238E27FC236}">
              <a16:creationId xmlns:a16="http://schemas.microsoft.com/office/drawing/2014/main" id="{00000000-0008-0000-2000-0000A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>
          <a:extLst>
            <a:ext uri="{FF2B5EF4-FFF2-40B4-BE49-F238E27FC236}">
              <a16:creationId xmlns:a16="http://schemas.microsoft.com/office/drawing/2014/main" id="{00000000-0008-0000-2000-0000A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>
          <a:extLst>
            <a:ext uri="{FF2B5EF4-FFF2-40B4-BE49-F238E27FC236}">
              <a16:creationId xmlns:a16="http://schemas.microsoft.com/office/drawing/2014/main" id="{00000000-0008-0000-2000-0000A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>
          <a:extLst>
            <a:ext uri="{FF2B5EF4-FFF2-40B4-BE49-F238E27FC236}">
              <a16:creationId xmlns:a16="http://schemas.microsoft.com/office/drawing/2014/main" id="{00000000-0008-0000-2000-0000A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>
          <a:extLst>
            <a:ext uri="{FF2B5EF4-FFF2-40B4-BE49-F238E27FC236}">
              <a16:creationId xmlns:a16="http://schemas.microsoft.com/office/drawing/2014/main" id="{00000000-0008-0000-2000-0000A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>
          <a:extLst>
            <a:ext uri="{FF2B5EF4-FFF2-40B4-BE49-F238E27FC236}">
              <a16:creationId xmlns:a16="http://schemas.microsoft.com/office/drawing/2014/main" id="{00000000-0008-0000-2000-0000A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>
          <a:extLst>
            <a:ext uri="{FF2B5EF4-FFF2-40B4-BE49-F238E27FC236}">
              <a16:creationId xmlns:a16="http://schemas.microsoft.com/office/drawing/2014/main" id="{00000000-0008-0000-2000-0000A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>
          <a:extLst>
            <a:ext uri="{FF2B5EF4-FFF2-40B4-BE49-F238E27FC236}">
              <a16:creationId xmlns:a16="http://schemas.microsoft.com/office/drawing/2014/main" id="{00000000-0008-0000-2000-0000A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>
          <a:extLst>
            <a:ext uri="{FF2B5EF4-FFF2-40B4-BE49-F238E27FC236}">
              <a16:creationId xmlns:a16="http://schemas.microsoft.com/office/drawing/2014/main" id="{00000000-0008-0000-2000-0000A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>
          <a:extLst>
            <a:ext uri="{FF2B5EF4-FFF2-40B4-BE49-F238E27FC236}">
              <a16:creationId xmlns:a16="http://schemas.microsoft.com/office/drawing/2014/main" id="{00000000-0008-0000-2000-0000A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>
          <a:extLst>
            <a:ext uri="{FF2B5EF4-FFF2-40B4-BE49-F238E27FC236}">
              <a16:creationId xmlns:a16="http://schemas.microsoft.com/office/drawing/2014/main" id="{00000000-0008-0000-2000-0000A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>
          <a:extLst>
            <a:ext uri="{FF2B5EF4-FFF2-40B4-BE49-F238E27FC236}">
              <a16:creationId xmlns:a16="http://schemas.microsoft.com/office/drawing/2014/main" id="{00000000-0008-0000-2000-0000A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>
          <a:extLst>
            <a:ext uri="{FF2B5EF4-FFF2-40B4-BE49-F238E27FC236}">
              <a16:creationId xmlns:a16="http://schemas.microsoft.com/office/drawing/2014/main" id="{00000000-0008-0000-2000-0000A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>
          <a:extLst>
            <a:ext uri="{FF2B5EF4-FFF2-40B4-BE49-F238E27FC236}">
              <a16:creationId xmlns:a16="http://schemas.microsoft.com/office/drawing/2014/main" id="{00000000-0008-0000-2000-0000A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>
          <a:extLst>
            <a:ext uri="{FF2B5EF4-FFF2-40B4-BE49-F238E27FC236}">
              <a16:creationId xmlns:a16="http://schemas.microsoft.com/office/drawing/2014/main" id="{00000000-0008-0000-2000-0000B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>
          <a:extLst>
            <a:ext uri="{FF2B5EF4-FFF2-40B4-BE49-F238E27FC236}">
              <a16:creationId xmlns:a16="http://schemas.microsoft.com/office/drawing/2014/main" id="{00000000-0008-0000-2000-0000B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>
          <a:extLst>
            <a:ext uri="{FF2B5EF4-FFF2-40B4-BE49-F238E27FC236}">
              <a16:creationId xmlns:a16="http://schemas.microsoft.com/office/drawing/2014/main" id="{00000000-0008-0000-2000-0000B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>
          <a:extLst>
            <a:ext uri="{FF2B5EF4-FFF2-40B4-BE49-F238E27FC236}">
              <a16:creationId xmlns:a16="http://schemas.microsoft.com/office/drawing/2014/main" id="{00000000-0008-0000-2000-0000B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>
          <a:extLst>
            <a:ext uri="{FF2B5EF4-FFF2-40B4-BE49-F238E27FC236}">
              <a16:creationId xmlns:a16="http://schemas.microsoft.com/office/drawing/2014/main" id="{00000000-0008-0000-2000-0000B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>
          <a:extLst>
            <a:ext uri="{FF2B5EF4-FFF2-40B4-BE49-F238E27FC236}">
              <a16:creationId xmlns:a16="http://schemas.microsoft.com/office/drawing/2014/main" id="{00000000-0008-0000-2000-0000B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>
          <a:extLst>
            <a:ext uri="{FF2B5EF4-FFF2-40B4-BE49-F238E27FC236}">
              <a16:creationId xmlns:a16="http://schemas.microsoft.com/office/drawing/2014/main" id="{00000000-0008-0000-2000-0000B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>
          <a:extLst>
            <a:ext uri="{FF2B5EF4-FFF2-40B4-BE49-F238E27FC236}">
              <a16:creationId xmlns:a16="http://schemas.microsoft.com/office/drawing/2014/main" id="{00000000-0008-0000-2000-0000B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>
          <a:extLst>
            <a:ext uri="{FF2B5EF4-FFF2-40B4-BE49-F238E27FC236}">
              <a16:creationId xmlns:a16="http://schemas.microsoft.com/office/drawing/2014/main" id="{00000000-0008-0000-2000-0000B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>
          <a:extLst>
            <a:ext uri="{FF2B5EF4-FFF2-40B4-BE49-F238E27FC236}">
              <a16:creationId xmlns:a16="http://schemas.microsoft.com/office/drawing/2014/main" id="{00000000-0008-0000-2000-0000B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>
          <a:extLst>
            <a:ext uri="{FF2B5EF4-FFF2-40B4-BE49-F238E27FC236}">
              <a16:creationId xmlns:a16="http://schemas.microsoft.com/office/drawing/2014/main" id="{00000000-0008-0000-2000-0000B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>
          <a:extLst>
            <a:ext uri="{FF2B5EF4-FFF2-40B4-BE49-F238E27FC236}">
              <a16:creationId xmlns:a16="http://schemas.microsoft.com/office/drawing/2014/main" id="{00000000-0008-0000-2000-0000B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>
          <a:extLst>
            <a:ext uri="{FF2B5EF4-FFF2-40B4-BE49-F238E27FC236}">
              <a16:creationId xmlns:a16="http://schemas.microsoft.com/office/drawing/2014/main" id="{00000000-0008-0000-2000-0000B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>
          <a:extLst>
            <a:ext uri="{FF2B5EF4-FFF2-40B4-BE49-F238E27FC236}">
              <a16:creationId xmlns:a16="http://schemas.microsoft.com/office/drawing/2014/main" id="{00000000-0008-0000-2000-0000B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>
          <a:extLst>
            <a:ext uri="{FF2B5EF4-FFF2-40B4-BE49-F238E27FC236}">
              <a16:creationId xmlns:a16="http://schemas.microsoft.com/office/drawing/2014/main" id="{00000000-0008-0000-2000-0000B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>
          <a:extLst>
            <a:ext uri="{FF2B5EF4-FFF2-40B4-BE49-F238E27FC236}">
              <a16:creationId xmlns:a16="http://schemas.microsoft.com/office/drawing/2014/main" id="{00000000-0008-0000-2000-0000B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>
          <a:extLst>
            <a:ext uri="{FF2B5EF4-FFF2-40B4-BE49-F238E27FC236}">
              <a16:creationId xmlns:a16="http://schemas.microsoft.com/office/drawing/2014/main" id="{00000000-0008-0000-2000-0000C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>
          <a:extLst>
            <a:ext uri="{FF2B5EF4-FFF2-40B4-BE49-F238E27FC236}">
              <a16:creationId xmlns:a16="http://schemas.microsoft.com/office/drawing/2014/main" id="{00000000-0008-0000-2000-0000C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>
          <a:extLst>
            <a:ext uri="{FF2B5EF4-FFF2-40B4-BE49-F238E27FC236}">
              <a16:creationId xmlns:a16="http://schemas.microsoft.com/office/drawing/2014/main" id="{00000000-0008-0000-2000-0000C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>
          <a:extLst>
            <a:ext uri="{FF2B5EF4-FFF2-40B4-BE49-F238E27FC236}">
              <a16:creationId xmlns:a16="http://schemas.microsoft.com/office/drawing/2014/main" id="{00000000-0008-0000-2000-0000C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>
          <a:extLst>
            <a:ext uri="{FF2B5EF4-FFF2-40B4-BE49-F238E27FC236}">
              <a16:creationId xmlns:a16="http://schemas.microsoft.com/office/drawing/2014/main" id="{00000000-0008-0000-2000-0000C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>
          <a:extLst>
            <a:ext uri="{FF2B5EF4-FFF2-40B4-BE49-F238E27FC236}">
              <a16:creationId xmlns:a16="http://schemas.microsoft.com/office/drawing/2014/main" id="{00000000-0008-0000-2000-0000C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>
          <a:extLst>
            <a:ext uri="{FF2B5EF4-FFF2-40B4-BE49-F238E27FC236}">
              <a16:creationId xmlns:a16="http://schemas.microsoft.com/office/drawing/2014/main" id="{00000000-0008-0000-2000-0000C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>
          <a:extLst>
            <a:ext uri="{FF2B5EF4-FFF2-40B4-BE49-F238E27FC236}">
              <a16:creationId xmlns:a16="http://schemas.microsoft.com/office/drawing/2014/main" id="{00000000-0008-0000-2000-0000C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>
          <a:extLst>
            <a:ext uri="{FF2B5EF4-FFF2-40B4-BE49-F238E27FC236}">
              <a16:creationId xmlns:a16="http://schemas.microsoft.com/office/drawing/2014/main" id="{00000000-0008-0000-2000-0000C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>
          <a:extLst>
            <a:ext uri="{FF2B5EF4-FFF2-40B4-BE49-F238E27FC236}">
              <a16:creationId xmlns:a16="http://schemas.microsoft.com/office/drawing/2014/main" id="{00000000-0008-0000-2000-0000C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>
          <a:extLst>
            <a:ext uri="{FF2B5EF4-FFF2-40B4-BE49-F238E27FC236}">
              <a16:creationId xmlns:a16="http://schemas.microsoft.com/office/drawing/2014/main" id="{00000000-0008-0000-2000-0000C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>
          <a:extLst>
            <a:ext uri="{FF2B5EF4-FFF2-40B4-BE49-F238E27FC236}">
              <a16:creationId xmlns:a16="http://schemas.microsoft.com/office/drawing/2014/main" id="{00000000-0008-0000-2000-0000C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>
          <a:extLst>
            <a:ext uri="{FF2B5EF4-FFF2-40B4-BE49-F238E27FC236}">
              <a16:creationId xmlns:a16="http://schemas.microsoft.com/office/drawing/2014/main" id="{00000000-0008-0000-2000-0000C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>
          <a:extLst>
            <a:ext uri="{FF2B5EF4-FFF2-40B4-BE49-F238E27FC236}">
              <a16:creationId xmlns:a16="http://schemas.microsoft.com/office/drawing/2014/main" id="{00000000-0008-0000-2000-0000C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>
          <a:extLst>
            <a:ext uri="{FF2B5EF4-FFF2-40B4-BE49-F238E27FC236}">
              <a16:creationId xmlns:a16="http://schemas.microsoft.com/office/drawing/2014/main" id="{00000000-0008-0000-2000-0000C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>
          <a:extLst>
            <a:ext uri="{FF2B5EF4-FFF2-40B4-BE49-F238E27FC236}">
              <a16:creationId xmlns:a16="http://schemas.microsoft.com/office/drawing/2014/main" id="{00000000-0008-0000-2000-0000C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>
          <a:extLst>
            <a:ext uri="{FF2B5EF4-FFF2-40B4-BE49-F238E27FC236}">
              <a16:creationId xmlns:a16="http://schemas.microsoft.com/office/drawing/2014/main" id="{00000000-0008-0000-2000-0000D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>
          <a:extLst>
            <a:ext uri="{FF2B5EF4-FFF2-40B4-BE49-F238E27FC236}">
              <a16:creationId xmlns:a16="http://schemas.microsoft.com/office/drawing/2014/main" id="{00000000-0008-0000-2000-0000D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>
          <a:extLst>
            <a:ext uri="{FF2B5EF4-FFF2-40B4-BE49-F238E27FC236}">
              <a16:creationId xmlns:a16="http://schemas.microsoft.com/office/drawing/2014/main" id="{00000000-0008-0000-2000-0000D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>
          <a:extLst>
            <a:ext uri="{FF2B5EF4-FFF2-40B4-BE49-F238E27FC236}">
              <a16:creationId xmlns:a16="http://schemas.microsoft.com/office/drawing/2014/main" id="{00000000-0008-0000-2000-0000D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>
          <a:extLst>
            <a:ext uri="{FF2B5EF4-FFF2-40B4-BE49-F238E27FC236}">
              <a16:creationId xmlns:a16="http://schemas.microsoft.com/office/drawing/2014/main" id="{00000000-0008-0000-2000-0000D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>
          <a:extLst>
            <a:ext uri="{FF2B5EF4-FFF2-40B4-BE49-F238E27FC236}">
              <a16:creationId xmlns:a16="http://schemas.microsoft.com/office/drawing/2014/main" id="{00000000-0008-0000-2000-0000D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>
          <a:extLst>
            <a:ext uri="{FF2B5EF4-FFF2-40B4-BE49-F238E27FC236}">
              <a16:creationId xmlns:a16="http://schemas.microsoft.com/office/drawing/2014/main" id="{00000000-0008-0000-2000-0000D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>
          <a:extLst>
            <a:ext uri="{FF2B5EF4-FFF2-40B4-BE49-F238E27FC236}">
              <a16:creationId xmlns:a16="http://schemas.microsoft.com/office/drawing/2014/main" id="{00000000-0008-0000-2000-0000D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>
          <a:extLst>
            <a:ext uri="{FF2B5EF4-FFF2-40B4-BE49-F238E27FC236}">
              <a16:creationId xmlns:a16="http://schemas.microsoft.com/office/drawing/2014/main" id="{00000000-0008-0000-2000-0000D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>
          <a:extLst>
            <a:ext uri="{FF2B5EF4-FFF2-40B4-BE49-F238E27FC236}">
              <a16:creationId xmlns:a16="http://schemas.microsoft.com/office/drawing/2014/main" id="{00000000-0008-0000-2000-0000D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>
          <a:extLst>
            <a:ext uri="{FF2B5EF4-FFF2-40B4-BE49-F238E27FC236}">
              <a16:creationId xmlns:a16="http://schemas.microsoft.com/office/drawing/2014/main" id="{00000000-0008-0000-2000-0000D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>
          <a:extLst>
            <a:ext uri="{FF2B5EF4-FFF2-40B4-BE49-F238E27FC236}">
              <a16:creationId xmlns:a16="http://schemas.microsoft.com/office/drawing/2014/main" id="{00000000-0008-0000-2000-0000D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>
          <a:extLst>
            <a:ext uri="{FF2B5EF4-FFF2-40B4-BE49-F238E27FC236}">
              <a16:creationId xmlns:a16="http://schemas.microsoft.com/office/drawing/2014/main" id="{00000000-0008-0000-2000-0000D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>
          <a:extLst>
            <a:ext uri="{FF2B5EF4-FFF2-40B4-BE49-F238E27FC236}">
              <a16:creationId xmlns:a16="http://schemas.microsoft.com/office/drawing/2014/main" id="{00000000-0008-0000-2000-0000D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>
          <a:extLst>
            <a:ext uri="{FF2B5EF4-FFF2-40B4-BE49-F238E27FC236}">
              <a16:creationId xmlns:a16="http://schemas.microsoft.com/office/drawing/2014/main" id="{00000000-0008-0000-2000-0000D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>
          <a:extLst>
            <a:ext uri="{FF2B5EF4-FFF2-40B4-BE49-F238E27FC236}">
              <a16:creationId xmlns:a16="http://schemas.microsoft.com/office/drawing/2014/main" id="{00000000-0008-0000-2000-0000D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>
          <a:extLst>
            <a:ext uri="{FF2B5EF4-FFF2-40B4-BE49-F238E27FC236}">
              <a16:creationId xmlns:a16="http://schemas.microsoft.com/office/drawing/2014/main" id="{00000000-0008-0000-2000-0000E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>
          <a:extLst>
            <a:ext uri="{FF2B5EF4-FFF2-40B4-BE49-F238E27FC236}">
              <a16:creationId xmlns:a16="http://schemas.microsoft.com/office/drawing/2014/main" id="{00000000-0008-0000-2000-0000E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>
          <a:extLst>
            <a:ext uri="{FF2B5EF4-FFF2-40B4-BE49-F238E27FC236}">
              <a16:creationId xmlns:a16="http://schemas.microsoft.com/office/drawing/2014/main" id="{00000000-0008-0000-2000-0000E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>
          <a:extLst>
            <a:ext uri="{FF2B5EF4-FFF2-40B4-BE49-F238E27FC236}">
              <a16:creationId xmlns:a16="http://schemas.microsoft.com/office/drawing/2014/main" id="{00000000-0008-0000-2000-0000E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>
          <a:extLst>
            <a:ext uri="{FF2B5EF4-FFF2-40B4-BE49-F238E27FC236}">
              <a16:creationId xmlns:a16="http://schemas.microsoft.com/office/drawing/2014/main" id="{00000000-0008-0000-2000-0000E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>
          <a:extLst>
            <a:ext uri="{FF2B5EF4-FFF2-40B4-BE49-F238E27FC236}">
              <a16:creationId xmlns:a16="http://schemas.microsoft.com/office/drawing/2014/main" id="{00000000-0008-0000-2000-0000E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>
          <a:extLst>
            <a:ext uri="{FF2B5EF4-FFF2-40B4-BE49-F238E27FC236}">
              <a16:creationId xmlns:a16="http://schemas.microsoft.com/office/drawing/2014/main" id="{00000000-0008-0000-2000-0000E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>
          <a:extLst>
            <a:ext uri="{FF2B5EF4-FFF2-40B4-BE49-F238E27FC236}">
              <a16:creationId xmlns:a16="http://schemas.microsoft.com/office/drawing/2014/main" id="{00000000-0008-0000-2000-0000E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>
          <a:extLst>
            <a:ext uri="{FF2B5EF4-FFF2-40B4-BE49-F238E27FC236}">
              <a16:creationId xmlns:a16="http://schemas.microsoft.com/office/drawing/2014/main" id="{00000000-0008-0000-2000-0000E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>
          <a:extLst>
            <a:ext uri="{FF2B5EF4-FFF2-40B4-BE49-F238E27FC236}">
              <a16:creationId xmlns:a16="http://schemas.microsoft.com/office/drawing/2014/main" id="{00000000-0008-0000-2000-0000E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>
          <a:extLst>
            <a:ext uri="{FF2B5EF4-FFF2-40B4-BE49-F238E27FC236}">
              <a16:creationId xmlns:a16="http://schemas.microsoft.com/office/drawing/2014/main" id="{00000000-0008-0000-2000-0000E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>
          <a:extLst>
            <a:ext uri="{FF2B5EF4-FFF2-40B4-BE49-F238E27FC236}">
              <a16:creationId xmlns:a16="http://schemas.microsoft.com/office/drawing/2014/main" id="{00000000-0008-0000-2000-0000E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>
          <a:extLst>
            <a:ext uri="{FF2B5EF4-FFF2-40B4-BE49-F238E27FC236}">
              <a16:creationId xmlns:a16="http://schemas.microsoft.com/office/drawing/2014/main" id="{00000000-0008-0000-2000-0000E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>
          <a:extLst>
            <a:ext uri="{FF2B5EF4-FFF2-40B4-BE49-F238E27FC236}">
              <a16:creationId xmlns:a16="http://schemas.microsoft.com/office/drawing/2014/main" id="{00000000-0008-0000-2000-0000E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>
          <a:extLst>
            <a:ext uri="{FF2B5EF4-FFF2-40B4-BE49-F238E27FC236}">
              <a16:creationId xmlns:a16="http://schemas.microsoft.com/office/drawing/2014/main" id="{00000000-0008-0000-2000-0000E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>
          <a:extLst>
            <a:ext uri="{FF2B5EF4-FFF2-40B4-BE49-F238E27FC236}">
              <a16:creationId xmlns:a16="http://schemas.microsoft.com/office/drawing/2014/main" id="{00000000-0008-0000-2000-0000E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>
          <a:extLst>
            <a:ext uri="{FF2B5EF4-FFF2-40B4-BE49-F238E27FC236}">
              <a16:creationId xmlns:a16="http://schemas.microsoft.com/office/drawing/2014/main" id="{00000000-0008-0000-2000-0000F0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>
          <a:extLst>
            <a:ext uri="{FF2B5EF4-FFF2-40B4-BE49-F238E27FC236}">
              <a16:creationId xmlns:a16="http://schemas.microsoft.com/office/drawing/2014/main" id="{00000000-0008-0000-2000-0000F1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>
          <a:extLst>
            <a:ext uri="{FF2B5EF4-FFF2-40B4-BE49-F238E27FC236}">
              <a16:creationId xmlns:a16="http://schemas.microsoft.com/office/drawing/2014/main" id="{00000000-0008-0000-2000-0000F2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>
          <a:extLst>
            <a:ext uri="{FF2B5EF4-FFF2-40B4-BE49-F238E27FC236}">
              <a16:creationId xmlns:a16="http://schemas.microsoft.com/office/drawing/2014/main" id="{00000000-0008-0000-2000-0000F3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>
          <a:extLst>
            <a:ext uri="{FF2B5EF4-FFF2-40B4-BE49-F238E27FC236}">
              <a16:creationId xmlns:a16="http://schemas.microsoft.com/office/drawing/2014/main" id="{00000000-0008-0000-2000-0000F4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>
          <a:extLst>
            <a:ext uri="{FF2B5EF4-FFF2-40B4-BE49-F238E27FC236}">
              <a16:creationId xmlns:a16="http://schemas.microsoft.com/office/drawing/2014/main" id="{00000000-0008-0000-2000-0000F5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>
          <a:extLst>
            <a:ext uri="{FF2B5EF4-FFF2-40B4-BE49-F238E27FC236}">
              <a16:creationId xmlns:a16="http://schemas.microsoft.com/office/drawing/2014/main" id="{00000000-0008-0000-2000-0000F6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>
          <a:extLst>
            <a:ext uri="{FF2B5EF4-FFF2-40B4-BE49-F238E27FC236}">
              <a16:creationId xmlns:a16="http://schemas.microsoft.com/office/drawing/2014/main" id="{00000000-0008-0000-2000-0000F7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>
          <a:extLst>
            <a:ext uri="{FF2B5EF4-FFF2-40B4-BE49-F238E27FC236}">
              <a16:creationId xmlns:a16="http://schemas.microsoft.com/office/drawing/2014/main" id="{00000000-0008-0000-2000-0000F8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>
          <a:extLst>
            <a:ext uri="{FF2B5EF4-FFF2-40B4-BE49-F238E27FC236}">
              <a16:creationId xmlns:a16="http://schemas.microsoft.com/office/drawing/2014/main" id="{00000000-0008-0000-2000-0000F9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>
          <a:extLst>
            <a:ext uri="{FF2B5EF4-FFF2-40B4-BE49-F238E27FC236}">
              <a16:creationId xmlns:a16="http://schemas.microsoft.com/office/drawing/2014/main" id="{00000000-0008-0000-2000-0000FA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>
          <a:extLst>
            <a:ext uri="{FF2B5EF4-FFF2-40B4-BE49-F238E27FC236}">
              <a16:creationId xmlns:a16="http://schemas.microsoft.com/office/drawing/2014/main" id="{00000000-0008-0000-2000-0000FB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>
          <a:extLst>
            <a:ext uri="{FF2B5EF4-FFF2-40B4-BE49-F238E27FC236}">
              <a16:creationId xmlns:a16="http://schemas.microsoft.com/office/drawing/2014/main" id="{00000000-0008-0000-2000-0000FC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>
          <a:extLst>
            <a:ext uri="{FF2B5EF4-FFF2-40B4-BE49-F238E27FC236}">
              <a16:creationId xmlns:a16="http://schemas.microsoft.com/office/drawing/2014/main" id="{00000000-0008-0000-2000-0000FD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>
          <a:extLst>
            <a:ext uri="{FF2B5EF4-FFF2-40B4-BE49-F238E27FC236}">
              <a16:creationId xmlns:a16="http://schemas.microsoft.com/office/drawing/2014/main" id="{00000000-0008-0000-2000-0000FE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>
          <a:extLst>
            <a:ext uri="{FF2B5EF4-FFF2-40B4-BE49-F238E27FC236}">
              <a16:creationId xmlns:a16="http://schemas.microsoft.com/office/drawing/2014/main" id="{00000000-0008-0000-2000-0000FF13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>
          <a:extLst>
            <a:ext uri="{FF2B5EF4-FFF2-40B4-BE49-F238E27FC236}">
              <a16:creationId xmlns:a16="http://schemas.microsoft.com/office/drawing/2014/main" id="{00000000-0008-0000-2000-000000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>
          <a:extLst>
            <a:ext uri="{FF2B5EF4-FFF2-40B4-BE49-F238E27FC236}">
              <a16:creationId xmlns:a16="http://schemas.microsoft.com/office/drawing/2014/main" id="{00000000-0008-0000-2000-000001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>
          <a:extLst>
            <a:ext uri="{FF2B5EF4-FFF2-40B4-BE49-F238E27FC236}">
              <a16:creationId xmlns:a16="http://schemas.microsoft.com/office/drawing/2014/main" id="{00000000-0008-0000-2000-000002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>
          <a:extLst>
            <a:ext uri="{FF2B5EF4-FFF2-40B4-BE49-F238E27FC236}">
              <a16:creationId xmlns:a16="http://schemas.microsoft.com/office/drawing/2014/main" id="{00000000-0008-0000-2000-00000314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>
          <a:extLst>
            <a:ext uri="{FF2B5EF4-FFF2-40B4-BE49-F238E27FC236}">
              <a16:creationId xmlns:a16="http://schemas.microsoft.com/office/drawing/2014/main" id="{00000000-0008-0000-2000-00000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>
          <a:extLst>
            <a:ext uri="{FF2B5EF4-FFF2-40B4-BE49-F238E27FC236}">
              <a16:creationId xmlns:a16="http://schemas.microsoft.com/office/drawing/2014/main" id="{00000000-0008-0000-2000-00000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>
          <a:extLst>
            <a:ext uri="{FF2B5EF4-FFF2-40B4-BE49-F238E27FC236}">
              <a16:creationId xmlns:a16="http://schemas.microsoft.com/office/drawing/2014/main" id="{00000000-0008-0000-2000-00000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>
          <a:extLst>
            <a:ext uri="{FF2B5EF4-FFF2-40B4-BE49-F238E27FC236}">
              <a16:creationId xmlns:a16="http://schemas.microsoft.com/office/drawing/2014/main" id="{00000000-0008-0000-2000-00000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>
          <a:extLst>
            <a:ext uri="{FF2B5EF4-FFF2-40B4-BE49-F238E27FC236}">
              <a16:creationId xmlns:a16="http://schemas.microsoft.com/office/drawing/2014/main" id="{00000000-0008-0000-2000-00000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>
          <a:extLst>
            <a:ext uri="{FF2B5EF4-FFF2-40B4-BE49-F238E27FC236}">
              <a16:creationId xmlns:a16="http://schemas.microsoft.com/office/drawing/2014/main" id="{00000000-0008-0000-2000-00000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>
          <a:extLst>
            <a:ext uri="{FF2B5EF4-FFF2-40B4-BE49-F238E27FC236}">
              <a16:creationId xmlns:a16="http://schemas.microsoft.com/office/drawing/2014/main" id="{00000000-0008-0000-2000-00000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>
          <a:extLst>
            <a:ext uri="{FF2B5EF4-FFF2-40B4-BE49-F238E27FC236}">
              <a16:creationId xmlns:a16="http://schemas.microsoft.com/office/drawing/2014/main" id="{00000000-0008-0000-2000-00000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>
          <a:extLst>
            <a:ext uri="{FF2B5EF4-FFF2-40B4-BE49-F238E27FC236}">
              <a16:creationId xmlns:a16="http://schemas.microsoft.com/office/drawing/2014/main" id="{00000000-0008-0000-2000-00000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>
          <a:extLst>
            <a:ext uri="{FF2B5EF4-FFF2-40B4-BE49-F238E27FC236}">
              <a16:creationId xmlns:a16="http://schemas.microsoft.com/office/drawing/2014/main" id="{00000000-0008-0000-2000-00000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>
          <a:extLst>
            <a:ext uri="{FF2B5EF4-FFF2-40B4-BE49-F238E27FC236}">
              <a16:creationId xmlns:a16="http://schemas.microsoft.com/office/drawing/2014/main" id="{00000000-0008-0000-2000-00000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>
          <a:extLst>
            <a:ext uri="{FF2B5EF4-FFF2-40B4-BE49-F238E27FC236}">
              <a16:creationId xmlns:a16="http://schemas.microsoft.com/office/drawing/2014/main" id="{00000000-0008-0000-2000-00000F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>
          <a:extLst>
            <a:ext uri="{FF2B5EF4-FFF2-40B4-BE49-F238E27FC236}">
              <a16:creationId xmlns:a16="http://schemas.microsoft.com/office/drawing/2014/main" id="{00000000-0008-0000-2000-000010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>
          <a:extLst>
            <a:ext uri="{FF2B5EF4-FFF2-40B4-BE49-F238E27FC236}">
              <a16:creationId xmlns:a16="http://schemas.microsoft.com/office/drawing/2014/main" id="{00000000-0008-0000-2000-00001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>
          <a:extLst>
            <a:ext uri="{FF2B5EF4-FFF2-40B4-BE49-F238E27FC236}">
              <a16:creationId xmlns:a16="http://schemas.microsoft.com/office/drawing/2014/main" id="{00000000-0008-0000-2000-00001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>
          <a:extLst>
            <a:ext uri="{FF2B5EF4-FFF2-40B4-BE49-F238E27FC236}">
              <a16:creationId xmlns:a16="http://schemas.microsoft.com/office/drawing/2014/main" id="{00000000-0008-0000-2000-00001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>
          <a:extLst>
            <a:ext uri="{FF2B5EF4-FFF2-40B4-BE49-F238E27FC236}">
              <a16:creationId xmlns:a16="http://schemas.microsoft.com/office/drawing/2014/main" id="{00000000-0008-0000-2000-00001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>
          <a:extLst>
            <a:ext uri="{FF2B5EF4-FFF2-40B4-BE49-F238E27FC236}">
              <a16:creationId xmlns:a16="http://schemas.microsoft.com/office/drawing/2014/main" id="{00000000-0008-0000-2000-00001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>
          <a:extLst>
            <a:ext uri="{FF2B5EF4-FFF2-40B4-BE49-F238E27FC236}">
              <a16:creationId xmlns:a16="http://schemas.microsoft.com/office/drawing/2014/main" id="{00000000-0008-0000-2000-00001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>
          <a:extLst>
            <a:ext uri="{FF2B5EF4-FFF2-40B4-BE49-F238E27FC236}">
              <a16:creationId xmlns:a16="http://schemas.microsoft.com/office/drawing/2014/main" id="{00000000-0008-0000-2000-00001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>
          <a:extLst>
            <a:ext uri="{FF2B5EF4-FFF2-40B4-BE49-F238E27FC236}">
              <a16:creationId xmlns:a16="http://schemas.microsoft.com/office/drawing/2014/main" id="{00000000-0008-0000-2000-00001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>
          <a:extLst>
            <a:ext uri="{FF2B5EF4-FFF2-40B4-BE49-F238E27FC236}">
              <a16:creationId xmlns:a16="http://schemas.microsoft.com/office/drawing/2014/main" id="{00000000-0008-0000-2000-00001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>
          <a:extLst>
            <a:ext uri="{FF2B5EF4-FFF2-40B4-BE49-F238E27FC236}">
              <a16:creationId xmlns:a16="http://schemas.microsoft.com/office/drawing/2014/main" id="{00000000-0008-0000-2000-00001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>
          <a:extLst>
            <a:ext uri="{FF2B5EF4-FFF2-40B4-BE49-F238E27FC236}">
              <a16:creationId xmlns:a16="http://schemas.microsoft.com/office/drawing/2014/main" id="{00000000-0008-0000-2000-00001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>
          <a:extLst>
            <a:ext uri="{FF2B5EF4-FFF2-40B4-BE49-F238E27FC236}">
              <a16:creationId xmlns:a16="http://schemas.microsoft.com/office/drawing/2014/main" id="{00000000-0008-0000-2000-00001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>
          <a:extLst>
            <a:ext uri="{FF2B5EF4-FFF2-40B4-BE49-F238E27FC236}">
              <a16:creationId xmlns:a16="http://schemas.microsoft.com/office/drawing/2014/main" id="{00000000-0008-0000-2000-00001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>
          <a:extLst>
            <a:ext uri="{FF2B5EF4-FFF2-40B4-BE49-F238E27FC236}">
              <a16:creationId xmlns:a16="http://schemas.microsoft.com/office/drawing/2014/main" id="{00000000-0008-0000-2000-00001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>
          <a:extLst>
            <a:ext uri="{FF2B5EF4-FFF2-40B4-BE49-F238E27FC236}">
              <a16:creationId xmlns:a16="http://schemas.microsoft.com/office/drawing/2014/main" id="{00000000-0008-0000-2000-00001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>
          <a:extLst>
            <a:ext uri="{FF2B5EF4-FFF2-40B4-BE49-F238E27FC236}">
              <a16:creationId xmlns:a16="http://schemas.microsoft.com/office/drawing/2014/main" id="{00000000-0008-0000-2000-00002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>
          <a:extLst>
            <a:ext uri="{FF2B5EF4-FFF2-40B4-BE49-F238E27FC236}">
              <a16:creationId xmlns:a16="http://schemas.microsoft.com/office/drawing/2014/main" id="{00000000-0008-0000-2000-00002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>
          <a:extLst>
            <a:ext uri="{FF2B5EF4-FFF2-40B4-BE49-F238E27FC236}">
              <a16:creationId xmlns:a16="http://schemas.microsoft.com/office/drawing/2014/main" id="{00000000-0008-0000-2000-00002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>
          <a:extLst>
            <a:ext uri="{FF2B5EF4-FFF2-40B4-BE49-F238E27FC236}">
              <a16:creationId xmlns:a16="http://schemas.microsoft.com/office/drawing/2014/main" id="{00000000-0008-0000-2000-00002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>
          <a:extLst>
            <a:ext uri="{FF2B5EF4-FFF2-40B4-BE49-F238E27FC236}">
              <a16:creationId xmlns:a16="http://schemas.microsoft.com/office/drawing/2014/main" id="{00000000-0008-0000-2000-00002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>
          <a:extLst>
            <a:ext uri="{FF2B5EF4-FFF2-40B4-BE49-F238E27FC236}">
              <a16:creationId xmlns:a16="http://schemas.microsoft.com/office/drawing/2014/main" id="{00000000-0008-0000-2000-00002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>
          <a:extLst>
            <a:ext uri="{FF2B5EF4-FFF2-40B4-BE49-F238E27FC236}">
              <a16:creationId xmlns:a16="http://schemas.microsoft.com/office/drawing/2014/main" id="{00000000-0008-0000-2000-00002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>
          <a:extLst>
            <a:ext uri="{FF2B5EF4-FFF2-40B4-BE49-F238E27FC236}">
              <a16:creationId xmlns:a16="http://schemas.microsoft.com/office/drawing/2014/main" id="{00000000-0008-0000-2000-00002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>
          <a:extLst>
            <a:ext uri="{FF2B5EF4-FFF2-40B4-BE49-F238E27FC236}">
              <a16:creationId xmlns:a16="http://schemas.microsoft.com/office/drawing/2014/main" id="{00000000-0008-0000-2000-00002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>
          <a:extLst>
            <a:ext uri="{FF2B5EF4-FFF2-40B4-BE49-F238E27FC236}">
              <a16:creationId xmlns:a16="http://schemas.microsoft.com/office/drawing/2014/main" id="{00000000-0008-0000-2000-00002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>
          <a:extLst>
            <a:ext uri="{FF2B5EF4-FFF2-40B4-BE49-F238E27FC236}">
              <a16:creationId xmlns:a16="http://schemas.microsoft.com/office/drawing/2014/main" id="{00000000-0008-0000-2000-00002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>
          <a:extLst>
            <a:ext uri="{FF2B5EF4-FFF2-40B4-BE49-F238E27FC236}">
              <a16:creationId xmlns:a16="http://schemas.microsoft.com/office/drawing/2014/main" id="{00000000-0008-0000-2000-00002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>
          <a:extLst>
            <a:ext uri="{FF2B5EF4-FFF2-40B4-BE49-F238E27FC236}">
              <a16:creationId xmlns:a16="http://schemas.microsoft.com/office/drawing/2014/main" id="{00000000-0008-0000-2000-00002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>
          <a:extLst>
            <a:ext uri="{FF2B5EF4-FFF2-40B4-BE49-F238E27FC236}">
              <a16:creationId xmlns:a16="http://schemas.microsoft.com/office/drawing/2014/main" id="{00000000-0008-0000-2000-00002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>
          <a:extLst>
            <a:ext uri="{FF2B5EF4-FFF2-40B4-BE49-F238E27FC236}">
              <a16:creationId xmlns:a16="http://schemas.microsoft.com/office/drawing/2014/main" id="{00000000-0008-0000-2000-00002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>
          <a:extLst>
            <a:ext uri="{FF2B5EF4-FFF2-40B4-BE49-F238E27FC236}">
              <a16:creationId xmlns:a16="http://schemas.microsoft.com/office/drawing/2014/main" id="{00000000-0008-0000-2000-00002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>
          <a:extLst>
            <a:ext uri="{FF2B5EF4-FFF2-40B4-BE49-F238E27FC236}">
              <a16:creationId xmlns:a16="http://schemas.microsoft.com/office/drawing/2014/main" id="{00000000-0008-0000-2000-00003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>
          <a:extLst>
            <a:ext uri="{FF2B5EF4-FFF2-40B4-BE49-F238E27FC236}">
              <a16:creationId xmlns:a16="http://schemas.microsoft.com/office/drawing/2014/main" id="{00000000-0008-0000-2000-00003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>
          <a:extLst>
            <a:ext uri="{FF2B5EF4-FFF2-40B4-BE49-F238E27FC236}">
              <a16:creationId xmlns:a16="http://schemas.microsoft.com/office/drawing/2014/main" id="{00000000-0008-0000-2000-00003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>
          <a:extLst>
            <a:ext uri="{FF2B5EF4-FFF2-40B4-BE49-F238E27FC236}">
              <a16:creationId xmlns:a16="http://schemas.microsoft.com/office/drawing/2014/main" id="{00000000-0008-0000-2000-00003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>
          <a:extLst>
            <a:ext uri="{FF2B5EF4-FFF2-40B4-BE49-F238E27FC236}">
              <a16:creationId xmlns:a16="http://schemas.microsoft.com/office/drawing/2014/main" id="{00000000-0008-0000-2000-00003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>
          <a:extLst>
            <a:ext uri="{FF2B5EF4-FFF2-40B4-BE49-F238E27FC236}">
              <a16:creationId xmlns:a16="http://schemas.microsoft.com/office/drawing/2014/main" id="{00000000-0008-0000-2000-00003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>
          <a:extLst>
            <a:ext uri="{FF2B5EF4-FFF2-40B4-BE49-F238E27FC236}">
              <a16:creationId xmlns:a16="http://schemas.microsoft.com/office/drawing/2014/main" id="{00000000-0008-0000-2000-00003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>
          <a:extLst>
            <a:ext uri="{FF2B5EF4-FFF2-40B4-BE49-F238E27FC236}">
              <a16:creationId xmlns:a16="http://schemas.microsoft.com/office/drawing/2014/main" id="{00000000-0008-0000-2000-00003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>
          <a:extLst>
            <a:ext uri="{FF2B5EF4-FFF2-40B4-BE49-F238E27FC236}">
              <a16:creationId xmlns:a16="http://schemas.microsoft.com/office/drawing/2014/main" id="{00000000-0008-0000-2000-00003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>
          <a:extLst>
            <a:ext uri="{FF2B5EF4-FFF2-40B4-BE49-F238E27FC236}">
              <a16:creationId xmlns:a16="http://schemas.microsoft.com/office/drawing/2014/main" id="{00000000-0008-0000-2000-00003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>
          <a:extLst>
            <a:ext uri="{FF2B5EF4-FFF2-40B4-BE49-F238E27FC236}">
              <a16:creationId xmlns:a16="http://schemas.microsoft.com/office/drawing/2014/main" id="{00000000-0008-0000-2000-00003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>
          <a:extLst>
            <a:ext uri="{FF2B5EF4-FFF2-40B4-BE49-F238E27FC236}">
              <a16:creationId xmlns:a16="http://schemas.microsoft.com/office/drawing/2014/main" id="{00000000-0008-0000-2000-00003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>
          <a:extLst>
            <a:ext uri="{FF2B5EF4-FFF2-40B4-BE49-F238E27FC236}">
              <a16:creationId xmlns:a16="http://schemas.microsoft.com/office/drawing/2014/main" id="{00000000-0008-0000-2000-00003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>
          <a:extLst>
            <a:ext uri="{FF2B5EF4-FFF2-40B4-BE49-F238E27FC236}">
              <a16:creationId xmlns:a16="http://schemas.microsoft.com/office/drawing/2014/main" id="{00000000-0008-0000-2000-00003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>
          <a:extLst>
            <a:ext uri="{FF2B5EF4-FFF2-40B4-BE49-F238E27FC236}">
              <a16:creationId xmlns:a16="http://schemas.microsoft.com/office/drawing/2014/main" id="{00000000-0008-0000-2000-00003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>
          <a:extLst>
            <a:ext uri="{FF2B5EF4-FFF2-40B4-BE49-F238E27FC236}">
              <a16:creationId xmlns:a16="http://schemas.microsoft.com/office/drawing/2014/main" id="{00000000-0008-0000-2000-00003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>
          <a:extLst>
            <a:ext uri="{FF2B5EF4-FFF2-40B4-BE49-F238E27FC236}">
              <a16:creationId xmlns:a16="http://schemas.microsoft.com/office/drawing/2014/main" id="{00000000-0008-0000-2000-00004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>
          <a:extLst>
            <a:ext uri="{FF2B5EF4-FFF2-40B4-BE49-F238E27FC236}">
              <a16:creationId xmlns:a16="http://schemas.microsoft.com/office/drawing/2014/main" id="{00000000-0008-0000-2000-00004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>
          <a:extLst>
            <a:ext uri="{FF2B5EF4-FFF2-40B4-BE49-F238E27FC236}">
              <a16:creationId xmlns:a16="http://schemas.microsoft.com/office/drawing/2014/main" id="{00000000-0008-0000-2000-00004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>
          <a:extLst>
            <a:ext uri="{FF2B5EF4-FFF2-40B4-BE49-F238E27FC236}">
              <a16:creationId xmlns:a16="http://schemas.microsoft.com/office/drawing/2014/main" id="{00000000-0008-0000-2000-00004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>
          <a:extLst>
            <a:ext uri="{FF2B5EF4-FFF2-40B4-BE49-F238E27FC236}">
              <a16:creationId xmlns:a16="http://schemas.microsoft.com/office/drawing/2014/main" id="{00000000-0008-0000-2000-00004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>
          <a:extLst>
            <a:ext uri="{FF2B5EF4-FFF2-40B4-BE49-F238E27FC236}">
              <a16:creationId xmlns:a16="http://schemas.microsoft.com/office/drawing/2014/main" id="{00000000-0008-0000-2000-00004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>
          <a:extLst>
            <a:ext uri="{FF2B5EF4-FFF2-40B4-BE49-F238E27FC236}">
              <a16:creationId xmlns:a16="http://schemas.microsoft.com/office/drawing/2014/main" id="{00000000-0008-0000-2000-00004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>
          <a:extLst>
            <a:ext uri="{FF2B5EF4-FFF2-40B4-BE49-F238E27FC236}">
              <a16:creationId xmlns:a16="http://schemas.microsoft.com/office/drawing/2014/main" id="{00000000-0008-0000-2000-00004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>
          <a:extLst>
            <a:ext uri="{FF2B5EF4-FFF2-40B4-BE49-F238E27FC236}">
              <a16:creationId xmlns:a16="http://schemas.microsoft.com/office/drawing/2014/main" id="{00000000-0008-0000-2000-00004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>
          <a:extLst>
            <a:ext uri="{FF2B5EF4-FFF2-40B4-BE49-F238E27FC236}">
              <a16:creationId xmlns:a16="http://schemas.microsoft.com/office/drawing/2014/main" id="{00000000-0008-0000-2000-00004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>
          <a:extLst>
            <a:ext uri="{FF2B5EF4-FFF2-40B4-BE49-F238E27FC236}">
              <a16:creationId xmlns:a16="http://schemas.microsoft.com/office/drawing/2014/main" id="{00000000-0008-0000-2000-00004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>
          <a:extLst>
            <a:ext uri="{FF2B5EF4-FFF2-40B4-BE49-F238E27FC236}">
              <a16:creationId xmlns:a16="http://schemas.microsoft.com/office/drawing/2014/main" id="{00000000-0008-0000-2000-00004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>
          <a:extLst>
            <a:ext uri="{FF2B5EF4-FFF2-40B4-BE49-F238E27FC236}">
              <a16:creationId xmlns:a16="http://schemas.microsoft.com/office/drawing/2014/main" id="{00000000-0008-0000-2000-00004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>
          <a:extLst>
            <a:ext uri="{FF2B5EF4-FFF2-40B4-BE49-F238E27FC236}">
              <a16:creationId xmlns:a16="http://schemas.microsoft.com/office/drawing/2014/main" id="{00000000-0008-0000-2000-00004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>
          <a:extLst>
            <a:ext uri="{FF2B5EF4-FFF2-40B4-BE49-F238E27FC236}">
              <a16:creationId xmlns:a16="http://schemas.microsoft.com/office/drawing/2014/main" id="{00000000-0008-0000-2000-00004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>
          <a:extLst>
            <a:ext uri="{FF2B5EF4-FFF2-40B4-BE49-F238E27FC236}">
              <a16:creationId xmlns:a16="http://schemas.microsoft.com/office/drawing/2014/main" id="{00000000-0008-0000-2000-00004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>
          <a:extLst>
            <a:ext uri="{FF2B5EF4-FFF2-40B4-BE49-F238E27FC236}">
              <a16:creationId xmlns:a16="http://schemas.microsoft.com/office/drawing/2014/main" id="{00000000-0008-0000-2000-00005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>
          <a:extLst>
            <a:ext uri="{FF2B5EF4-FFF2-40B4-BE49-F238E27FC236}">
              <a16:creationId xmlns:a16="http://schemas.microsoft.com/office/drawing/2014/main" id="{00000000-0008-0000-2000-00005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>
          <a:extLst>
            <a:ext uri="{FF2B5EF4-FFF2-40B4-BE49-F238E27FC236}">
              <a16:creationId xmlns:a16="http://schemas.microsoft.com/office/drawing/2014/main" id="{00000000-0008-0000-2000-00005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>
          <a:extLst>
            <a:ext uri="{FF2B5EF4-FFF2-40B4-BE49-F238E27FC236}">
              <a16:creationId xmlns:a16="http://schemas.microsoft.com/office/drawing/2014/main" id="{00000000-0008-0000-2000-00005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>
          <a:extLst>
            <a:ext uri="{FF2B5EF4-FFF2-40B4-BE49-F238E27FC236}">
              <a16:creationId xmlns:a16="http://schemas.microsoft.com/office/drawing/2014/main" id="{00000000-0008-0000-2000-00005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>
          <a:extLst>
            <a:ext uri="{FF2B5EF4-FFF2-40B4-BE49-F238E27FC236}">
              <a16:creationId xmlns:a16="http://schemas.microsoft.com/office/drawing/2014/main" id="{00000000-0008-0000-2000-00005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>
          <a:extLst>
            <a:ext uri="{FF2B5EF4-FFF2-40B4-BE49-F238E27FC236}">
              <a16:creationId xmlns:a16="http://schemas.microsoft.com/office/drawing/2014/main" id="{00000000-0008-0000-2000-00005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>
          <a:extLst>
            <a:ext uri="{FF2B5EF4-FFF2-40B4-BE49-F238E27FC236}">
              <a16:creationId xmlns:a16="http://schemas.microsoft.com/office/drawing/2014/main" id="{00000000-0008-0000-2000-00005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>
          <a:extLst>
            <a:ext uri="{FF2B5EF4-FFF2-40B4-BE49-F238E27FC236}">
              <a16:creationId xmlns:a16="http://schemas.microsoft.com/office/drawing/2014/main" id="{00000000-0008-0000-2000-00005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>
          <a:extLst>
            <a:ext uri="{FF2B5EF4-FFF2-40B4-BE49-F238E27FC236}">
              <a16:creationId xmlns:a16="http://schemas.microsoft.com/office/drawing/2014/main" id="{00000000-0008-0000-2000-00005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>
          <a:extLst>
            <a:ext uri="{FF2B5EF4-FFF2-40B4-BE49-F238E27FC236}">
              <a16:creationId xmlns:a16="http://schemas.microsoft.com/office/drawing/2014/main" id="{00000000-0008-0000-2000-00005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>
          <a:extLst>
            <a:ext uri="{FF2B5EF4-FFF2-40B4-BE49-F238E27FC236}">
              <a16:creationId xmlns:a16="http://schemas.microsoft.com/office/drawing/2014/main" id="{00000000-0008-0000-2000-00005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>
          <a:extLst>
            <a:ext uri="{FF2B5EF4-FFF2-40B4-BE49-F238E27FC236}">
              <a16:creationId xmlns:a16="http://schemas.microsoft.com/office/drawing/2014/main" id="{00000000-0008-0000-2000-00005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>
          <a:extLst>
            <a:ext uri="{FF2B5EF4-FFF2-40B4-BE49-F238E27FC236}">
              <a16:creationId xmlns:a16="http://schemas.microsoft.com/office/drawing/2014/main" id="{00000000-0008-0000-2000-00005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>
          <a:extLst>
            <a:ext uri="{FF2B5EF4-FFF2-40B4-BE49-F238E27FC236}">
              <a16:creationId xmlns:a16="http://schemas.microsoft.com/office/drawing/2014/main" id="{00000000-0008-0000-2000-00005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>
          <a:extLst>
            <a:ext uri="{FF2B5EF4-FFF2-40B4-BE49-F238E27FC236}">
              <a16:creationId xmlns:a16="http://schemas.microsoft.com/office/drawing/2014/main" id="{00000000-0008-0000-2000-00005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>
          <a:extLst>
            <a:ext uri="{FF2B5EF4-FFF2-40B4-BE49-F238E27FC236}">
              <a16:creationId xmlns:a16="http://schemas.microsoft.com/office/drawing/2014/main" id="{00000000-0008-0000-2000-00006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>
          <a:extLst>
            <a:ext uri="{FF2B5EF4-FFF2-40B4-BE49-F238E27FC236}">
              <a16:creationId xmlns:a16="http://schemas.microsoft.com/office/drawing/2014/main" id="{00000000-0008-0000-2000-00006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>
          <a:extLst>
            <a:ext uri="{FF2B5EF4-FFF2-40B4-BE49-F238E27FC236}">
              <a16:creationId xmlns:a16="http://schemas.microsoft.com/office/drawing/2014/main" id="{00000000-0008-0000-2000-00006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>
          <a:extLst>
            <a:ext uri="{FF2B5EF4-FFF2-40B4-BE49-F238E27FC236}">
              <a16:creationId xmlns:a16="http://schemas.microsoft.com/office/drawing/2014/main" id="{00000000-0008-0000-2000-00006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>
          <a:extLst>
            <a:ext uri="{FF2B5EF4-FFF2-40B4-BE49-F238E27FC236}">
              <a16:creationId xmlns:a16="http://schemas.microsoft.com/office/drawing/2014/main" id="{00000000-0008-0000-2000-00006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>
          <a:extLst>
            <a:ext uri="{FF2B5EF4-FFF2-40B4-BE49-F238E27FC236}">
              <a16:creationId xmlns:a16="http://schemas.microsoft.com/office/drawing/2014/main" id="{00000000-0008-0000-2000-00006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>
          <a:extLst>
            <a:ext uri="{FF2B5EF4-FFF2-40B4-BE49-F238E27FC236}">
              <a16:creationId xmlns:a16="http://schemas.microsoft.com/office/drawing/2014/main" id="{00000000-0008-0000-2000-00006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>
          <a:extLst>
            <a:ext uri="{FF2B5EF4-FFF2-40B4-BE49-F238E27FC236}">
              <a16:creationId xmlns:a16="http://schemas.microsoft.com/office/drawing/2014/main" id="{00000000-0008-0000-2000-00006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>
          <a:extLst>
            <a:ext uri="{FF2B5EF4-FFF2-40B4-BE49-F238E27FC236}">
              <a16:creationId xmlns:a16="http://schemas.microsoft.com/office/drawing/2014/main" id="{00000000-0008-0000-2000-00006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>
          <a:extLst>
            <a:ext uri="{FF2B5EF4-FFF2-40B4-BE49-F238E27FC236}">
              <a16:creationId xmlns:a16="http://schemas.microsoft.com/office/drawing/2014/main" id="{00000000-0008-0000-2000-00006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>
          <a:extLst>
            <a:ext uri="{FF2B5EF4-FFF2-40B4-BE49-F238E27FC236}">
              <a16:creationId xmlns:a16="http://schemas.microsoft.com/office/drawing/2014/main" id="{00000000-0008-0000-2000-00006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>
          <a:extLst>
            <a:ext uri="{FF2B5EF4-FFF2-40B4-BE49-F238E27FC236}">
              <a16:creationId xmlns:a16="http://schemas.microsoft.com/office/drawing/2014/main" id="{00000000-0008-0000-2000-00006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>
          <a:extLst>
            <a:ext uri="{FF2B5EF4-FFF2-40B4-BE49-F238E27FC236}">
              <a16:creationId xmlns:a16="http://schemas.microsoft.com/office/drawing/2014/main" id="{00000000-0008-0000-2000-00006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>
          <a:extLst>
            <a:ext uri="{FF2B5EF4-FFF2-40B4-BE49-F238E27FC236}">
              <a16:creationId xmlns:a16="http://schemas.microsoft.com/office/drawing/2014/main" id="{00000000-0008-0000-2000-00006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>
          <a:extLst>
            <a:ext uri="{FF2B5EF4-FFF2-40B4-BE49-F238E27FC236}">
              <a16:creationId xmlns:a16="http://schemas.microsoft.com/office/drawing/2014/main" id="{00000000-0008-0000-2000-00006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>
          <a:extLst>
            <a:ext uri="{FF2B5EF4-FFF2-40B4-BE49-F238E27FC236}">
              <a16:creationId xmlns:a16="http://schemas.microsoft.com/office/drawing/2014/main" id="{00000000-0008-0000-2000-00006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>
          <a:extLst>
            <a:ext uri="{FF2B5EF4-FFF2-40B4-BE49-F238E27FC236}">
              <a16:creationId xmlns:a16="http://schemas.microsoft.com/office/drawing/2014/main" id="{00000000-0008-0000-2000-00007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>
          <a:extLst>
            <a:ext uri="{FF2B5EF4-FFF2-40B4-BE49-F238E27FC236}">
              <a16:creationId xmlns:a16="http://schemas.microsoft.com/office/drawing/2014/main" id="{00000000-0008-0000-2000-00007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>
          <a:extLst>
            <a:ext uri="{FF2B5EF4-FFF2-40B4-BE49-F238E27FC236}">
              <a16:creationId xmlns:a16="http://schemas.microsoft.com/office/drawing/2014/main" id="{00000000-0008-0000-2000-00007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>
          <a:extLst>
            <a:ext uri="{FF2B5EF4-FFF2-40B4-BE49-F238E27FC236}">
              <a16:creationId xmlns:a16="http://schemas.microsoft.com/office/drawing/2014/main" id="{00000000-0008-0000-2000-00007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>
          <a:extLst>
            <a:ext uri="{FF2B5EF4-FFF2-40B4-BE49-F238E27FC236}">
              <a16:creationId xmlns:a16="http://schemas.microsoft.com/office/drawing/2014/main" id="{00000000-0008-0000-2000-00007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>
          <a:extLst>
            <a:ext uri="{FF2B5EF4-FFF2-40B4-BE49-F238E27FC236}">
              <a16:creationId xmlns:a16="http://schemas.microsoft.com/office/drawing/2014/main" id="{00000000-0008-0000-2000-00007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>
          <a:extLst>
            <a:ext uri="{FF2B5EF4-FFF2-40B4-BE49-F238E27FC236}">
              <a16:creationId xmlns:a16="http://schemas.microsoft.com/office/drawing/2014/main" id="{00000000-0008-0000-2000-00007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>
          <a:extLst>
            <a:ext uri="{FF2B5EF4-FFF2-40B4-BE49-F238E27FC236}">
              <a16:creationId xmlns:a16="http://schemas.microsoft.com/office/drawing/2014/main" id="{00000000-0008-0000-2000-00007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>
          <a:extLst>
            <a:ext uri="{FF2B5EF4-FFF2-40B4-BE49-F238E27FC236}">
              <a16:creationId xmlns:a16="http://schemas.microsoft.com/office/drawing/2014/main" id="{00000000-0008-0000-2000-00007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>
          <a:extLst>
            <a:ext uri="{FF2B5EF4-FFF2-40B4-BE49-F238E27FC236}">
              <a16:creationId xmlns:a16="http://schemas.microsoft.com/office/drawing/2014/main" id="{00000000-0008-0000-2000-00007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>
          <a:extLst>
            <a:ext uri="{FF2B5EF4-FFF2-40B4-BE49-F238E27FC236}">
              <a16:creationId xmlns:a16="http://schemas.microsoft.com/office/drawing/2014/main" id="{00000000-0008-0000-2000-00007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>
          <a:extLst>
            <a:ext uri="{FF2B5EF4-FFF2-40B4-BE49-F238E27FC236}">
              <a16:creationId xmlns:a16="http://schemas.microsoft.com/office/drawing/2014/main" id="{00000000-0008-0000-2000-00007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>
          <a:extLst>
            <a:ext uri="{FF2B5EF4-FFF2-40B4-BE49-F238E27FC236}">
              <a16:creationId xmlns:a16="http://schemas.microsoft.com/office/drawing/2014/main" id="{00000000-0008-0000-2000-00007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>
          <a:extLst>
            <a:ext uri="{FF2B5EF4-FFF2-40B4-BE49-F238E27FC236}">
              <a16:creationId xmlns:a16="http://schemas.microsoft.com/office/drawing/2014/main" id="{00000000-0008-0000-2000-00007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>
          <a:extLst>
            <a:ext uri="{FF2B5EF4-FFF2-40B4-BE49-F238E27FC236}">
              <a16:creationId xmlns:a16="http://schemas.microsoft.com/office/drawing/2014/main" id="{00000000-0008-0000-2000-00007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>
          <a:extLst>
            <a:ext uri="{FF2B5EF4-FFF2-40B4-BE49-F238E27FC236}">
              <a16:creationId xmlns:a16="http://schemas.microsoft.com/office/drawing/2014/main" id="{00000000-0008-0000-2000-00007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>
          <a:extLst>
            <a:ext uri="{FF2B5EF4-FFF2-40B4-BE49-F238E27FC236}">
              <a16:creationId xmlns:a16="http://schemas.microsoft.com/office/drawing/2014/main" id="{00000000-0008-0000-2000-00008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>
          <a:extLst>
            <a:ext uri="{FF2B5EF4-FFF2-40B4-BE49-F238E27FC236}">
              <a16:creationId xmlns:a16="http://schemas.microsoft.com/office/drawing/2014/main" id="{00000000-0008-0000-2000-00008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>
          <a:extLst>
            <a:ext uri="{FF2B5EF4-FFF2-40B4-BE49-F238E27FC236}">
              <a16:creationId xmlns:a16="http://schemas.microsoft.com/office/drawing/2014/main" id="{00000000-0008-0000-2000-00008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>
          <a:extLst>
            <a:ext uri="{FF2B5EF4-FFF2-40B4-BE49-F238E27FC236}">
              <a16:creationId xmlns:a16="http://schemas.microsoft.com/office/drawing/2014/main" id="{00000000-0008-0000-2000-00008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>
          <a:extLst>
            <a:ext uri="{FF2B5EF4-FFF2-40B4-BE49-F238E27FC236}">
              <a16:creationId xmlns:a16="http://schemas.microsoft.com/office/drawing/2014/main" id="{00000000-0008-0000-2000-00008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>
          <a:extLst>
            <a:ext uri="{FF2B5EF4-FFF2-40B4-BE49-F238E27FC236}">
              <a16:creationId xmlns:a16="http://schemas.microsoft.com/office/drawing/2014/main" id="{00000000-0008-0000-2000-00008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>
          <a:extLst>
            <a:ext uri="{FF2B5EF4-FFF2-40B4-BE49-F238E27FC236}">
              <a16:creationId xmlns:a16="http://schemas.microsoft.com/office/drawing/2014/main" id="{00000000-0008-0000-2000-00008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>
          <a:extLst>
            <a:ext uri="{FF2B5EF4-FFF2-40B4-BE49-F238E27FC236}">
              <a16:creationId xmlns:a16="http://schemas.microsoft.com/office/drawing/2014/main" id="{00000000-0008-0000-2000-00008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>
          <a:extLst>
            <a:ext uri="{FF2B5EF4-FFF2-40B4-BE49-F238E27FC236}">
              <a16:creationId xmlns:a16="http://schemas.microsoft.com/office/drawing/2014/main" id="{00000000-0008-0000-2000-00008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>
          <a:extLst>
            <a:ext uri="{FF2B5EF4-FFF2-40B4-BE49-F238E27FC236}">
              <a16:creationId xmlns:a16="http://schemas.microsoft.com/office/drawing/2014/main" id="{00000000-0008-0000-2000-00008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>
          <a:extLst>
            <a:ext uri="{FF2B5EF4-FFF2-40B4-BE49-F238E27FC236}">
              <a16:creationId xmlns:a16="http://schemas.microsoft.com/office/drawing/2014/main" id="{00000000-0008-0000-2000-00008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>
          <a:extLst>
            <a:ext uri="{FF2B5EF4-FFF2-40B4-BE49-F238E27FC236}">
              <a16:creationId xmlns:a16="http://schemas.microsoft.com/office/drawing/2014/main" id="{00000000-0008-0000-2000-00008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>
          <a:extLst>
            <a:ext uri="{FF2B5EF4-FFF2-40B4-BE49-F238E27FC236}">
              <a16:creationId xmlns:a16="http://schemas.microsoft.com/office/drawing/2014/main" id="{00000000-0008-0000-2000-00008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>
          <a:extLst>
            <a:ext uri="{FF2B5EF4-FFF2-40B4-BE49-F238E27FC236}">
              <a16:creationId xmlns:a16="http://schemas.microsoft.com/office/drawing/2014/main" id="{00000000-0008-0000-2000-00008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>
          <a:extLst>
            <a:ext uri="{FF2B5EF4-FFF2-40B4-BE49-F238E27FC236}">
              <a16:creationId xmlns:a16="http://schemas.microsoft.com/office/drawing/2014/main" id="{00000000-0008-0000-2000-00008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>
          <a:extLst>
            <a:ext uri="{FF2B5EF4-FFF2-40B4-BE49-F238E27FC236}">
              <a16:creationId xmlns:a16="http://schemas.microsoft.com/office/drawing/2014/main" id="{00000000-0008-0000-2000-00008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>
          <a:extLst>
            <a:ext uri="{FF2B5EF4-FFF2-40B4-BE49-F238E27FC236}">
              <a16:creationId xmlns:a16="http://schemas.microsoft.com/office/drawing/2014/main" id="{00000000-0008-0000-2000-00009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>
          <a:extLst>
            <a:ext uri="{FF2B5EF4-FFF2-40B4-BE49-F238E27FC236}">
              <a16:creationId xmlns:a16="http://schemas.microsoft.com/office/drawing/2014/main" id="{00000000-0008-0000-2000-00009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>
          <a:extLst>
            <a:ext uri="{FF2B5EF4-FFF2-40B4-BE49-F238E27FC236}">
              <a16:creationId xmlns:a16="http://schemas.microsoft.com/office/drawing/2014/main" id="{00000000-0008-0000-2000-00009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>
          <a:extLst>
            <a:ext uri="{FF2B5EF4-FFF2-40B4-BE49-F238E27FC236}">
              <a16:creationId xmlns:a16="http://schemas.microsoft.com/office/drawing/2014/main" id="{00000000-0008-0000-2000-00009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>
          <a:extLst>
            <a:ext uri="{FF2B5EF4-FFF2-40B4-BE49-F238E27FC236}">
              <a16:creationId xmlns:a16="http://schemas.microsoft.com/office/drawing/2014/main" id="{00000000-0008-0000-2000-00009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>
          <a:extLst>
            <a:ext uri="{FF2B5EF4-FFF2-40B4-BE49-F238E27FC236}">
              <a16:creationId xmlns:a16="http://schemas.microsoft.com/office/drawing/2014/main" id="{00000000-0008-0000-2000-00009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>
          <a:extLst>
            <a:ext uri="{FF2B5EF4-FFF2-40B4-BE49-F238E27FC236}">
              <a16:creationId xmlns:a16="http://schemas.microsoft.com/office/drawing/2014/main" id="{00000000-0008-0000-2000-00009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>
          <a:extLst>
            <a:ext uri="{FF2B5EF4-FFF2-40B4-BE49-F238E27FC236}">
              <a16:creationId xmlns:a16="http://schemas.microsoft.com/office/drawing/2014/main" id="{00000000-0008-0000-2000-00009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>
          <a:extLst>
            <a:ext uri="{FF2B5EF4-FFF2-40B4-BE49-F238E27FC236}">
              <a16:creationId xmlns:a16="http://schemas.microsoft.com/office/drawing/2014/main" id="{00000000-0008-0000-2000-00009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>
          <a:extLst>
            <a:ext uri="{FF2B5EF4-FFF2-40B4-BE49-F238E27FC236}">
              <a16:creationId xmlns:a16="http://schemas.microsoft.com/office/drawing/2014/main" id="{00000000-0008-0000-2000-00009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>
          <a:extLst>
            <a:ext uri="{FF2B5EF4-FFF2-40B4-BE49-F238E27FC236}">
              <a16:creationId xmlns:a16="http://schemas.microsoft.com/office/drawing/2014/main" id="{00000000-0008-0000-2000-00009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>
          <a:extLst>
            <a:ext uri="{FF2B5EF4-FFF2-40B4-BE49-F238E27FC236}">
              <a16:creationId xmlns:a16="http://schemas.microsoft.com/office/drawing/2014/main" id="{00000000-0008-0000-2000-00009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>
          <a:extLst>
            <a:ext uri="{FF2B5EF4-FFF2-40B4-BE49-F238E27FC236}">
              <a16:creationId xmlns:a16="http://schemas.microsoft.com/office/drawing/2014/main" id="{00000000-0008-0000-2000-00009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>
          <a:extLst>
            <a:ext uri="{FF2B5EF4-FFF2-40B4-BE49-F238E27FC236}">
              <a16:creationId xmlns:a16="http://schemas.microsoft.com/office/drawing/2014/main" id="{00000000-0008-0000-2000-00009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>
          <a:extLst>
            <a:ext uri="{FF2B5EF4-FFF2-40B4-BE49-F238E27FC236}">
              <a16:creationId xmlns:a16="http://schemas.microsoft.com/office/drawing/2014/main" id="{00000000-0008-0000-2000-00009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>
          <a:extLst>
            <a:ext uri="{FF2B5EF4-FFF2-40B4-BE49-F238E27FC236}">
              <a16:creationId xmlns:a16="http://schemas.microsoft.com/office/drawing/2014/main" id="{00000000-0008-0000-2000-00009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>
          <a:extLst>
            <a:ext uri="{FF2B5EF4-FFF2-40B4-BE49-F238E27FC236}">
              <a16:creationId xmlns:a16="http://schemas.microsoft.com/office/drawing/2014/main" id="{00000000-0008-0000-2000-0000A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>
          <a:extLst>
            <a:ext uri="{FF2B5EF4-FFF2-40B4-BE49-F238E27FC236}">
              <a16:creationId xmlns:a16="http://schemas.microsoft.com/office/drawing/2014/main" id="{00000000-0008-0000-2000-0000A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>
          <a:extLst>
            <a:ext uri="{FF2B5EF4-FFF2-40B4-BE49-F238E27FC236}">
              <a16:creationId xmlns:a16="http://schemas.microsoft.com/office/drawing/2014/main" id="{00000000-0008-0000-2000-0000A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>
          <a:extLst>
            <a:ext uri="{FF2B5EF4-FFF2-40B4-BE49-F238E27FC236}">
              <a16:creationId xmlns:a16="http://schemas.microsoft.com/office/drawing/2014/main" id="{00000000-0008-0000-2000-0000A3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>
          <a:extLst>
            <a:ext uri="{FF2B5EF4-FFF2-40B4-BE49-F238E27FC236}">
              <a16:creationId xmlns:a16="http://schemas.microsoft.com/office/drawing/2014/main" id="{00000000-0008-0000-2000-0000A4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>
          <a:extLst>
            <a:ext uri="{FF2B5EF4-FFF2-40B4-BE49-F238E27FC236}">
              <a16:creationId xmlns:a16="http://schemas.microsoft.com/office/drawing/2014/main" id="{00000000-0008-0000-2000-0000A5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>
          <a:extLst>
            <a:ext uri="{FF2B5EF4-FFF2-40B4-BE49-F238E27FC236}">
              <a16:creationId xmlns:a16="http://schemas.microsoft.com/office/drawing/2014/main" id="{00000000-0008-0000-2000-0000A6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>
          <a:extLst>
            <a:ext uri="{FF2B5EF4-FFF2-40B4-BE49-F238E27FC236}">
              <a16:creationId xmlns:a16="http://schemas.microsoft.com/office/drawing/2014/main" id="{00000000-0008-0000-2000-0000A7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>
          <a:extLst>
            <a:ext uri="{FF2B5EF4-FFF2-40B4-BE49-F238E27FC236}">
              <a16:creationId xmlns:a16="http://schemas.microsoft.com/office/drawing/2014/main" id="{00000000-0008-0000-2000-0000A8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>
          <a:extLst>
            <a:ext uri="{FF2B5EF4-FFF2-40B4-BE49-F238E27FC236}">
              <a16:creationId xmlns:a16="http://schemas.microsoft.com/office/drawing/2014/main" id="{00000000-0008-0000-2000-0000A9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>
          <a:extLst>
            <a:ext uri="{FF2B5EF4-FFF2-40B4-BE49-F238E27FC236}">
              <a16:creationId xmlns:a16="http://schemas.microsoft.com/office/drawing/2014/main" id="{00000000-0008-0000-2000-0000AA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>
          <a:extLst>
            <a:ext uri="{FF2B5EF4-FFF2-40B4-BE49-F238E27FC236}">
              <a16:creationId xmlns:a16="http://schemas.microsoft.com/office/drawing/2014/main" id="{00000000-0008-0000-2000-0000AB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>
          <a:extLst>
            <a:ext uri="{FF2B5EF4-FFF2-40B4-BE49-F238E27FC236}">
              <a16:creationId xmlns:a16="http://schemas.microsoft.com/office/drawing/2014/main" id="{00000000-0008-0000-2000-0000AC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>
          <a:extLst>
            <a:ext uri="{FF2B5EF4-FFF2-40B4-BE49-F238E27FC236}">
              <a16:creationId xmlns:a16="http://schemas.microsoft.com/office/drawing/2014/main" id="{00000000-0008-0000-2000-0000AD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>
          <a:extLst>
            <a:ext uri="{FF2B5EF4-FFF2-40B4-BE49-F238E27FC236}">
              <a16:creationId xmlns:a16="http://schemas.microsoft.com/office/drawing/2014/main" id="{00000000-0008-0000-2000-0000AE14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>
          <a:extLst>
            <a:ext uri="{FF2B5EF4-FFF2-40B4-BE49-F238E27FC236}">
              <a16:creationId xmlns:a16="http://schemas.microsoft.com/office/drawing/2014/main" id="{00000000-0008-0000-2000-0000A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>
          <a:extLst>
            <a:ext uri="{FF2B5EF4-FFF2-40B4-BE49-F238E27FC236}">
              <a16:creationId xmlns:a16="http://schemas.microsoft.com/office/drawing/2014/main" id="{00000000-0008-0000-2000-0000B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>
          <a:extLst>
            <a:ext uri="{FF2B5EF4-FFF2-40B4-BE49-F238E27FC236}">
              <a16:creationId xmlns:a16="http://schemas.microsoft.com/office/drawing/2014/main" id="{00000000-0008-0000-2000-0000B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>
          <a:extLst>
            <a:ext uri="{FF2B5EF4-FFF2-40B4-BE49-F238E27FC236}">
              <a16:creationId xmlns:a16="http://schemas.microsoft.com/office/drawing/2014/main" id="{00000000-0008-0000-2000-0000B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>
          <a:extLst>
            <a:ext uri="{FF2B5EF4-FFF2-40B4-BE49-F238E27FC236}">
              <a16:creationId xmlns:a16="http://schemas.microsoft.com/office/drawing/2014/main" id="{00000000-0008-0000-2000-0000B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>
          <a:extLst>
            <a:ext uri="{FF2B5EF4-FFF2-40B4-BE49-F238E27FC236}">
              <a16:creationId xmlns:a16="http://schemas.microsoft.com/office/drawing/2014/main" id="{00000000-0008-0000-2000-0000B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>
          <a:extLst>
            <a:ext uri="{FF2B5EF4-FFF2-40B4-BE49-F238E27FC236}">
              <a16:creationId xmlns:a16="http://schemas.microsoft.com/office/drawing/2014/main" id="{00000000-0008-0000-2000-0000B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>
          <a:extLst>
            <a:ext uri="{FF2B5EF4-FFF2-40B4-BE49-F238E27FC236}">
              <a16:creationId xmlns:a16="http://schemas.microsoft.com/office/drawing/2014/main" id="{00000000-0008-0000-2000-0000B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>
          <a:extLst>
            <a:ext uri="{FF2B5EF4-FFF2-40B4-BE49-F238E27FC236}">
              <a16:creationId xmlns:a16="http://schemas.microsoft.com/office/drawing/2014/main" id="{00000000-0008-0000-2000-0000B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>
          <a:extLst>
            <a:ext uri="{FF2B5EF4-FFF2-40B4-BE49-F238E27FC236}">
              <a16:creationId xmlns:a16="http://schemas.microsoft.com/office/drawing/2014/main" id="{00000000-0008-0000-2000-0000B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>
          <a:extLst>
            <a:ext uri="{FF2B5EF4-FFF2-40B4-BE49-F238E27FC236}">
              <a16:creationId xmlns:a16="http://schemas.microsoft.com/office/drawing/2014/main" id="{00000000-0008-0000-2000-0000B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>
          <a:extLst>
            <a:ext uri="{FF2B5EF4-FFF2-40B4-BE49-F238E27FC236}">
              <a16:creationId xmlns:a16="http://schemas.microsoft.com/office/drawing/2014/main" id="{00000000-0008-0000-2000-0000B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>
          <a:extLst>
            <a:ext uri="{FF2B5EF4-FFF2-40B4-BE49-F238E27FC236}">
              <a16:creationId xmlns:a16="http://schemas.microsoft.com/office/drawing/2014/main" id="{00000000-0008-0000-2000-0000B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>
          <a:extLst>
            <a:ext uri="{FF2B5EF4-FFF2-40B4-BE49-F238E27FC236}">
              <a16:creationId xmlns:a16="http://schemas.microsoft.com/office/drawing/2014/main" id="{00000000-0008-0000-2000-0000B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>
          <a:extLst>
            <a:ext uri="{FF2B5EF4-FFF2-40B4-BE49-F238E27FC236}">
              <a16:creationId xmlns:a16="http://schemas.microsoft.com/office/drawing/2014/main" id="{00000000-0008-0000-2000-0000B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>
          <a:extLst>
            <a:ext uri="{FF2B5EF4-FFF2-40B4-BE49-F238E27FC236}">
              <a16:creationId xmlns:a16="http://schemas.microsoft.com/office/drawing/2014/main" id="{00000000-0008-0000-2000-0000B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>
          <a:extLst>
            <a:ext uri="{FF2B5EF4-FFF2-40B4-BE49-F238E27FC236}">
              <a16:creationId xmlns:a16="http://schemas.microsoft.com/office/drawing/2014/main" id="{00000000-0008-0000-2000-0000B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>
          <a:extLst>
            <a:ext uri="{FF2B5EF4-FFF2-40B4-BE49-F238E27FC236}">
              <a16:creationId xmlns:a16="http://schemas.microsoft.com/office/drawing/2014/main" id="{00000000-0008-0000-2000-0000C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>
          <a:extLst>
            <a:ext uri="{FF2B5EF4-FFF2-40B4-BE49-F238E27FC236}">
              <a16:creationId xmlns:a16="http://schemas.microsoft.com/office/drawing/2014/main" id="{00000000-0008-0000-2000-0000C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>
          <a:extLst>
            <a:ext uri="{FF2B5EF4-FFF2-40B4-BE49-F238E27FC236}">
              <a16:creationId xmlns:a16="http://schemas.microsoft.com/office/drawing/2014/main" id="{00000000-0008-0000-2000-0000C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>
          <a:extLst>
            <a:ext uri="{FF2B5EF4-FFF2-40B4-BE49-F238E27FC236}">
              <a16:creationId xmlns:a16="http://schemas.microsoft.com/office/drawing/2014/main" id="{00000000-0008-0000-2000-0000C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>
          <a:extLst>
            <a:ext uri="{FF2B5EF4-FFF2-40B4-BE49-F238E27FC236}">
              <a16:creationId xmlns:a16="http://schemas.microsoft.com/office/drawing/2014/main" id="{00000000-0008-0000-2000-0000C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>
          <a:extLst>
            <a:ext uri="{FF2B5EF4-FFF2-40B4-BE49-F238E27FC236}">
              <a16:creationId xmlns:a16="http://schemas.microsoft.com/office/drawing/2014/main" id="{00000000-0008-0000-2000-0000C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>
          <a:extLst>
            <a:ext uri="{FF2B5EF4-FFF2-40B4-BE49-F238E27FC236}">
              <a16:creationId xmlns:a16="http://schemas.microsoft.com/office/drawing/2014/main" id="{00000000-0008-0000-2000-0000C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>
          <a:extLst>
            <a:ext uri="{FF2B5EF4-FFF2-40B4-BE49-F238E27FC236}">
              <a16:creationId xmlns:a16="http://schemas.microsoft.com/office/drawing/2014/main" id="{00000000-0008-0000-2000-0000C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>
          <a:extLst>
            <a:ext uri="{FF2B5EF4-FFF2-40B4-BE49-F238E27FC236}">
              <a16:creationId xmlns:a16="http://schemas.microsoft.com/office/drawing/2014/main" id="{00000000-0008-0000-2000-0000C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>
          <a:extLst>
            <a:ext uri="{FF2B5EF4-FFF2-40B4-BE49-F238E27FC236}">
              <a16:creationId xmlns:a16="http://schemas.microsoft.com/office/drawing/2014/main" id="{00000000-0008-0000-2000-0000C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>
          <a:extLst>
            <a:ext uri="{FF2B5EF4-FFF2-40B4-BE49-F238E27FC236}">
              <a16:creationId xmlns:a16="http://schemas.microsoft.com/office/drawing/2014/main" id="{00000000-0008-0000-2000-0000C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>
          <a:extLst>
            <a:ext uri="{FF2B5EF4-FFF2-40B4-BE49-F238E27FC236}">
              <a16:creationId xmlns:a16="http://schemas.microsoft.com/office/drawing/2014/main" id="{00000000-0008-0000-2000-0000C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>
          <a:extLst>
            <a:ext uri="{FF2B5EF4-FFF2-40B4-BE49-F238E27FC236}">
              <a16:creationId xmlns:a16="http://schemas.microsoft.com/office/drawing/2014/main" id="{00000000-0008-0000-2000-0000C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>
          <a:extLst>
            <a:ext uri="{FF2B5EF4-FFF2-40B4-BE49-F238E27FC236}">
              <a16:creationId xmlns:a16="http://schemas.microsoft.com/office/drawing/2014/main" id="{00000000-0008-0000-2000-0000C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>
          <a:extLst>
            <a:ext uri="{FF2B5EF4-FFF2-40B4-BE49-F238E27FC236}">
              <a16:creationId xmlns:a16="http://schemas.microsoft.com/office/drawing/2014/main" id="{00000000-0008-0000-2000-0000C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>
          <a:extLst>
            <a:ext uri="{FF2B5EF4-FFF2-40B4-BE49-F238E27FC236}">
              <a16:creationId xmlns:a16="http://schemas.microsoft.com/office/drawing/2014/main" id="{00000000-0008-0000-2000-0000C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>
          <a:extLst>
            <a:ext uri="{FF2B5EF4-FFF2-40B4-BE49-F238E27FC236}">
              <a16:creationId xmlns:a16="http://schemas.microsoft.com/office/drawing/2014/main" id="{00000000-0008-0000-2000-0000D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>
          <a:extLst>
            <a:ext uri="{FF2B5EF4-FFF2-40B4-BE49-F238E27FC236}">
              <a16:creationId xmlns:a16="http://schemas.microsoft.com/office/drawing/2014/main" id="{00000000-0008-0000-2000-0000D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>
          <a:extLst>
            <a:ext uri="{FF2B5EF4-FFF2-40B4-BE49-F238E27FC236}">
              <a16:creationId xmlns:a16="http://schemas.microsoft.com/office/drawing/2014/main" id="{00000000-0008-0000-2000-0000D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>
          <a:extLst>
            <a:ext uri="{FF2B5EF4-FFF2-40B4-BE49-F238E27FC236}">
              <a16:creationId xmlns:a16="http://schemas.microsoft.com/office/drawing/2014/main" id="{00000000-0008-0000-2000-0000D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>
          <a:extLst>
            <a:ext uri="{FF2B5EF4-FFF2-40B4-BE49-F238E27FC236}">
              <a16:creationId xmlns:a16="http://schemas.microsoft.com/office/drawing/2014/main" id="{00000000-0008-0000-2000-0000D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>
          <a:extLst>
            <a:ext uri="{FF2B5EF4-FFF2-40B4-BE49-F238E27FC236}">
              <a16:creationId xmlns:a16="http://schemas.microsoft.com/office/drawing/2014/main" id="{00000000-0008-0000-2000-0000D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>
          <a:extLst>
            <a:ext uri="{FF2B5EF4-FFF2-40B4-BE49-F238E27FC236}">
              <a16:creationId xmlns:a16="http://schemas.microsoft.com/office/drawing/2014/main" id="{00000000-0008-0000-2000-0000D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>
          <a:extLst>
            <a:ext uri="{FF2B5EF4-FFF2-40B4-BE49-F238E27FC236}">
              <a16:creationId xmlns:a16="http://schemas.microsoft.com/office/drawing/2014/main" id="{00000000-0008-0000-2000-0000D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>
          <a:extLst>
            <a:ext uri="{FF2B5EF4-FFF2-40B4-BE49-F238E27FC236}">
              <a16:creationId xmlns:a16="http://schemas.microsoft.com/office/drawing/2014/main" id="{00000000-0008-0000-2000-0000D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>
          <a:extLst>
            <a:ext uri="{FF2B5EF4-FFF2-40B4-BE49-F238E27FC236}">
              <a16:creationId xmlns:a16="http://schemas.microsoft.com/office/drawing/2014/main" id="{00000000-0008-0000-2000-0000D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>
          <a:extLst>
            <a:ext uri="{FF2B5EF4-FFF2-40B4-BE49-F238E27FC236}">
              <a16:creationId xmlns:a16="http://schemas.microsoft.com/office/drawing/2014/main" id="{00000000-0008-0000-2000-0000D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>
          <a:extLst>
            <a:ext uri="{FF2B5EF4-FFF2-40B4-BE49-F238E27FC236}">
              <a16:creationId xmlns:a16="http://schemas.microsoft.com/office/drawing/2014/main" id="{00000000-0008-0000-2000-0000D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>
          <a:extLst>
            <a:ext uri="{FF2B5EF4-FFF2-40B4-BE49-F238E27FC236}">
              <a16:creationId xmlns:a16="http://schemas.microsoft.com/office/drawing/2014/main" id="{00000000-0008-0000-2000-0000D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>
          <a:extLst>
            <a:ext uri="{FF2B5EF4-FFF2-40B4-BE49-F238E27FC236}">
              <a16:creationId xmlns:a16="http://schemas.microsoft.com/office/drawing/2014/main" id="{00000000-0008-0000-2000-0000D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>
          <a:extLst>
            <a:ext uri="{FF2B5EF4-FFF2-40B4-BE49-F238E27FC236}">
              <a16:creationId xmlns:a16="http://schemas.microsoft.com/office/drawing/2014/main" id="{00000000-0008-0000-2000-0000D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>
          <a:extLst>
            <a:ext uri="{FF2B5EF4-FFF2-40B4-BE49-F238E27FC236}">
              <a16:creationId xmlns:a16="http://schemas.microsoft.com/office/drawing/2014/main" id="{00000000-0008-0000-2000-0000D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>
          <a:extLst>
            <a:ext uri="{FF2B5EF4-FFF2-40B4-BE49-F238E27FC236}">
              <a16:creationId xmlns:a16="http://schemas.microsoft.com/office/drawing/2014/main" id="{00000000-0008-0000-2000-0000E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>
          <a:extLst>
            <a:ext uri="{FF2B5EF4-FFF2-40B4-BE49-F238E27FC236}">
              <a16:creationId xmlns:a16="http://schemas.microsoft.com/office/drawing/2014/main" id="{00000000-0008-0000-2000-0000E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>
          <a:extLst>
            <a:ext uri="{FF2B5EF4-FFF2-40B4-BE49-F238E27FC236}">
              <a16:creationId xmlns:a16="http://schemas.microsoft.com/office/drawing/2014/main" id="{00000000-0008-0000-2000-0000E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>
          <a:extLst>
            <a:ext uri="{FF2B5EF4-FFF2-40B4-BE49-F238E27FC236}">
              <a16:creationId xmlns:a16="http://schemas.microsoft.com/office/drawing/2014/main" id="{00000000-0008-0000-2000-0000E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>
          <a:extLst>
            <a:ext uri="{FF2B5EF4-FFF2-40B4-BE49-F238E27FC236}">
              <a16:creationId xmlns:a16="http://schemas.microsoft.com/office/drawing/2014/main" id="{00000000-0008-0000-2000-0000E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>
          <a:extLst>
            <a:ext uri="{FF2B5EF4-FFF2-40B4-BE49-F238E27FC236}">
              <a16:creationId xmlns:a16="http://schemas.microsoft.com/office/drawing/2014/main" id="{00000000-0008-0000-2000-0000E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>
          <a:extLst>
            <a:ext uri="{FF2B5EF4-FFF2-40B4-BE49-F238E27FC236}">
              <a16:creationId xmlns:a16="http://schemas.microsoft.com/office/drawing/2014/main" id="{00000000-0008-0000-2000-0000E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>
          <a:extLst>
            <a:ext uri="{FF2B5EF4-FFF2-40B4-BE49-F238E27FC236}">
              <a16:creationId xmlns:a16="http://schemas.microsoft.com/office/drawing/2014/main" id="{00000000-0008-0000-2000-0000E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>
          <a:extLst>
            <a:ext uri="{FF2B5EF4-FFF2-40B4-BE49-F238E27FC236}">
              <a16:creationId xmlns:a16="http://schemas.microsoft.com/office/drawing/2014/main" id="{00000000-0008-0000-2000-0000E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>
          <a:extLst>
            <a:ext uri="{FF2B5EF4-FFF2-40B4-BE49-F238E27FC236}">
              <a16:creationId xmlns:a16="http://schemas.microsoft.com/office/drawing/2014/main" id="{00000000-0008-0000-2000-0000E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>
          <a:extLst>
            <a:ext uri="{FF2B5EF4-FFF2-40B4-BE49-F238E27FC236}">
              <a16:creationId xmlns:a16="http://schemas.microsoft.com/office/drawing/2014/main" id="{00000000-0008-0000-2000-0000E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>
          <a:extLst>
            <a:ext uri="{FF2B5EF4-FFF2-40B4-BE49-F238E27FC236}">
              <a16:creationId xmlns:a16="http://schemas.microsoft.com/office/drawing/2014/main" id="{00000000-0008-0000-2000-0000E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>
          <a:extLst>
            <a:ext uri="{FF2B5EF4-FFF2-40B4-BE49-F238E27FC236}">
              <a16:creationId xmlns:a16="http://schemas.microsoft.com/office/drawing/2014/main" id="{00000000-0008-0000-2000-0000E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>
          <a:extLst>
            <a:ext uri="{FF2B5EF4-FFF2-40B4-BE49-F238E27FC236}">
              <a16:creationId xmlns:a16="http://schemas.microsoft.com/office/drawing/2014/main" id="{00000000-0008-0000-2000-0000E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>
          <a:extLst>
            <a:ext uri="{FF2B5EF4-FFF2-40B4-BE49-F238E27FC236}">
              <a16:creationId xmlns:a16="http://schemas.microsoft.com/office/drawing/2014/main" id="{00000000-0008-0000-2000-0000E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>
          <a:extLst>
            <a:ext uri="{FF2B5EF4-FFF2-40B4-BE49-F238E27FC236}">
              <a16:creationId xmlns:a16="http://schemas.microsoft.com/office/drawing/2014/main" id="{00000000-0008-0000-2000-0000E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>
          <a:extLst>
            <a:ext uri="{FF2B5EF4-FFF2-40B4-BE49-F238E27FC236}">
              <a16:creationId xmlns:a16="http://schemas.microsoft.com/office/drawing/2014/main" id="{00000000-0008-0000-2000-0000F0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>
          <a:extLst>
            <a:ext uri="{FF2B5EF4-FFF2-40B4-BE49-F238E27FC236}">
              <a16:creationId xmlns:a16="http://schemas.microsoft.com/office/drawing/2014/main" id="{00000000-0008-0000-2000-0000F1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>
          <a:extLst>
            <a:ext uri="{FF2B5EF4-FFF2-40B4-BE49-F238E27FC236}">
              <a16:creationId xmlns:a16="http://schemas.microsoft.com/office/drawing/2014/main" id="{00000000-0008-0000-2000-0000F2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>
          <a:extLst>
            <a:ext uri="{FF2B5EF4-FFF2-40B4-BE49-F238E27FC236}">
              <a16:creationId xmlns:a16="http://schemas.microsoft.com/office/drawing/2014/main" id="{00000000-0008-0000-2000-0000F3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>
          <a:extLst>
            <a:ext uri="{FF2B5EF4-FFF2-40B4-BE49-F238E27FC236}">
              <a16:creationId xmlns:a16="http://schemas.microsoft.com/office/drawing/2014/main" id="{00000000-0008-0000-2000-0000F4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>
          <a:extLst>
            <a:ext uri="{FF2B5EF4-FFF2-40B4-BE49-F238E27FC236}">
              <a16:creationId xmlns:a16="http://schemas.microsoft.com/office/drawing/2014/main" id="{00000000-0008-0000-2000-0000F5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>
          <a:extLst>
            <a:ext uri="{FF2B5EF4-FFF2-40B4-BE49-F238E27FC236}">
              <a16:creationId xmlns:a16="http://schemas.microsoft.com/office/drawing/2014/main" id="{00000000-0008-0000-2000-0000F6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>
          <a:extLst>
            <a:ext uri="{FF2B5EF4-FFF2-40B4-BE49-F238E27FC236}">
              <a16:creationId xmlns:a16="http://schemas.microsoft.com/office/drawing/2014/main" id="{00000000-0008-0000-2000-0000F7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>
          <a:extLst>
            <a:ext uri="{FF2B5EF4-FFF2-40B4-BE49-F238E27FC236}">
              <a16:creationId xmlns:a16="http://schemas.microsoft.com/office/drawing/2014/main" id="{00000000-0008-0000-2000-0000F8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>
          <a:extLst>
            <a:ext uri="{FF2B5EF4-FFF2-40B4-BE49-F238E27FC236}">
              <a16:creationId xmlns:a16="http://schemas.microsoft.com/office/drawing/2014/main" id="{00000000-0008-0000-2000-0000F9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>
          <a:extLst>
            <a:ext uri="{FF2B5EF4-FFF2-40B4-BE49-F238E27FC236}">
              <a16:creationId xmlns:a16="http://schemas.microsoft.com/office/drawing/2014/main" id="{00000000-0008-0000-2000-0000FA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>
          <a:extLst>
            <a:ext uri="{FF2B5EF4-FFF2-40B4-BE49-F238E27FC236}">
              <a16:creationId xmlns:a16="http://schemas.microsoft.com/office/drawing/2014/main" id="{00000000-0008-0000-2000-0000FB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>
          <a:extLst>
            <a:ext uri="{FF2B5EF4-FFF2-40B4-BE49-F238E27FC236}">
              <a16:creationId xmlns:a16="http://schemas.microsoft.com/office/drawing/2014/main" id="{00000000-0008-0000-2000-0000FC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>
          <a:extLst>
            <a:ext uri="{FF2B5EF4-FFF2-40B4-BE49-F238E27FC236}">
              <a16:creationId xmlns:a16="http://schemas.microsoft.com/office/drawing/2014/main" id="{00000000-0008-0000-2000-0000FD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>
          <a:extLst>
            <a:ext uri="{FF2B5EF4-FFF2-40B4-BE49-F238E27FC236}">
              <a16:creationId xmlns:a16="http://schemas.microsoft.com/office/drawing/2014/main" id="{00000000-0008-0000-2000-0000FE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>
          <a:extLst>
            <a:ext uri="{FF2B5EF4-FFF2-40B4-BE49-F238E27FC236}">
              <a16:creationId xmlns:a16="http://schemas.microsoft.com/office/drawing/2014/main" id="{00000000-0008-0000-2000-0000FF14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>
          <a:extLst>
            <a:ext uri="{FF2B5EF4-FFF2-40B4-BE49-F238E27FC236}">
              <a16:creationId xmlns:a16="http://schemas.microsoft.com/office/drawing/2014/main" id="{00000000-0008-0000-2000-00000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>
          <a:extLst>
            <a:ext uri="{FF2B5EF4-FFF2-40B4-BE49-F238E27FC236}">
              <a16:creationId xmlns:a16="http://schemas.microsoft.com/office/drawing/2014/main" id="{00000000-0008-0000-2000-00000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>
          <a:extLst>
            <a:ext uri="{FF2B5EF4-FFF2-40B4-BE49-F238E27FC236}">
              <a16:creationId xmlns:a16="http://schemas.microsoft.com/office/drawing/2014/main" id="{00000000-0008-0000-2000-00000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>
          <a:extLst>
            <a:ext uri="{FF2B5EF4-FFF2-40B4-BE49-F238E27FC236}">
              <a16:creationId xmlns:a16="http://schemas.microsoft.com/office/drawing/2014/main" id="{00000000-0008-0000-2000-00000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>
          <a:extLst>
            <a:ext uri="{FF2B5EF4-FFF2-40B4-BE49-F238E27FC236}">
              <a16:creationId xmlns:a16="http://schemas.microsoft.com/office/drawing/2014/main" id="{00000000-0008-0000-2000-00000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>
          <a:extLst>
            <a:ext uri="{FF2B5EF4-FFF2-40B4-BE49-F238E27FC236}">
              <a16:creationId xmlns:a16="http://schemas.microsoft.com/office/drawing/2014/main" id="{00000000-0008-0000-2000-00000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>
          <a:extLst>
            <a:ext uri="{FF2B5EF4-FFF2-40B4-BE49-F238E27FC236}">
              <a16:creationId xmlns:a16="http://schemas.microsoft.com/office/drawing/2014/main" id="{00000000-0008-0000-2000-00000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>
          <a:extLst>
            <a:ext uri="{FF2B5EF4-FFF2-40B4-BE49-F238E27FC236}">
              <a16:creationId xmlns:a16="http://schemas.microsoft.com/office/drawing/2014/main" id="{00000000-0008-0000-2000-00000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>
          <a:extLst>
            <a:ext uri="{FF2B5EF4-FFF2-40B4-BE49-F238E27FC236}">
              <a16:creationId xmlns:a16="http://schemas.microsoft.com/office/drawing/2014/main" id="{00000000-0008-0000-2000-00000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>
          <a:extLst>
            <a:ext uri="{FF2B5EF4-FFF2-40B4-BE49-F238E27FC236}">
              <a16:creationId xmlns:a16="http://schemas.microsoft.com/office/drawing/2014/main" id="{00000000-0008-0000-2000-00000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>
          <a:extLst>
            <a:ext uri="{FF2B5EF4-FFF2-40B4-BE49-F238E27FC236}">
              <a16:creationId xmlns:a16="http://schemas.microsoft.com/office/drawing/2014/main" id="{00000000-0008-0000-2000-00000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>
          <a:extLst>
            <a:ext uri="{FF2B5EF4-FFF2-40B4-BE49-F238E27FC236}">
              <a16:creationId xmlns:a16="http://schemas.microsoft.com/office/drawing/2014/main" id="{00000000-0008-0000-2000-00000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>
          <a:extLst>
            <a:ext uri="{FF2B5EF4-FFF2-40B4-BE49-F238E27FC236}">
              <a16:creationId xmlns:a16="http://schemas.microsoft.com/office/drawing/2014/main" id="{00000000-0008-0000-2000-00000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>
          <a:extLst>
            <a:ext uri="{FF2B5EF4-FFF2-40B4-BE49-F238E27FC236}">
              <a16:creationId xmlns:a16="http://schemas.microsoft.com/office/drawing/2014/main" id="{00000000-0008-0000-2000-00000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>
          <a:extLst>
            <a:ext uri="{FF2B5EF4-FFF2-40B4-BE49-F238E27FC236}">
              <a16:creationId xmlns:a16="http://schemas.microsoft.com/office/drawing/2014/main" id="{00000000-0008-0000-2000-00000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>
          <a:extLst>
            <a:ext uri="{FF2B5EF4-FFF2-40B4-BE49-F238E27FC236}">
              <a16:creationId xmlns:a16="http://schemas.microsoft.com/office/drawing/2014/main" id="{00000000-0008-0000-2000-00000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>
          <a:extLst>
            <a:ext uri="{FF2B5EF4-FFF2-40B4-BE49-F238E27FC236}">
              <a16:creationId xmlns:a16="http://schemas.microsoft.com/office/drawing/2014/main" id="{00000000-0008-0000-2000-00001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>
          <a:extLst>
            <a:ext uri="{FF2B5EF4-FFF2-40B4-BE49-F238E27FC236}">
              <a16:creationId xmlns:a16="http://schemas.microsoft.com/office/drawing/2014/main" id="{00000000-0008-0000-2000-00001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>
          <a:extLst>
            <a:ext uri="{FF2B5EF4-FFF2-40B4-BE49-F238E27FC236}">
              <a16:creationId xmlns:a16="http://schemas.microsoft.com/office/drawing/2014/main" id="{00000000-0008-0000-2000-00001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>
          <a:extLst>
            <a:ext uri="{FF2B5EF4-FFF2-40B4-BE49-F238E27FC236}">
              <a16:creationId xmlns:a16="http://schemas.microsoft.com/office/drawing/2014/main" id="{00000000-0008-0000-2000-00001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>
          <a:extLst>
            <a:ext uri="{FF2B5EF4-FFF2-40B4-BE49-F238E27FC236}">
              <a16:creationId xmlns:a16="http://schemas.microsoft.com/office/drawing/2014/main" id="{00000000-0008-0000-2000-00001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>
          <a:extLst>
            <a:ext uri="{FF2B5EF4-FFF2-40B4-BE49-F238E27FC236}">
              <a16:creationId xmlns:a16="http://schemas.microsoft.com/office/drawing/2014/main" id="{00000000-0008-0000-2000-00001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>
          <a:extLst>
            <a:ext uri="{FF2B5EF4-FFF2-40B4-BE49-F238E27FC236}">
              <a16:creationId xmlns:a16="http://schemas.microsoft.com/office/drawing/2014/main" id="{00000000-0008-0000-2000-00001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>
          <a:extLst>
            <a:ext uri="{FF2B5EF4-FFF2-40B4-BE49-F238E27FC236}">
              <a16:creationId xmlns:a16="http://schemas.microsoft.com/office/drawing/2014/main" id="{00000000-0008-0000-2000-00001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>
          <a:extLst>
            <a:ext uri="{FF2B5EF4-FFF2-40B4-BE49-F238E27FC236}">
              <a16:creationId xmlns:a16="http://schemas.microsoft.com/office/drawing/2014/main" id="{00000000-0008-0000-2000-00001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>
          <a:extLst>
            <a:ext uri="{FF2B5EF4-FFF2-40B4-BE49-F238E27FC236}">
              <a16:creationId xmlns:a16="http://schemas.microsoft.com/office/drawing/2014/main" id="{00000000-0008-0000-2000-00001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>
          <a:extLst>
            <a:ext uri="{FF2B5EF4-FFF2-40B4-BE49-F238E27FC236}">
              <a16:creationId xmlns:a16="http://schemas.microsoft.com/office/drawing/2014/main" id="{00000000-0008-0000-2000-00001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>
          <a:extLst>
            <a:ext uri="{FF2B5EF4-FFF2-40B4-BE49-F238E27FC236}">
              <a16:creationId xmlns:a16="http://schemas.microsoft.com/office/drawing/2014/main" id="{00000000-0008-0000-2000-00001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>
          <a:extLst>
            <a:ext uri="{FF2B5EF4-FFF2-40B4-BE49-F238E27FC236}">
              <a16:creationId xmlns:a16="http://schemas.microsoft.com/office/drawing/2014/main" id="{00000000-0008-0000-2000-00001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>
          <a:extLst>
            <a:ext uri="{FF2B5EF4-FFF2-40B4-BE49-F238E27FC236}">
              <a16:creationId xmlns:a16="http://schemas.microsoft.com/office/drawing/2014/main" id="{00000000-0008-0000-2000-00001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>
          <a:extLst>
            <a:ext uri="{FF2B5EF4-FFF2-40B4-BE49-F238E27FC236}">
              <a16:creationId xmlns:a16="http://schemas.microsoft.com/office/drawing/2014/main" id="{00000000-0008-0000-2000-00001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>
          <a:extLst>
            <a:ext uri="{FF2B5EF4-FFF2-40B4-BE49-F238E27FC236}">
              <a16:creationId xmlns:a16="http://schemas.microsoft.com/office/drawing/2014/main" id="{00000000-0008-0000-2000-00001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>
          <a:extLst>
            <a:ext uri="{FF2B5EF4-FFF2-40B4-BE49-F238E27FC236}">
              <a16:creationId xmlns:a16="http://schemas.microsoft.com/office/drawing/2014/main" id="{00000000-0008-0000-2000-00002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>
          <a:extLst>
            <a:ext uri="{FF2B5EF4-FFF2-40B4-BE49-F238E27FC236}">
              <a16:creationId xmlns:a16="http://schemas.microsoft.com/office/drawing/2014/main" id="{00000000-0008-0000-2000-00002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>
          <a:extLst>
            <a:ext uri="{FF2B5EF4-FFF2-40B4-BE49-F238E27FC236}">
              <a16:creationId xmlns:a16="http://schemas.microsoft.com/office/drawing/2014/main" id="{00000000-0008-0000-2000-00002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>
          <a:extLst>
            <a:ext uri="{FF2B5EF4-FFF2-40B4-BE49-F238E27FC236}">
              <a16:creationId xmlns:a16="http://schemas.microsoft.com/office/drawing/2014/main" id="{00000000-0008-0000-2000-00002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>
          <a:extLst>
            <a:ext uri="{FF2B5EF4-FFF2-40B4-BE49-F238E27FC236}">
              <a16:creationId xmlns:a16="http://schemas.microsoft.com/office/drawing/2014/main" id="{00000000-0008-0000-2000-00002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>
          <a:extLst>
            <a:ext uri="{FF2B5EF4-FFF2-40B4-BE49-F238E27FC236}">
              <a16:creationId xmlns:a16="http://schemas.microsoft.com/office/drawing/2014/main" id="{00000000-0008-0000-2000-00002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>
          <a:extLst>
            <a:ext uri="{FF2B5EF4-FFF2-40B4-BE49-F238E27FC236}">
              <a16:creationId xmlns:a16="http://schemas.microsoft.com/office/drawing/2014/main" id="{00000000-0008-0000-2000-00002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>
          <a:extLst>
            <a:ext uri="{FF2B5EF4-FFF2-40B4-BE49-F238E27FC236}">
              <a16:creationId xmlns:a16="http://schemas.microsoft.com/office/drawing/2014/main" id="{00000000-0008-0000-2000-00002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>
          <a:extLst>
            <a:ext uri="{FF2B5EF4-FFF2-40B4-BE49-F238E27FC236}">
              <a16:creationId xmlns:a16="http://schemas.microsoft.com/office/drawing/2014/main" id="{00000000-0008-0000-2000-00002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>
          <a:extLst>
            <a:ext uri="{FF2B5EF4-FFF2-40B4-BE49-F238E27FC236}">
              <a16:creationId xmlns:a16="http://schemas.microsoft.com/office/drawing/2014/main" id="{00000000-0008-0000-2000-00002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>
          <a:extLst>
            <a:ext uri="{FF2B5EF4-FFF2-40B4-BE49-F238E27FC236}">
              <a16:creationId xmlns:a16="http://schemas.microsoft.com/office/drawing/2014/main" id="{00000000-0008-0000-2000-00002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>
          <a:extLst>
            <a:ext uri="{FF2B5EF4-FFF2-40B4-BE49-F238E27FC236}">
              <a16:creationId xmlns:a16="http://schemas.microsoft.com/office/drawing/2014/main" id="{00000000-0008-0000-2000-00002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>
          <a:extLst>
            <a:ext uri="{FF2B5EF4-FFF2-40B4-BE49-F238E27FC236}">
              <a16:creationId xmlns:a16="http://schemas.microsoft.com/office/drawing/2014/main" id="{00000000-0008-0000-2000-00002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>
          <a:extLst>
            <a:ext uri="{FF2B5EF4-FFF2-40B4-BE49-F238E27FC236}">
              <a16:creationId xmlns:a16="http://schemas.microsoft.com/office/drawing/2014/main" id="{00000000-0008-0000-2000-00002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>
          <a:extLst>
            <a:ext uri="{FF2B5EF4-FFF2-40B4-BE49-F238E27FC236}">
              <a16:creationId xmlns:a16="http://schemas.microsoft.com/office/drawing/2014/main" id="{00000000-0008-0000-2000-00002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>
          <a:extLst>
            <a:ext uri="{FF2B5EF4-FFF2-40B4-BE49-F238E27FC236}">
              <a16:creationId xmlns:a16="http://schemas.microsoft.com/office/drawing/2014/main" id="{00000000-0008-0000-2000-00002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>
          <a:extLst>
            <a:ext uri="{FF2B5EF4-FFF2-40B4-BE49-F238E27FC236}">
              <a16:creationId xmlns:a16="http://schemas.microsoft.com/office/drawing/2014/main" id="{00000000-0008-0000-2000-00003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>
          <a:extLst>
            <a:ext uri="{FF2B5EF4-FFF2-40B4-BE49-F238E27FC236}">
              <a16:creationId xmlns:a16="http://schemas.microsoft.com/office/drawing/2014/main" id="{00000000-0008-0000-2000-00003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>
          <a:extLst>
            <a:ext uri="{FF2B5EF4-FFF2-40B4-BE49-F238E27FC236}">
              <a16:creationId xmlns:a16="http://schemas.microsoft.com/office/drawing/2014/main" id="{00000000-0008-0000-2000-00003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>
          <a:extLst>
            <a:ext uri="{FF2B5EF4-FFF2-40B4-BE49-F238E27FC236}">
              <a16:creationId xmlns:a16="http://schemas.microsoft.com/office/drawing/2014/main" id="{00000000-0008-0000-2000-00003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>
          <a:extLst>
            <a:ext uri="{FF2B5EF4-FFF2-40B4-BE49-F238E27FC236}">
              <a16:creationId xmlns:a16="http://schemas.microsoft.com/office/drawing/2014/main" id="{00000000-0008-0000-2000-00003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>
          <a:extLst>
            <a:ext uri="{FF2B5EF4-FFF2-40B4-BE49-F238E27FC236}">
              <a16:creationId xmlns:a16="http://schemas.microsoft.com/office/drawing/2014/main" id="{00000000-0008-0000-2000-00003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>
          <a:extLst>
            <a:ext uri="{FF2B5EF4-FFF2-40B4-BE49-F238E27FC236}">
              <a16:creationId xmlns:a16="http://schemas.microsoft.com/office/drawing/2014/main" id="{00000000-0008-0000-2000-00003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>
          <a:extLst>
            <a:ext uri="{FF2B5EF4-FFF2-40B4-BE49-F238E27FC236}">
              <a16:creationId xmlns:a16="http://schemas.microsoft.com/office/drawing/2014/main" id="{00000000-0008-0000-2000-00003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>
          <a:extLst>
            <a:ext uri="{FF2B5EF4-FFF2-40B4-BE49-F238E27FC236}">
              <a16:creationId xmlns:a16="http://schemas.microsoft.com/office/drawing/2014/main" id="{00000000-0008-0000-2000-00003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>
          <a:extLst>
            <a:ext uri="{FF2B5EF4-FFF2-40B4-BE49-F238E27FC236}">
              <a16:creationId xmlns:a16="http://schemas.microsoft.com/office/drawing/2014/main" id="{00000000-0008-0000-2000-00003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>
          <a:extLst>
            <a:ext uri="{FF2B5EF4-FFF2-40B4-BE49-F238E27FC236}">
              <a16:creationId xmlns:a16="http://schemas.microsoft.com/office/drawing/2014/main" id="{00000000-0008-0000-2000-00003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>
          <a:extLst>
            <a:ext uri="{FF2B5EF4-FFF2-40B4-BE49-F238E27FC236}">
              <a16:creationId xmlns:a16="http://schemas.microsoft.com/office/drawing/2014/main" id="{00000000-0008-0000-2000-00003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>
          <a:extLst>
            <a:ext uri="{FF2B5EF4-FFF2-40B4-BE49-F238E27FC236}">
              <a16:creationId xmlns:a16="http://schemas.microsoft.com/office/drawing/2014/main" id="{00000000-0008-0000-2000-00003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>
          <a:extLst>
            <a:ext uri="{FF2B5EF4-FFF2-40B4-BE49-F238E27FC236}">
              <a16:creationId xmlns:a16="http://schemas.microsoft.com/office/drawing/2014/main" id="{00000000-0008-0000-2000-00003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>
          <a:extLst>
            <a:ext uri="{FF2B5EF4-FFF2-40B4-BE49-F238E27FC236}">
              <a16:creationId xmlns:a16="http://schemas.microsoft.com/office/drawing/2014/main" id="{00000000-0008-0000-2000-00003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>
          <a:extLst>
            <a:ext uri="{FF2B5EF4-FFF2-40B4-BE49-F238E27FC236}">
              <a16:creationId xmlns:a16="http://schemas.microsoft.com/office/drawing/2014/main" id="{00000000-0008-0000-2000-00003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>
          <a:extLst>
            <a:ext uri="{FF2B5EF4-FFF2-40B4-BE49-F238E27FC236}">
              <a16:creationId xmlns:a16="http://schemas.microsoft.com/office/drawing/2014/main" id="{00000000-0008-0000-2000-000040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>
          <a:extLst>
            <a:ext uri="{FF2B5EF4-FFF2-40B4-BE49-F238E27FC236}">
              <a16:creationId xmlns:a16="http://schemas.microsoft.com/office/drawing/2014/main" id="{00000000-0008-0000-2000-000041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>
          <a:extLst>
            <a:ext uri="{FF2B5EF4-FFF2-40B4-BE49-F238E27FC236}">
              <a16:creationId xmlns:a16="http://schemas.microsoft.com/office/drawing/2014/main" id="{00000000-0008-0000-2000-000042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>
          <a:extLst>
            <a:ext uri="{FF2B5EF4-FFF2-40B4-BE49-F238E27FC236}">
              <a16:creationId xmlns:a16="http://schemas.microsoft.com/office/drawing/2014/main" id="{00000000-0008-0000-2000-000043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>
          <a:extLst>
            <a:ext uri="{FF2B5EF4-FFF2-40B4-BE49-F238E27FC236}">
              <a16:creationId xmlns:a16="http://schemas.microsoft.com/office/drawing/2014/main" id="{00000000-0008-0000-2000-000044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>
          <a:extLst>
            <a:ext uri="{FF2B5EF4-FFF2-40B4-BE49-F238E27FC236}">
              <a16:creationId xmlns:a16="http://schemas.microsoft.com/office/drawing/2014/main" id="{00000000-0008-0000-2000-000045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>
          <a:extLst>
            <a:ext uri="{FF2B5EF4-FFF2-40B4-BE49-F238E27FC236}">
              <a16:creationId xmlns:a16="http://schemas.microsoft.com/office/drawing/2014/main" id="{00000000-0008-0000-2000-000046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>
          <a:extLst>
            <a:ext uri="{FF2B5EF4-FFF2-40B4-BE49-F238E27FC236}">
              <a16:creationId xmlns:a16="http://schemas.microsoft.com/office/drawing/2014/main" id="{00000000-0008-0000-2000-000047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>
          <a:extLst>
            <a:ext uri="{FF2B5EF4-FFF2-40B4-BE49-F238E27FC236}">
              <a16:creationId xmlns:a16="http://schemas.microsoft.com/office/drawing/2014/main" id="{00000000-0008-0000-2000-000048150000}"/>
            </a:ext>
          </a:extLst>
        </xdr:cNvPr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>
          <a:extLst>
            <a:ext uri="{FF2B5EF4-FFF2-40B4-BE49-F238E27FC236}">
              <a16:creationId xmlns:a16="http://schemas.microsoft.com/office/drawing/2014/main" id="{00000000-0008-0000-2000-00004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>
          <a:extLst>
            <a:ext uri="{FF2B5EF4-FFF2-40B4-BE49-F238E27FC236}">
              <a16:creationId xmlns:a16="http://schemas.microsoft.com/office/drawing/2014/main" id="{00000000-0008-0000-2000-00004A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>
          <a:extLst>
            <a:ext uri="{FF2B5EF4-FFF2-40B4-BE49-F238E27FC236}">
              <a16:creationId xmlns:a16="http://schemas.microsoft.com/office/drawing/2014/main" id="{00000000-0008-0000-2000-00004B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>
          <a:extLst>
            <a:ext uri="{FF2B5EF4-FFF2-40B4-BE49-F238E27FC236}">
              <a16:creationId xmlns:a16="http://schemas.microsoft.com/office/drawing/2014/main" id="{00000000-0008-0000-2000-00004C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>
          <a:extLst>
            <a:ext uri="{FF2B5EF4-FFF2-40B4-BE49-F238E27FC236}">
              <a16:creationId xmlns:a16="http://schemas.microsoft.com/office/drawing/2014/main" id="{00000000-0008-0000-2000-00004D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>
          <a:extLst>
            <a:ext uri="{FF2B5EF4-FFF2-40B4-BE49-F238E27FC236}">
              <a16:creationId xmlns:a16="http://schemas.microsoft.com/office/drawing/2014/main" id="{00000000-0008-0000-2000-00004E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>
          <a:extLst>
            <a:ext uri="{FF2B5EF4-FFF2-40B4-BE49-F238E27FC236}">
              <a16:creationId xmlns:a16="http://schemas.microsoft.com/office/drawing/2014/main" id="{00000000-0008-0000-2000-00004F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>
          <a:extLst>
            <a:ext uri="{FF2B5EF4-FFF2-40B4-BE49-F238E27FC236}">
              <a16:creationId xmlns:a16="http://schemas.microsoft.com/office/drawing/2014/main" id="{00000000-0008-0000-2000-000050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>
          <a:extLst>
            <a:ext uri="{FF2B5EF4-FFF2-40B4-BE49-F238E27FC236}">
              <a16:creationId xmlns:a16="http://schemas.microsoft.com/office/drawing/2014/main" id="{00000000-0008-0000-2000-000051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>
          <a:extLst>
            <a:ext uri="{FF2B5EF4-FFF2-40B4-BE49-F238E27FC236}">
              <a16:creationId xmlns:a16="http://schemas.microsoft.com/office/drawing/2014/main" id="{00000000-0008-0000-2000-000052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>
          <a:extLst>
            <a:ext uri="{FF2B5EF4-FFF2-40B4-BE49-F238E27FC236}">
              <a16:creationId xmlns:a16="http://schemas.microsoft.com/office/drawing/2014/main" id="{00000000-0008-0000-2000-000053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>
          <a:extLst>
            <a:ext uri="{FF2B5EF4-FFF2-40B4-BE49-F238E27FC236}">
              <a16:creationId xmlns:a16="http://schemas.microsoft.com/office/drawing/2014/main" id="{00000000-0008-0000-2000-000054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>
          <a:extLst>
            <a:ext uri="{FF2B5EF4-FFF2-40B4-BE49-F238E27FC236}">
              <a16:creationId xmlns:a16="http://schemas.microsoft.com/office/drawing/2014/main" id="{00000000-0008-0000-2000-000055150000}"/>
            </a:ext>
          </a:extLst>
        </xdr:cNvPr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>
          <a:extLst>
            <a:ext uri="{FF2B5EF4-FFF2-40B4-BE49-F238E27FC236}">
              <a16:creationId xmlns:a16="http://schemas.microsoft.com/office/drawing/2014/main" id="{00000000-0008-0000-2000-00005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>
          <a:extLst>
            <a:ext uri="{FF2B5EF4-FFF2-40B4-BE49-F238E27FC236}">
              <a16:creationId xmlns:a16="http://schemas.microsoft.com/office/drawing/2014/main" id="{00000000-0008-0000-2000-00005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>
          <a:extLst>
            <a:ext uri="{FF2B5EF4-FFF2-40B4-BE49-F238E27FC236}">
              <a16:creationId xmlns:a16="http://schemas.microsoft.com/office/drawing/2014/main" id="{00000000-0008-0000-2000-00005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>
          <a:extLst>
            <a:ext uri="{FF2B5EF4-FFF2-40B4-BE49-F238E27FC236}">
              <a16:creationId xmlns:a16="http://schemas.microsoft.com/office/drawing/2014/main" id="{00000000-0008-0000-2000-00005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>
          <a:extLst>
            <a:ext uri="{FF2B5EF4-FFF2-40B4-BE49-F238E27FC236}">
              <a16:creationId xmlns:a16="http://schemas.microsoft.com/office/drawing/2014/main" id="{00000000-0008-0000-2000-00005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>
          <a:extLst>
            <a:ext uri="{FF2B5EF4-FFF2-40B4-BE49-F238E27FC236}">
              <a16:creationId xmlns:a16="http://schemas.microsoft.com/office/drawing/2014/main" id="{00000000-0008-0000-2000-00005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>
          <a:extLst>
            <a:ext uri="{FF2B5EF4-FFF2-40B4-BE49-F238E27FC236}">
              <a16:creationId xmlns:a16="http://schemas.microsoft.com/office/drawing/2014/main" id="{00000000-0008-0000-2000-00005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>
          <a:extLst>
            <a:ext uri="{FF2B5EF4-FFF2-40B4-BE49-F238E27FC236}">
              <a16:creationId xmlns:a16="http://schemas.microsoft.com/office/drawing/2014/main" id="{00000000-0008-0000-2000-00005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>
          <a:extLst>
            <a:ext uri="{FF2B5EF4-FFF2-40B4-BE49-F238E27FC236}">
              <a16:creationId xmlns:a16="http://schemas.microsoft.com/office/drawing/2014/main" id="{00000000-0008-0000-2000-00005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>
          <a:extLst>
            <a:ext uri="{FF2B5EF4-FFF2-40B4-BE49-F238E27FC236}">
              <a16:creationId xmlns:a16="http://schemas.microsoft.com/office/drawing/2014/main" id="{00000000-0008-0000-2000-00005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>
          <a:extLst>
            <a:ext uri="{FF2B5EF4-FFF2-40B4-BE49-F238E27FC236}">
              <a16:creationId xmlns:a16="http://schemas.microsoft.com/office/drawing/2014/main" id="{00000000-0008-0000-2000-00006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>
          <a:extLst>
            <a:ext uri="{FF2B5EF4-FFF2-40B4-BE49-F238E27FC236}">
              <a16:creationId xmlns:a16="http://schemas.microsoft.com/office/drawing/2014/main" id="{00000000-0008-0000-2000-00006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>
          <a:extLst>
            <a:ext uri="{FF2B5EF4-FFF2-40B4-BE49-F238E27FC236}">
              <a16:creationId xmlns:a16="http://schemas.microsoft.com/office/drawing/2014/main" id="{00000000-0008-0000-2000-00006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>
          <a:extLst>
            <a:ext uri="{FF2B5EF4-FFF2-40B4-BE49-F238E27FC236}">
              <a16:creationId xmlns:a16="http://schemas.microsoft.com/office/drawing/2014/main" id="{00000000-0008-0000-2000-00006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>
          <a:extLst>
            <a:ext uri="{FF2B5EF4-FFF2-40B4-BE49-F238E27FC236}">
              <a16:creationId xmlns:a16="http://schemas.microsoft.com/office/drawing/2014/main" id="{00000000-0008-0000-2000-00006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>
          <a:extLst>
            <a:ext uri="{FF2B5EF4-FFF2-40B4-BE49-F238E27FC236}">
              <a16:creationId xmlns:a16="http://schemas.microsoft.com/office/drawing/2014/main" id="{00000000-0008-0000-2000-00006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>
          <a:extLst>
            <a:ext uri="{FF2B5EF4-FFF2-40B4-BE49-F238E27FC236}">
              <a16:creationId xmlns:a16="http://schemas.microsoft.com/office/drawing/2014/main" id="{00000000-0008-0000-2000-00006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>
          <a:extLst>
            <a:ext uri="{FF2B5EF4-FFF2-40B4-BE49-F238E27FC236}">
              <a16:creationId xmlns:a16="http://schemas.microsoft.com/office/drawing/2014/main" id="{00000000-0008-0000-2000-00006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>
          <a:extLst>
            <a:ext uri="{FF2B5EF4-FFF2-40B4-BE49-F238E27FC236}">
              <a16:creationId xmlns:a16="http://schemas.microsoft.com/office/drawing/2014/main" id="{00000000-0008-0000-2000-00006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>
          <a:extLst>
            <a:ext uri="{FF2B5EF4-FFF2-40B4-BE49-F238E27FC236}">
              <a16:creationId xmlns:a16="http://schemas.microsoft.com/office/drawing/2014/main" id="{00000000-0008-0000-2000-00006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>
          <a:extLst>
            <a:ext uri="{FF2B5EF4-FFF2-40B4-BE49-F238E27FC236}">
              <a16:creationId xmlns:a16="http://schemas.microsoft.com/office/drawing/2014/main" id="{00000000-0008-0000-2000-00006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>
          <a:extLst>
            <a:ext uri="{FF2B5EF4-FFF2-40B4-BE49-F238E27FC236}">
              <a16:creationId xmlns:a16="http://schemas.microsoft.com/office/drawing/2014/main" id="{00000000-0008-0000-2000-00006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>
          <a:extLst>
            <a:ext uri="{FF2B5EF4-FFF2-40B4-BE49-F238E27FC236}">
              <a16:creationId xmlns:a16="http://schemas.microsoft.com/office/drawing/2014/main" id="{00000000-0008-0000-2000-00006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>
          <a:extLst>
            <a:ext uri="{FF2B5EF4-FFF2-40B4-BE49-F238E27FC236}">
              <a16:creationId xmlns:a16="http://schemas.microsoft.com/office/drawing/2014/main" id="{00000000-0008-0000-2000-00006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>
          <a:extLst>
            <a:ext uri="{FF2B5EF4-FFF2-40B4-BE49-F238E27FC236}">
              <a16:creationId xmlns:a16="http://schemas.microsoft.com/office/drawing/2014/main" id="{00000000-0008-0000-2000-00006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>
          <a:extLst>
            <a:ext uri="{FF2B5EF4-FFF2-40B4-BE49-F238E27FC236}">
              <a16:creationId xmlns:a16="http://schemas.microsoft.com/office/drawing/2014/main" id="{00000000-0008-0000-2000-00006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>
          <a:extLst>
            <a:ext uri="{FF2B5EF4-FFF2-40B4-BE49-F238E27FC236}">
              <a16:creationId xmlns:a16="http://schemas.microsoft.com/office/drawing/2014/main" id="{00000000-0008-0000-2000-00007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>
          <a:extLst>
            <a:ext uri="{FF2B5EF4-FFF2-40B4-BE49-F238E27FC236}">
              <a16:creationId xmlns:a16="http://schemas.microsoft.com/office/drawing/2014/main" id="{00000000-0008-0000-2000-00007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>
          <a:extLst>
            <a:ext uri="{FF2B5EF4-FFF2-40B4-BE49-F238E27FC236}">
              <a16:creationId xmlns:a16="http://schemas.microsoft.com/office/drawing/2014/main" id="{00000000-0008-0000-2000-00007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>
          <a:extLst>
            <a:ext uri="{FF2B5EF4-FFF2-40B4-BE49-F238E27FC236}">
              <a16:creationId xmlns:a16="http://schemas.microsoft.com/office/drawing/2014/main" id="{00000000-0008-0000-2000-00007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>
          <a:extLst>
            <a:ext uri="{FF2B5EF4-FFF2-40B4-BE49-F238E27FC236}">
              <a16:creationId xmlns:a16="http://schemas.microsoft.com/office/drawing/2014/main" id="{00000000-0008-0000-2000-00007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>
          <a:extLst>
            <a:ext uri="{FF2B5EF4-FFF2-40B4-BE49-F238E27FC236}">
              <a16:creationId xmlns:a16="http://schemas.microsoft.com/office/drawing/2014/main" id="{00000000-0008-0000-2000-00007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>
          <a:extLst>
            <a:ext uri="{FF2B5EF4-FFF2-40B4-BE49-F238E27FC236}">
              <a16:creationId xmlns:a16="http://schemas.microsoft.com/office/drawing/2014/main" id="{00000000-0008-0000-2000-00007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>
          <a:extLst>
            <a:ext uri="{FF2B5EF4-FFF2-40B4-BE49-F238E27FC236}">
              <a16:creationId xmlns:a16="http://schemas.microsoft.com/office/drawing/2014/main" id="{00000000-0008-0000-2000-00007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>
          <a:extLst>
            <a:ext uri="{FF2B5EF4-FFF2-40B4-BE49-F238E27FC236}">
              <a16:creationId xmlns:a16="http://schemas.microsoft.com/office/drawing/2014/main" id="{00000000-0008-0000-2000-00007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>
          <a:extLst>
            <a:ext uri="{FF2B5EF4-FFF2-40B4-BE49-F238E27FC236}">
              <a16:creationId xmlns:a16="http://schemas.microsoft.com/office/drawing/2014/main" id="{00000000-0008-0000-2000-00007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>
          <a:extLst>
            <a:ext uri="{FF2B5EF4-FFF2-40B4-BE49-F238E27FC236}">
              <a16:creationId xmlns:a16="http://schemas.microsoft.com/office/drawing/2014/main" id="{00000000-0008-0000-2000-00007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>
          <a:extLst>
            <a:ext uri="{FF2B5EF4-FFF2-40B4-BE49-F238E27FC236}">
              <a16:creationId xmlns:a16="http://schemas.microsoft.com/office/drawing/2014/main" id="{00000000-0008-0000-2000-00007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>
          <a:extLst>
            <a:ext uri="{FF2B5EF4-FFF2-40B4-BE49-F238E27FC236}">
              <a16:creationId xmlns:a16="http://schemas.microsoft.com/office/drawing/2014/main" id="{00000000-0008-0000-2000-00007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>
          <a:extLst>
            <a:ext uri="{FF2B5EF4-FFF2-40B4-BE49-F238E27FC236}">
              <a16:creationId xmlns:a16="http://schemas.microsoft.com/office/drawing/2014/main" id="{00000000-0008-0000-2000-00007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>
          <a:extLst>
            <a:ext uri="{FF2B5EF4-FFF2-40B4-BE49-F238E27FC236}">
              <a16:creationId xmlns:a16="http://schemas.microsoft.com/office/drawing/2014/main" id="{00000000-0008-0000-2000-00007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>
          <a:extLst>
            <a:ext uri="{FF2B5EF4-FFF2-40B4-BE49-F238E27FC236}">
              <a16:creationId xmlns:a16="http://schemas.microsoft.com/office/drawing/2014/main" id="{00000000-0008-0000-2000-00007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>
          <a:extLst>
            <a:ext uri="{FF2B5EF4-FFF2-40B4-BE49-F238E27FC236}">
              <a16:creationId xmlns:a16="http://schemas.microsoft.com/office/drawing/2014/main" id="{00000000-0008-0000-2000-00008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>
          <a:extLst>
            <a:ext uri="{FF2B5EF4-FFF2-40B4-BE49-F238E27FC236}">
              <a16:creationId xmlns:a16="http://schemas.microsoft.com/office/drawing/2014/main" id="{00000000-0008-0000-2000-00008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>
          <a:extLst>
            <a:ext uri="{FF2B5EF4-FFF2-40B4-BE49-F238E27FC236}">
              <a16:creationId xmlns:a16="http://schemas.microsoft.com/office/drawing/2014/main" id="{00000000-0008-0000-2000-00008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>
          <a:extLst>
            <a:ext uri="{FF2B5EF4-FFF2-40B4-BE49-F238E27FC236}">
              <a16:creationId xmlns:a16="http://schemas.microsoft.com/office/drawing/2014/main" id="{00000000-0008-0000-2000-00008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>
          <a:extLst>
            <a:ext uri="{FF2B5EF4-FFF2-40B4-BE49-F238E27FC236}">
              <a16:creationId xmlns:a16="http://schemas.microsoft.com/office/drawing/2014/main" id="{00000000-0008-0000-2000-00008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>
          <a:extLst>
            <a:ext uri="{FF2B5EF4-FFF2-40B4-BE49-F238E27FC236}">
              <a16:creationId xmlns:a16="http://schemas.microsoft.com/office/drawing/2014/main" id="{00000000-0008-0000-2000-00008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>
          <a:extLst>
            <a:ext uri="{FF2B5EF4-FFF2-40B4-BE49-F238E27FC236}">
              <a16:creationId xmlns:a16="http://schemas.microsoft.com/office/drawing/2014/main" id="{00000000-0008-0000-2000-00008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>
          <a:extLst>
            <a:ext uri="{FF2B5EF4-FFF2-40B4-BE49-F238E27FC236}">
              <a16:creationId xmlns:a16="http://schemas.microsoft.com/office/drawing/2014/main" id="{00000000-0008-0000-2000-00008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>
          <a:extLst>
            <a:ext uri="{FF2B5EF4-FFF2-40B4-BE49-F238E27FC236}">
              <a16:creationId xmlns:a16="http://schemas.microsoft.com/office/drawing/2014/main" id="{00000000-0008-0000-2000-00008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>
          <a:extLst>
            <a:ext uri="{FF2B5EF4-FFF2-40B4-BE49-F238E27FC236}">
              <a16:creationId xmlns:a16="http://schemas.microsoft.com/office/drawing/2014/main" id="{00000000-0008-0000-2000-00008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>
          <a:extLst>
            <a:ext uri="{FF2B5EF4-FFF2-40B4-BE49-F238E27FC236}">
              <a16:creationId xmlns:a16="http://schemas.microsoft.com/office/drawing/2014/main" id="{00000000-0008-0000-2000-00008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>
          <a:extLst>
            <a:ext uri="{FF2B5EF4-FFF2-40B4-BE49-F238E27FC236}">
              <a16:creationId xmlns:a16="http://schemas.microsoft.com/office/drawing/2014/main" id="{00000000-0008-0000-2000-00008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>
          <a:extLst>
            <a:ext uri="{FF2B5EF4-FFF2-40B4-BE49-F238E27FC236}">
              <a16:creationId xmlns:a16="http://schemas.microsoft.com/office/drawing/2014/main" id="{00000000-0008-0000-2000-00008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>
          <a:extLst>
            <a:ext uri="{FF2B5EF4-FFF2-40B4-BE49-F238E27FC236}">
              <a16:creationId xmlns:a16="http://schemas.microsoft.com/office/drawing/2014/main" id="{00000000-0008-0000-2000-00008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>
          <a:extLst>
            <a:ext uri="{FF2B5EF4-FFF2-40B4-BE49-F238E27FC236}">
              <a16:creationId xmlns:a16="http://schemas.microsoft.com/office/drawing/2014/main" id="{00000000-0008-0000-2000-00008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>
          <a:extLst>
            <a:ext uri="{FF2B5EF4-FFF2-40B4-BE49-F238E27FC236}">
              <a16:creationId xmlns:a16="http://schemas.microsoft.com/office/drawing/2014/main" id="{00000000-0008-0000-2000-00008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>
          <a:extLst>
            <a:ext uri="{FF2B5EF4-FFF2-40B4-BE49-F238E27FC236}">
              <a16:creationId xmlns:a16="http://schemas.microsoft.com/office/drawing/2014/main" id="{00000000-0008-0000-2000-00009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>
          <a:extLst>
            <a:ext uri="{FF2B5EF4-FFF2-40B4-BE49-F238E27FC236}">
              <a16:creationId xmlns:a16="http://schemas.microsoft.com/office/drawing/2014/main" id="{00000000-0008-0000-2000-00009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>
          <a:extLst>
            <a:ext uri="{FF2B5EF4-FFF2-40B4-BE49-F238E27FC236}">
              <a16:creationId xmlns:a16="http://schemas.microsoft.com/office/drawing/2014/main" id="{00000000-0008-0000-2000-00009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>
          <a:extLst>
            <a:ext uri="{FF2B5EF4-FFF2-40B4-BE49-F238E27FC236}">
              <a16:creationId xmlns:a16="http://schemas.microsoft.com/office/drawing/2014/main" id="{00000000-0008-0000-2000-00009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>
          <a:extLst>
            <a:ext uri="{FF2B5EF4-FFF2-40B4-BE49-F238E27FC236}">
              <a16:creationId xmlns:a16="http://schemas.microsoft.com/office/drawing/2014/main" id="{00000000-0008-0000-2000-00009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>
          <a:extLst>
            <a:ext uri="{FF2B5EF4-FFF2-40B4-BE49-F238E27FC236}">
              <a16:creationId xmlns:a16="http://schemas.microsoft.com/office/drawing/2014/main" id="{00000000-0008-0000-2000-00009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>
          <a:extLst>
            <a:ext uri="{FF2B5EF4-FFF2-40B4-BE49-F238E27FC236}">
              <a16:creationId xmlns:a16="http://schemas.microsoft.com/office/drawing/2014/main" id="{00000000-0008-0000-2000-00009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>
          <a:extLst>
            <a:ext uri="{FF2B5EF4-FFF2-40B4-BE49-F238E27FC236}">
              <a16:creationId xmlns:a16="http://schemas.microsoft.com/office/drawing/2014/main" id="{00000000-0008-0000-2000-00009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>
          <a:extLst>
            <a:ext uri="{FF2B5EF4-FFF2-40B4-BE49-F238E27FC236}">
              <a16:creationId xmlns:a16="http://schemas.microsoft.com/office/drawing/2014/main" id="{00000000-0008-0000-2000-00009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>
          <a:extLst>
            <a:ext uri="{FF2B5EF4-FFF2-40B4-BE49-F238E27FC236}">
              <a16:creationId xmlns:a16="http://schemas.microsoft.com/office/drawing/2014/main" id="{00000000-0008-0000-2000-00009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>
          <a:extLst>
            <a:ext uri="{FF2B5EF4-FFF2-40B4-BE49-F238E27FC236}">
              <a16:creationId xmlns:a16="http://schemas.microsoft.com/office/drawing/2014/main" id="{00000000-0008-0000-2000-00009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>
          <a:extLst>
            <a:ext uri="{FF2B5EF4-FFF2-40B4-BE49-F238E27FC236}">
              <a16:creationId xmlns:a16="http://schemas.microsoft.com/office/drawing/2014/main" id="{00000000-0008-0000-2000-00009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>
          <a:extLst>
            <a:ext uri="{FF2B5EF4-FFF2-40B4-BE49-F238E27FC236}">
              <a16:creationId xmlns:a16="http://schemas.microsoft.com/office/drawing/2014/main" id="{00000000-0008-0000-2000-00009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>
          <a:extLst>
            <a:ext uri="{FF2B5EF4-FFF2-40B4-BE49-F238E27FC236}">
              <a16:creationId xmlns:a16="http://schemas.microsoft.com/office/drawing/2014/main" id="{00000000-0008-0000-2000-00009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>
          <a:extLst>
            <a:ext uri="{FF2B5EF4-FFF2-40B4-BE49-F238E27FC236}">
              <a16:creationId xmlns:a16="http://schemas.microsoft.com/office/drawing/2014/main" id="{00000000-0008-0000-2000-00009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>
          <a:extLst>
            <a:ext uri="{FF2B5EF4-FFF2-40B4-BE49-F238E27FC236}">
              <a16:creationId xmlns:a16="http://schemas.microsoft.com/office/drawing/2014/main" id="{00000000-0008-0000-2000-00009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>
          <a:extLst>
            <a:ext uri="{FF2B5EF4-FFF2-40B4-BE49-F238E27FC236}">
              <a16:creationId xmlns:a16="http://schemas.microsoft.com/office/drawing/2014/main" id="{00000000-0008-0000-2000-0000A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>
          <a:extLst>
            <a:ext uri="{FF2B5EF4-FFF2-40B4-BE49-F238E27FC236}">
              <a16:creationId xmlns:a16="http://schemas.microsoft.com/office/drawing/2014/main" id="{00000000-0008-0000-2000-0000A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>
          <a:extLst>
            <a:ext uri="{FF2B5EF4-FFF2-40B4-BE49-F238E27FC236}">
              <a16:creationId xmlns:a16="http://schemas.microsoft.com/office/drawing/2014/main" id="{00000000-0008-0000-2000-0000A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>
          <a:extLst>
            <a:ext uri="{FF2B5EF4-FFF2-40B4-BE49-F238E27FC236}">
              <a16:creationId xmlns:a16="http://schemas.microsoft.com/office/drawing/2014/main" id="{00000000-0008-0000-2000-0000A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>
          <a:extLst>
            <a:ext uri="{FF2B5EF4-FFF2-40B4-BE49-F238E27FC236}">
              <a16:creationId xmlns:a16="http://schemas.microsoft.com/office/drawing/2014/main" id="{00000000-0008-0000-2000-0000A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>
          <a:extLst>
            <a:ext uri="{FF2B5EF4-FFF2-40B4-BE49-F238E27FC236}">
              <a16:creationId xmlns:a16="http://schemas.microsoft.com/office/drawing/2014/main" id="{00000000-0008-0000-2000-0000A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>
          <a:extLst>
            <a:ext uri="{FF2B5EF4-FFF2-40B4-BE49-F238E27FC236}">
              <a16:creationId xmlns:a16="http://schemas.microsoft.com/office/drawing/2014/main" id="{00000000-0008-0000-2000-0000A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>
          <a:extLst>
            <a:ext uri="{FF2B5EF4-FFF2-40B4-BE49-F238E27FC236}">
              <a16:creationId xmlns:a16="http://schemas.microsoft.com/office/drawing/2014/main" id="{00000000-0008-0000-2000-0000A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>
          <a:extLst>
            <a:ext uri="{FF2B5EF4-FFF2-40B4-BE49-F238E27FC236}">
              <a16:creationId xmlns:a16="http://schemas.microsoft.com/office/drawing/2014/main" id="{00000000-0008-0000-2000-0000A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>
          <a:extLst>
            <a:ext uri="{FF2B5EF4-FFF2-40B4-BE49-F238E27FC236}">
              <a16:creationId xmlns:a16="http://schemas.microsoft.com/office/drawing/2014/main" id="{00000000-0008-0000-2000-0000A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>
          <a:extLst>
            <a:ext uri="{FF2B5EF4-FFF2-40B4-BE49-F238E27FC236}">
              <a16:creationId xmlns:a16="http://schemas.microsoft.com/office/drawing/2014/main" id="{00000000-0008-0000-2000-0000A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>
          <a:extLst>
            <a:ext uri="{FF2B5EF4-FFF2-40B4-BE49-F238E27FC236}">
              <a16:creationId xmlns:a16="http://schemas.microsoft.com/office/drawing/2014/main" id="{00000000-0008-0000-2000-0000A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>
          <a:extLst>
            <a:ext uri="{FF2B5EF4-FFF2-40B4-BE49-F238E27FC236}">
              <a16:creationId xmlns:a16="http://schemas.microsoft.com/office/drawing/2014/main" id="{00000000-0008-0000-2000-0000A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>
          <a:extLst>
            <a:ext uri="{FF2B5EF4-FFF2-40B4-BE49-F238E27FC236}">
              <a16:creationId xmlns:a16="http://schemas.microsoft.com/office/drawing/2014/main" id="{00000000-0008-0000-2000-0000A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>
          <a:extLst>
            <a:ext uri="{FF2B5EF4-FFF2-40B4-BE49-F238E27FC236}">
              <a16:creationId xmlns:a16="http://schemas.microsoft.com/office/drawing/2014/main" id="{00000000-0008-0000-2000-0000A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>
          <a:extLst>
            <a:ext uri="{FF2B5EF4-FFF2-40B4-BE49-F238E27FC236}">
              <a16:creationId xmlns:a16="http://schemas.microsoft.com/office/drawing/2014/main" id="{00000000-0008-0000-2000-0000A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>
          <a:extLst>
            <a:ext uri="{FF2B5EF4-FFF2-40B4-BE49-F238E27FC236}">
              <a16:creationId xmlns:a16="http://schemas.microsoft.com/office/drawing/2014/main" id="{00000000-0008-0000-2000-0000B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>
          <a:extLst>
            <a:ext uri="{FF2B5EF4-FFF2-40B4-BE49-F238E27FC236}">
              <a16:creationId xmlns:a16="http://schemas.microsoft.com/office/drawing/2014/main" id="{00000000-0008-0000-2000-0000B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>
          <a:extLst>
            <a:ext uri="{FF2B5EF4-FFF2-40B4-BE49-F238E27FC236}">
              <a16:creationId xmlns:a16="http://schemas.microsoft.com/office/drawing/2014/main" id="{00000000-0008-0000-2000-0000B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>
          <a:extLst>
            <a:ext uri="{FF2B5EF4-FFF2-40B4-BE49-F238E27FC236}">
              <a16:creationId xmlns:a16="http://schemas.microsoft.com/office/drawing/2014/main" id="{00000000-0008-0000-2000-0000B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>
          <a:extLst>
            <a:ext uri="{FF2B5EF4-FFF2-40B4-BE49-F238E27FC236}">
              <a16:creationId xmlns:a16="http://schemas.microsoft.com/office/drawing/2014/main" id="{00000000-0008-0000-2000-0000B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>
          <a:extLst>
            <a:ext uri="{FF2B5EF4-FFF2-40B4-BE49-F238E27FC236}">
              <a16:creationId xmlns:a16="http://schemas.microsoft.com/office/drawing/2014/main" id="{00000000-0008-0000-2000-0000B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>
          <a:extLst>
            <a:ext uri="{FF2B5EF4-FFF2-40B4-BE49-F238E27FC236}">
              <a16:creationId xmlns:a16="http://schemas.microsoft.com/office/drawing/2014/main" id="{00000000-0008-0000-2000-0000B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>
          <a:extLst>
            <a:ext uri="{FF2B5EF4-FFF2-40B4-BE49-F238E27FC236}">
              <a16:creationId xmlns:a16="http://schemas.microsoft.com/office/drawing/2014/main" id="{00000000-0008-0000-2000-0000B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>
          <a:extLst>
            <a:ext uri="{FF2B5EF4-FFF2-40B4-BE49-F238E27FC236}">
              <a16:creationId xmlns:a16="http://schemas.microsoft.com/office/drawing/2014/main" id="{00000000-0008-0000-2000-0000B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>
          <a:extLst>
            <a:ext uri="{FF2B5EF4-FFF2-40B4-BE49-F238E27FC236}">
              <a16:creationId xmlns:a16="http://schemas.microsoft.com/office/drawing/2014/main" id="{00000000-0008-0000-2000-0000B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>
          <a:extLst>
            <a:ext uri="{FF2B5EF4-FFF2-40B4-BE49-F238E27FC236}">
              <a16:creationId xmlns:a16="http://schemas.microsoft.com/office/drawing/2014/main" id="{00000000-0008-0000-2000-0000B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>
          <a:extLst>
            <a:ext uri="{FF2B5EF4-FFF2-40B4-BE49-F238E27FC236}">
              <a16:creationId xmlns:a16="http://schemas.microsoft.com/office/drawing/2014/main" id="{00000000-0008-0000-2000-0000B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>
          <a:extLst>
            <a:ext uri="{FF2B5EF4-FFF2-40B4-BE49-F238E27FC236}">
              <a16:creationId xmlns:a16="http://schemas.microsoft.com/office/drawing/2014/main" id="{00000000-0008-0000-2000-0000B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>
          <a:extLst>
            <a:ext uri="{FF2B5EF4-FFF2-40B4-BE49-F238E27FC236}">
              <a16:creationId xmlns:a16="http://schemas.microsoft.com/office/drawing/2014/main" id="{00000000-0008-0000-2000-0000B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>
          <a:extLst>
            <a:ext uri="{FF2B5EF4-FFF2-40B4-BE49-F238E27FC236}">
              <a16:creationId xmlns:a16="http://schemas.microsoft.com/office/drawing/2014/main" id="{00000000-0008-0000-2000-0000B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>
          <a:extLst>
            <a:ext uri="{FF2B5EF4-FFF2-40B4-BE49-F238E27FC236}">
              <a16:creationId xmlns:a16="http://schemas.microsoft.com/office/drawing/2014/main" id="{00000000-0008-0000-2000-0000B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>
          <a:extLst>
            <a:ext uri="{FF2B5EF4-FFF2-40B4-BE49-F238E27FC236}">
              <a16:creationId xmlns:a16="http://schemas.microsoft.com/office/drawing/2014/main" id="{00000000-0008-0000-2000-0000C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>
          <a:extLst>
            <a:ext uri="{FF2B5EF4-FFF2-40B4-BE49-F238E27FC236}">
              <a16:creationId xmlns:a16="http://schemas.microsoft.com/office/drawing/2014/main" id="{00000000-0008-0000-2000-0000C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>
          <a:extLst>
            <a:ext uri="{FF2B5EF4-FFF2-40B4-BE49-F238E27FC236}">
              <a16:creationId xmlns:a16="http://schemas.microsoft.com/office/drawing/2014/main" id="{00000000-0008-0000-2000-0000C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>
          <a:extLst>
            <a:ext uri="{FF2B5EF4-FFF2-40B4-BE49-F238E27FC236}">
              <a16:creationId xmlns:a16="http://schemas.microsoft.com/office/drawing/2014/main" id="{00000000-0008-0000-2000-0000C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>
          <a:extLst>
            <a:ext uri="{FF2B5EF4-FFF2-40B4-BE49-F238E27FC236}">
              <a16:creationId xmlns:a16="http://schemas.microsoft.com/office/drawing/2014/main" id="{00000000-0008-0000-2000-0000C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>
          <a:extLst>
            <a:ext uri="{FF2B5EF4-FFF2-40B4-BE49-F238E27FC236}">
              <a16:creationId xmlns:a16="http://schemas.microsoft.com/office/drawing/2014/main" id="{00000000-0008-0000-2000-0000C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>
          <a:extLst>
            <a:ext uri="{FF2B5EF4-FFF2-40B4-BE49-F238E27FC236}">
              <a16:creationId xmlns:a16="http://schemas.microsoft.com/office/drawing/2014/main" id="{00000000-0008-0000-2000-0000C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>
          <a:extLst>
            <a:ext uri="{FF2B5EF4-FFF2-40B4-BE49-F238E27FC236}">
              <a16:creationId xmlns:a16="http://schemas.microsoft.com/office/drawing/2014/main" id="{00000000-0008-0000-2000-0000C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>
          <a:extLst>
            <a:ext uri="{FF2B5EF4-FFF2-40B4-BE49-F238E27FC236}">
              <a16:creationId xmlns:a16="http://schemas.microsoft.com/office/drawing/2014/main" id="{00000000-0008-0000-2000-0000C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>
          <a:extLst>
            <a:ext uri="{FF2B5EF4-FFF2-40B4-BE49-F238E27FC236}">
              <a16:creationId xmlns:a16="http://schemas.microsoft.com/office/drawing/2014/main" id="{00000000-0008-0000-2000-0000C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>
          <a:extLst>
            <a:ext uri="{FF2B5EF4-FFF2-40B4-BE49-F238E27FC236}">
              <a16:creationId xmlns:a16="http://schemas.microsoft.com/office/drawing/2014/main" id="{00000000-0008-0000-2000-0000C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>
          <a:extLst>
            <a:ext uri="{FF2B5EF4-FFF2-40B4-BE49-F238E27FC236}">
              <a16:creationId xmlns:a16="http://schemas.microsoft.com/office/drawing/2014/main" id="{00000000-0008-0000-2000-0000C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>
          <a:extLst>
            <a:ext uri="{FF2B5EF4-FFF2-40B4-BE49-F238E27FC236}">
              <a16:creationId xmlns:a16="http://schemas.microsoft.com/office/drawing/2014/main" id="{00000000-0008-0000-2000-0000C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>
          <a:extLst>
            <a:ext uri="{FF2B5EF4-FFF2-40B4-BE49-F238E27FC236}">
              <a16:creationId xmlns:a16="http://schemas.microsoft.com/office/drawing/2014/main" id="{00000000-0008-0000-2000-0000C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>
          <a:extLst>
            <a:ext uri="{FF2B5EF4-FFF2-40B4-BE49-F238E27FC236}">
              <a16:creationId xmlns:a16="http://schemas.microsoft.com/office/drawing/2014/main" id="{00000000-0008-0000-2000-0000C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>
          <a:extLst>
            <a:ext uri="{FF2B5EF4-FFF2-40B4-BE49-F238E27FC236}">
              <a16:creationId xmlns:a16="http://schemas.microsoft.com/office/drawing/2014/main" id="{00000000-0008-0000-2000-0000C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>
          <a:extLst>
            <a:ext uri="{FF2B5EF4-FFF2-40B4-BE49-F238E27FC236}">
              <a16:creationId xmlns:a16="http://schemas.microsoft.com/office/drawing/2014/main" id="{00000000-0008-0000-2000-0000D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>
          <a:extLst>
            <a:ext uri="{FF2B5EF4-FFF2-40B4-BE49-F238E27FC236}">
              <a16:creationId xmlns:a16="http://schemas.microsoft.com/office/drawing/2014/main" id="{00000000-0008-0000-2000-0000D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>
          <a:extLst>
            <a:ext uri="{FF2B5EF4-FFF2-40B4-BE49-F238E27FC236}">
              <a16:creationId xmlns:a16="http://schemas.microsoft.com/office/drawing/2014/main" id="{00000000-0008-0000-2000-0000D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>
          <a:extLst>
            <a:ext uri="{FF2B5EF4-FFF2-40B4-BE49-F238E27FC236}">
              <a16:creationId xmlns:a16="http://schemas.microsoft.com/office/drawing/2014/main" id="{00000000-0008-0000-2000-0000D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>
          <a:extLst>
            <a:ext uri="{FF2B5EF4-FFF2-40B4-BE49-F238E27FC236}">
              <a16:creationId xmlns:a16="http://schemas.microsoft.com/office/drawing/2014/main" id="{00000000-0008-0000-2000-0000D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>
          <a:extLst>
            <a:ext uri="{FF2B5EF4-FFF2-40B4-BE49-F238E27FC236}">
              <a16:creationId xmlns:a16="http://schemas.microsoft.com/office/drawing/2014/main" id="{00000000-0008-0000-2000-0000D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>
          <a:extLst>
            <a:ext uri="{FF2B5EF4-FFF2-40B4-BE49-F238E27FC236}">
              <a16:creationId xmlns:a16="http://schemas.microsoft.com/office/drawing/2014/main" id="{00000000-0008-0000-2000-0000D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>
          <a:extLst>
            <a:ext uri="{FF2B5EF4-FFF2-40B4-BE49-F238E27FC236}">
              <a16:creationId xmlns:a16="http://schemas.microsoft.com/office/drawing/2014/main" id="{00000000-0008-0000-2000-0000D7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>
          <a:extLst>
            <a:ext uri="{FF2B5EF4-FFF2-40B4-BE49-F238E27FC236}">
              <a16:creationId xmlns:a16="http://schemas.microsoft.com/office/drawing/2014/main" id="{00000000-0008-0000-2000-0000D8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>
          <a:extLst>
            <a:ext uri="{FF2B5EF4-FFF2-40B4-BE49-F238E27FC236}">
              <a16:creationId xmlns:a16="http://schemas.microsoft.com/office/drawing/2014/main" id="{00000000-0008-0000-2000-0000D9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>
          <a:extLst>
            <a:ext uri="{FF2B5EF4-FFF2-40B4-BE49-F238E27FC236}">
              <a16:creationId xmlns:a16="http://schemas.microsoft.com/office/drawing/2014/main" id="{00000000-0008-0000-2000-0000DA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>
          <a:extLst>
            <a:ext uri="{FF2B5EF4-FFF2-40B4-BE49-F238E27FC236}">
              <a16:creationId xmlns:a16="http://schemas.microsoft.com/office/drawing/2014/main" id="{00000000-0008-0000-2000-0000DB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>
          <a:extLst>
            <a:ext uri="{FF2B5EF4-FFF2-40B4-BE49-F238E27FC236}">
              <a16:creationId xmlns:a16="http://schemas.microsoft.com/office/drawing/2014/main" id="{00000000-0008-0000-2000-0000DC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>
          <a:extLst>
            <a:ext uri="{FF2B5EF4-FFF2-40B4-BE49-F238E27FC236}">
              <a16:creationId xmlns:a16="http://schemas.microsoft.com/office/drawing/2014/main" id="{00000000-0008-0000-2000-0000DD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>
          <a:extLst>
            <a:ext uri="{FF2B5EF4-FFF2-40B4-BE49-F238E27FC236}">
              <a16:creationId xmlns:a16="http://schemas.microsoft.com/office/drawing/2014/main" id="{00000000-0008-0000-2000-0000DE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>
          <a:extLst>
            <a:ext uri="{FF2B5EF4-FFF2-40B4-BE49-F238E27FC236}">
              <a16:creationId xmlns:a16="http://schemas.microsoft.com/office/drawing/2014/main" id="{00000000-0008-0000-2000-0000DF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>
          <a:extLst>
            <a:ext uri="{FF2B5EF4-FFF2-40B4-BE49-F238E27FC236}">
              <a16:creationId xmlns:a16="http://schemas.microsoft.com/office/drawing/2014/main" id="{00000000-0008-0000-2000-0000E0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>
          <a:extLst>
            <a:ext uri="{FF2B5EF4-FFF2-40B4-BE49-F238E27FC236}">
              <a16:creationId xmlns:a16="http://schemas.microsoft.com/office/drawing/2014/main" id="{00000000-0008-0000-2000-0000E1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>
          <a:extLst>
            <a:ext uri="{FF2B5EF4-FFF2-40B4-BE49-F238E27FC236}">
              <a16:creationId xmlns:a16="http://schemas.microsoft.com/office/drawing/2014/main" id="{00000000-0008-0000-2000-0000E2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>
          <a:extLst>
            <a:ext uri="{FF2B5EF4-FFF2-40B4-BE49-F238E27FC236}">
              <a16:creationId xmlns:a16="http://schemas.microsoft.com/office/drawing/2014/main" id="{00000000-0008-0000-2000-0000E3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>
          <a:extLst>
            <a:ext uri="{FF2B5EF4-FFF2-40B4-BE49-F238E27FC236}">
              <a16:creationId xmlns:a16="http://schemas.microsoft.com/office/drawing/2014/main" id="{00000000-0008-0000-2000-0000E4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>
          <a:extLst>
            <a:ext uri="{FF2B5EF4-FFF2-40B4-BE49-F238E27FC236}">
              <a16:creationId xmlns:a16="http://schemas.microsoft.com/office/drawing/2014/main" id="{00000000-0008-0000-2000-0000E5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>
          <a:extLst>
            <a:ext uri="{FF2B5EF4-FFF2-40B4-BE49-F238E27FC236}">
              <a16:creationId xmlns:a16="http://schemas.microsoft.com/office/drawing/2014/main" id="{00000000-0008-0000-2000-0000E6150000}"/>
            </a:ext>
          </a:extLst>
        </xdr:cNvPr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>
          <a:extLst>
            <a:ext uri="{FF2B5EF4-FFF2-40B4-BE49-F238E27FC236}">
              <a16:creationId xmlns:a16="http://schemas.microsoft.com/office/drawing/2014/main" id="{00000000-0008-0000-2000-0000E7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>
          <a:extLst>
            <a:ext uri="{FF2B5EF4-FFF2-40B4-BE49-F238E27FC236}">
              <a16:creationId xmlns:a16="http://schemas.microsoft.com/office/drawing/2014/main" id="{00000000-0008-0000-2000-0000E8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>
          <a:extLst>
            <a:ext uri="{FF2B5EF4-FFF2-40B4-BE49-F238E27FC236}">
              <a16:creationId xmlns:a16="http://schemas.microsoft.com/office/drawing/2014/main" id="{00000000-0008-0000-2000-0000E9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>
          <a:extLst>
            <a:ext uri="{FF2B5EF4-FFF2-40B4-BE49-F238E27FC236}">
              <a16:creationId xmlns:a16="http://schemas.microsoft.com/office/drawing/2014/main" id="{00000000-0008-0000-2000-0000EA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>
          <a:extLst>
            <a:ext uri="{FF2B5EF4-FFF2-40B4-BE49-F238E27FC236}">
              <a16:creationId xmlns:a16="http://schemas.microsoft.com/office/drawing/2014/main" id="{00000000-0008-0000-2000-0000EB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>
          <a:extLst>
            <a:ext uri="{FF2B5EF4-FFF2-40B4-BE49-F238E27FC236}">
              <a16:creationId xmlns:a16="http://schemas.microsoft.com/office/drawing/2014/main" id="{00000000-0008-0000-2000-0000EC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>
          <a:extLst>
            <a:ext uri="{FF2B5EF4-FFF2-40B4-BE49-F238E27FC236}">
              <a16:creationId xmlns:a16="http://schemas.microsoft.com/office/drawing/2014/main" id="{00000000-0008-0000-2000-0000ED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>
          <a:extLst>
            <a:ext uri="{FF2B5EF4-FFF2-40B4-BE49-F238E27FC236}">
              <a16:creationId xmlns:a16="http://schemas.microsoft.com/office/drawing/2014/main" id="{00000000-0008-0000-2000-0000EE150000}"/>
            </a:ext>
          </a:extLst>
        </xdr:cNvPr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0000000-0008-0000-22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22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409575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 txBox="1"/>
      </xdr:nvSpPr>
      <xdr:spPr>
        <a:xfrm>
          <a:off x="3429000" y="6381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1</xdr:col>
      <xdr:colOff>3581401</xdr:colOff>
      <xdr:row>89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2</xdr:col>
      <xdr:colOff>1059</xdr:colOff>
      <xdr:row>3</xdr:row>
      <xdr:rowOff>86784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SpPr txBox="1"/>
      </xdr:nvSpPr>
      <xdr:spPr>
        <a:xfrm>
          <a:off x="4202642" y="69003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1</xdr:col>
      <xdr:colOff>0</xdr:colOff>
      <xdr:row>97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560917</xdr:colOff>
      <xdr:row>97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SpPr txBox="1"/>
      </xdr:nvSpPr>
      <xdr:spPr>
        <a:xfrm>
          <a:off x="3439584" y="8773583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941915</xdr:colOff>
      <xdr:row>3</xdr:row>
      <xdr:rowOff>42334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SpPr txBox="1"/>
      </xdr:nvSpPr>
      <xdr:spPr>
        <a:xfrm>
          <a:off x="3820582" y="677334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488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628649</xdr:colOff>
      <xdr:row>487</xdr:row>
      <xdr:rowOff>190500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2500-000008000000}"/>
            </a:ext>
          </a:extLst>
        </xdr:cNvPr>
        <xdr:cNvSpPr txBox="1"/>
      </xdr:nvSpPr>
      <xdr:spPr>
        <a:xfrm>
          <a:off x="3276599" y="85058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1085850</xdr:colOff>
      <xdr:row>3</xdr:row>
      <xdr:rowOff>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500-000007000000}"/>
            </a:ext>
          </a:extLst>
        </xdr:cNvPr>
        <xdr:cNvSpPr txBox="1"/>
      </xdr:nvSpPr>
      <xdr:spPr>
        <a:xfrm>
          <a:off x="3733800" y="6286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2124075</xdr:colOff>
      <xdr:row>0</xdr:row>
      <xdr:rowOff>0</xdr:rowOff>
    </xdr:from>
    <xdr:ext cx="990600" cy="257175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B6D8C0A2-5740-4383-B4A2-71FA54B8D1BA}"/>
            </a:ext>
          </a:extLst>
        </xdr:cNvPr>
        <xdr:cNvSpPr txBox="1"/>
      </xdr:nvSpPr>
      <xdr:spPr>
        <a:xfrm>
          <a:off x="6629400" y="0"/>
          <a:ext cx="990600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ETCA-IV-06</a:t>
          </a:r>
        </a:p>
      </xdr:txBody>
    </xdr:sp>
    <xdr:clientData/>
  </xdr:oneCellAnchor>
  <xdr:oneCellAnchor>
    <xdr:from>
      <xdr:col>2</xdr:col>
      <xdr:colOff>1333500</xdr:colOff>
      <xdr:row>2</xdr:row>
      <xdr:rowOff>190500</xdr:rowOff>
    </xdr:from>
    <xdr:ext cx="1838325" cy="257175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5B9060A3-54F1-423A-A6B8-3A80036A09E6}"/>
            </a:ext>
          </a:extLst>
        </xdr:cNvPr>
        <xdr:cNvSpPr txBox="1"/>
      </xdr:nvSpPr>
      <xdr:spPr>
        <a:xfrm>
          <a:off x="5695950" y="590550"/>
          <a:ext cx="18383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l"/>
          <a:r>
            <a:rPr lang="es-MX" sz="1100" b="1">
              <a:latin typeface="Arial" pitchFamily="34" charset="0"/>
              <a:cs typeface="Arial" pitchFamily="34" charset="0"/>
            </a:rPr>
            <a:t>TRIMESTRE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: TERCERO                    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529167</xdr:colOff>
      <xdr:row>0</xdr:row>
      <xdr:rowOff>179917</xdr:rowOff>
    </xdr:from>
    <xdr:ext cx="1523711" cy="21166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SpPr txBox="1"/>
      </xdr:nvSpPr>
      <xdr:spPr>
        <a:xfrm>
          <a:off x="3577167" y="370417"/>
          <a:ext cx="1523711" cy="21166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800" b="1">
              <a:latin typeface="Arial" pitchFamily="34" charset="0"/>
              <a:cs typeface="Arial" pitchFamily="34" charset="0"/>
            </a:rPr>
            <a:t>TRIMESTRE:</a:t>
          </a:r>
          <a:r>
            <a:rPr lang="es-MX" sz="800" b="1" baseline="0">
              <a:latin typeface="Arial" pitchFamily="34" charset="0"/>
              <a:cs typeface="Arial" pitchFamily="34" charset="0"/>
            </a:rPr>
            <a:t> Tercero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156</xdr:row>
      <xdr:rowOff>127001</xdr:rowOff>
    </xdr:from>
    <xdr:ext cx="290512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 txBox="1"/>
      </xdr:nvSpPr>
      <xdr:spPr>
        <a:xfrm>
          <a:off x="0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158750</xdr:colOff>
      <xdr:row>156</xdr:row>
      <xdr:rowOff>127001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SpPr txBox="1"/>
      </xdr:nvSpPr>
      <xdr:spPr>
        <a:xfrm>
          <a:off x="3894667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996949</xdr:colOff>
      <xdr:row>3</xdr:row>
      <xdr:rowOff>183091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 txBox="1"/>
      </xdr:nvSpPr>
      <xdr:spPr>
        <a:xfrm>
          <a:off x="4740274" y="811741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219075</xdr:colOff>
      <xdr:row>154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104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126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00000000-0008-0000-2700-00000A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101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:a16="http://schemas.microsoft.com/office/drawing/2014/main" id="{00000000-0008-0000-2700-00000B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3019425" cy="662517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0" y="94297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635625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4905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114300</xdr:rowOff>
    </xdr:from>
    <xdr:ext cx="2892425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0</xdr:col>
      <xdr:colOff>4333875</xdr:colOff>
      <xdr:row>63</xdr:row>
      <xdr:rowOff>123825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65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3033345</xdr:colOff>
      <xdr:row>65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1</xdr:col>
      <xdr:colOff>3697898</xdr:colOff>
      <xdr:row>2</xdr:row>
      <xdr:rowOff>177312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802673" y="596412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557405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571501</xdr:colOff>
      <xdr:row>30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638175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3724275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249583</xdr:colOff>
      <xdr:row>0</xdr:row>
      <xdr:rowOff>47625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56153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3019425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142875" y="89725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0</xdr:colOff>
      <xdr:row>42</xdr:row>
      <xdr:rowOff>47624</xdr:rowOff>
    </xdr:from>
    <xdr:ext cx="30194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143250" y="89630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>
            <a:effectLst/>
          </a:endParaRPr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3705225" y="8096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Alma Yesenia Maytorena Terán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Subdirector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______________________________________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C.P.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Cynthia Zaraith Orozco Atondo</a:t>
          </a:r>
          <a:endParaRPr lang="es-MX" sz="1200">
            <a:effectLst/>
          </a:endParaRPr>
        </a:p>
        <a:p>
          <a:pPr algn="ctr"/>
          <a:r>
            <a:rPr lang="es-MX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200">
            <a:effectLst/>
          </a:endParaRPr>
        </a:p>
      </xdr:txBody>
    </xdr:sp>
    <xdr:clientData/>
  </xdr:oneCellAnchor>
  <xdr:oneCellAnchor>
    <xdr:from>
      <xdr:col>5</xdr:col>
      <xdr:colOff>561975</xdr:colOff>
      <xdr:row>2</xdr:row>
      <xdr:rowOff>133350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5514975" y="5334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</a:t>
          </a:r>
          <a:r>
            <a:rPr lang="es-MX" sz="1100" b="1" u="sng" baseline="0">
              <a:latin typeface="Arial" pitchFamily="34" charset="0"/>
              <a:cs typeface="Arial" pitchFamily="34" charset="0"/>
            </a:rPr>
            <a:t>Tercero</a:t>
          </a:r>
          <a:endParaRPr lang="es-MX" sz="1100" b="1" u="sng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esenia/Downloads/actualizacion-formatos-etca-ejercico-2020-y-etca-iv-06-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6"/>
      <sheetName val="ANEXO A"/>
      <sheetName val="ANEXO B"/>
      <sheetName val="ANEXO C"/>
    </sheetNames>
    <sheetDataSet>
      <sheetData sheetId="0"/>
      <sheetData sheetId="1">
        <row r="1">
          <cell r="A1" t="str">
            <v xml:space="preserve">Nombre de la Entidad </v>
          </cell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7.xm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112" zoomScaleNormal="100" zoomScaleSheetLayoutView="112" workbookViewId="0">
      <selection activeCell="B55" sqref="B55"/>
    </sheetView>
  </sheetViews>
  <sheetFormatPr baseColWidth="10" defaultRowHeight="15"/>
  <cols>
    <col min="3" max="3" width="68.42578125" customWidth="1"/>
  </cols>
  <sheetData>
    <row r="1" spans="1:3" s="3" customFormat="1" ht="27.75" customHeight="1">
      <c r="A1" s="797"/>
      <c r="B1" s="40" t="s">
        <v>0</v>
      </c>
      <c r="C1" s="797"/>
    </row>
    <row r="2" spans="1:3" s="3" customFormat="1" ht="4.5" customHeight="1">
      <c r="A2" s="797"/>
      <c r="B2" s="797"/>
      <c r="C2" s="797"/>
    </row>
    <row r="3" spans="1:3" s="3" customFormat="1" ht="19.5" customHeight="1" thickBot="1">
      <c r="A3" s="42" t="s">
        <v>1136</v>
      </c>
      <c r="B3" s="41"/>
      <c r="C3" s="41"/>
    </row>
    <row r="4" spans="1:3" ht="17.25" customHeight="1" thickBot="1">
      <c r="A4" s="1077" t="s">
        <v>911</v>
      </c>
      <c r="B4" s="1078"/>
      <c r="C4" s="1079"/>
    </row>
    <row r="5" spans="1:3" ht="17.25" customHeight="1" thickBot="1">
      <c r="A5" s="798">
        <v>1</v>
      </c>
      <c r="B5" s="799" t="s">
        <v>1097</v>
      </c>
      <c r="C5" s="799" t="s">
        <v>22</v>
      </c>
    </row>
    <row r="6" spans="1:3" ht="17.25" customHeight="1" thickBot="1">
      <c r="A6" s="800">
        <v>2</v>
      </c>
      <c r="B6" s="801" t="s">
        <v>1098</v>
      </c>
      <c r="C6" s="801" t="s">
        <v>912</v>
      </c>
    </row>
    <row r="7" spans="1:3" ht="17.25" customHeight="1" thickBot="1">
      <c r="A7" s="798">
        <v>3</v>
      </c>
      <c r="B7" s="799" t="s">
        <v>1099</v>
      </c>
      <c r="C7" s="799" t="s">
        <v>1</v>
      </c>
    </row>
    <row r="8" spans="1:3" ht="17.25" customHeight="1" thickBot="1">
      <c r="A8" s="798">
        <v>4</v>
      </c>
      <c r="B8" s="799" t="s">
        <v>1100</v>
      </c>
      <c r="C8" s="799" t="s">
        <v>2</v>
      </c>
    </row>
    <row r="9" spans="1:3" ht="17.25" customHeight="1" thickBot="1">
      <c r="A9" s="798">
        <v>5</v>
      </c>
      <c r="B9" s="799" t="s">
        <v>1101</v>
      </c>
      <c r="C9" s="799" t="s">
        <v>3</v>
      </c>
    </row>
    <row r="10" spans="1:3" ht="17.25" customHeight="1" thickBot="1">
      <c r="A10" s="798">
        <v>6</v>
      </c>
      <c r="B10" s="799" t="s">
        <v>1102</v>
      </c>
      <c r="C10" s="799" t="s">
        <v>4</v>
      </c>
    </row>
    <row r="11" spans="1:3" ht="17.25" customHeight="1" thickBot="1">
      <c r="A11" s="798">
        <v>7</v>
      </c>
      <c r="B11" s="799" t="s">
        <v>1103</v>
      </c>
      <c r="C11" s="799" t="s">
        <v>5</v>
      </c>
    </row>
    <row r="12" spans="1:3" ht="17.25" customHeight="1" thickBot="1">
      <c r="A12" s="798">
        <v>8</v>
      </c>
      <c r="B12" s="799" t="s">
        <v>1104</v>
      </c>
      <c r="C12" s="799" t="s">
        <v>6</v>
      </c>
    </row>
    <row r="13" spans="1:3" ht="17.25" customHeight="1" thickBot="1">
      <c r="A13" s="800">
        <v>9</v>
      </c>
      <c r="B13" s="801" t="s">
        <v>1105</v>
      </c>
      <c r="C13" s="801" t="s">
        <v>7</v>
      </c>
    </row>
    <row r="14" spans="1:3" ht="17.25" customHeight="1" thickBot="1">
      <c r="A14" s="800">
        <v>10</v>
      </c>
      <c r="B14" s="801" t="s">
        <v>1106</v>
      </c>
      <c r="C14" s="801" t="s">
        <v>913</v>
      </c>
    </row>
    <row r="15" spans="1:3" ht="17.25" customHeight="1" thickBot="1">
      <c r="A15" s="798">
        <v>11</v>
      </c>
      <c r="B15" s="799" t="s">
        <v>1107</v>
      </c>
      <c r="C15" s="799" t="s">
        <v>8</v>
      </c>
    </row>
    <row r="16" spans="1:3" ht="17.25" customHeight="1" thickBot="1">
      <c r="A16" s="798">
        <v>12</v>
      </c>
      <c r="B16" s="799" t="s">
        <v>1108</v>
      </c>
      <c r="C16" s="799" t="s">
        <v>9</v>
      </c>
    </row>
    <row r="17" spans="1:3" ht="17.25" customHeight="1" thickBot="1">
      <c r="A17" s="1077" t="s">
        <v>10</v>
      </c>
      <c r="B17" s="1078"/>
      <c r="C17" s="1079"/>
    </row>
    <row r="18" spans="1:3" ht="17.25" customHeight="1" thickBot="1">
      <c r="A18" s="798">
        <v>13</v>
      </c>
      <c r="B18" s="799" t="s">
        <v>1109</v>
      </c>
      <c r="C18" s="799" t="s">
        <v>11</v>
      </c>
    </row>
    <row r="19" spans="1:3" ht="17.25" customHeight="1" thickBot="1">
      <c r="A19" s="800">
        <v>14</v>
      </c>
      <c r="B19" s="801" t="s">
        <v>1110</v>
      </c>
      <c r="C19" s="801" t="s">
        <v>914</v>
      </c>
    </row>
    <row r="20" spans="1:3" ht="17.25" customHeight="1" thickBot="1">
      <c r="A20" s="798">
        <v>15</v>
      </c>
      <c r="B20" s="799" t="s">
        <v>1111</v>
      </c>
      <c r="C20" s="799" t="s">
        <v>915</v>
      </c>
    </row>
    <row r="21" spans="1:3" ht="17.25" customHeight="1" thickBot="1">
      <c r="A21" s="798">
        <v>16</v>
      </c>
      <c r="B21" s="799" t="s">
        <v>1112</v>
      </c>
      <c r="C21" s="799" t="s">
        <v>500</v>
      </c>
    </row>
    <row r="22" spans="1:3" ht="17.25" customHeight="1">
      <c r="A22" s="1075">
        <v>17</v>
      </c>
      <c r="B22" s="1075" t="s">
        <v>1113</v>
      </c>
      <c r="C22" s="802" t="s">
        <v>916</v>
      </c>
    </row>
    <row r="23" spans="1:3" ht="17.25" customHeight="1" thickBot="1">
      <c r="A23" s="1076"/>
      <c r="B23" s="1076"/>
      <c r="C23" s="801" t="s">
        <v>917</v>
      </c>
    </row>
    <row r="24" spans="1:3" ht="17.25" customHeight="1">
      <c r="A24" s="1080">
        <v>18</v>
      </c>
      <c r="B24" s="1080" t="s">
        <v>1114</v>
      </c>
      <c r="C24" s="803" t="s">
        <v>500</v>
      </c>
    </row>
    <row r="25" spans="1:3" ht="17.25" customHeight="1" thickBot="1">
      <c r="A25" s="1081"/>
      <c r="B25" s="1081"/>
      <c r="C25" s="799" t="s">
        <v>918</v>
      </c>
    </row>
    <row r="26" spans="1:3" ht="17.25" customHeight="1">
      <c r="A26" s="1080">
        <v>19</v>
      </c>
      <c r="B26" s="1080" t="s">
        <v>1115</v>
      </c>
      <c r="C26" s="803" t="s">
        <v>500</v>
      </c>
    </row>
    <row r="27" spans="1:3" ht="17.25" customHeight="1" thickBot="1">
      <c r="A27" s="1081"/>
      <c r="B27" s="1081"/>
      <c r="C27" s="799" t="s">
        <v>919</v>
      </c>
    </row>
    <row r="28" spans="1:3" ht="17.25" customHeight="1" thickBot="1">
      <c r="A28" s="800">
        <v>20</v>
      </c>
      <c r="B28" s="801" t="s">
        <v>1116</v>
      </c>
      <c r="C28" s="801" t="s">
        <v>12</v>
      </c>
    </row>
    <row r="29" spans="1:3" ht="17.25" customHeight="1">
      <c r="A29" s="1080">
        <v>21</v>
      </c>
      <c r="B29" s="1080" t="s">
        <v>1117</v>
      </c>
      <c r="C29" s="803" t="s">
        <v>500</v>
      </c>
    </row>
    <row r="30" spans="1:3" ht="17.25" customHeight="1" thickBot="1">
      <c r="A30" s="1081"/>
      <c r="B30" s="1081"/>
      <c r="C30" s="799" t="s">
        <v>920</v>
      </c>
    </row>
    <row r="31" spans="1:3" ht="17.25" customHeight="1">
      <c r="A31" s="1080">
        <v>22</v>
      </c>
      <c r="B31" s="1080" t="s">
        <v>1118</v>
      </c>
      <c r="C31" s="803" t="s">
        <v>500</v>
      </c>
    </row>
    <row r="32" spans="1:3" ht="17.25" customHeight="1" thickBot="1">
      <c r="A32" s="1081"/>
      <c r="B32" s="1081"/>
      <c r="C32" s="799" t="s">
        <v>921</v>
      </c>
    </row>
    <row r="33" spans="1:3" ht="17.25" customHeight="1">
      <c r="A33" s="1080">
        <v>23</v>
      </c>
      <c r="B33" s="1080" t="s">
        <v>1119</v>
      </c>
      <c r="C33" s="803" t="s">
        <v>500</v>
      </c>
    </row>
    <row r="34" spans="1:3" ht="17.25" customHeight="1" thickBot="1">
      <c r="A34" s="1081"/>
      <c r="B34" s="1081"/>
      <c r="C34" s="799" t="s">
        <v>680</v>
      </c>
    </row>
    <row r="35" spans="1:3" ht="17.25" customHeight="1">
      <c r="A35" s="1075">
        <v>24</v>
      </c>
      <c r="B35" s="1075" t="s">
        <v>1120</v>
      </c>
      <c r="C35" s="802" t="s">
        <v>922</v>
      </c>
    </row>
    <row r="36" spans="1:3" ht="17.25" customHeight="1" thickBot="1">
      <c r="A36" s="1076"/>
      <c r="B36" s="1076"/>
      <c r="C36" s="801" t="s">
        <v>680</v>
      </c>
    </row>
    <row r="37" spans="1:3" ht="17.25" customHeight="1">
      <c r="A37" s="1080">
        <v>25</v>
      </c>
      <c r="B37" s="1080" t="s">
        <v>1121</v>
      </c>
      <c r="C37" s="803" t="s">
        <v>500</v>
      </c>
    </row>
    <row r="38" spans="1:3" ht="17.25" customHeight="1" thickBot="1">
      <c r="A38" s="1081"/>
      <c r="B38" s="1081"/>
      <c r="C38" s="799" t="s">
        <v>746</v>
      </c>
    </row>
    <row r="39" spans="1:3" ht="17.25" customHeight="1">
      <c r="A39" s="1075">
        <v>26</v>
      </c>
      <c r="B39" s="1075" t="s">
        <v>1122</v>
      </c>
      <c r="C39" s="802" t="s">
        <v>923</v>
      </c>
    </row>
    <row r="40" spans="1:3" ht="17.25" customHeight="1" thickBot="1">
      <c r="A40" s="1076"/>
      <c r="B40" s="1076"/>
      <c r="C40" s="801" t="s">
        <v>762</v>
      </c>
    </row>
    <row r="41" spans="1:3" ht="17.25" customHeight="1" thickBot="1">
      <c r="A41" s="798">
        <v>27</v>
      </c>
      <c r="B41" s="799" t="s">
        <v>1123</v>
      </c>
      <c r="C41" s="799" t="s">
        <v>924</v>
      </c>
    </row>
    <row r="42" spans="1:3" ht="17.25" customHeight="1" thickBot="1">
      <c r="A42" s="798">
        <v>28</v>
      </c>
      <c r="B42" s="799" t="s">
        <v>1124</v>
      </c>
      <c r="C42" s="799" t="s">
        <v>14</v>
      </c>
    </row>
    <row r="43" spans="1:3" ht="17.25" customHeight="1" thickBot="1">
      <c r="A43" s="798">
        <v>29</v>
      </c>
      <c r="B43" s="799" t="s">
        <v>1125</v>
      </c>
      <c r="C43" s="799" t="s">
        <v>925</v>
      </c>
    </row>
    <row r="44" spans="1:3" ht="17.25" customHeight="1" thickBot="1">
      <c r="A44" s="1077" t="s">
        <v>15</v>
      </c>
      <c r="B44" s="1078"/>
      <c r="C44" s="1079"/>
    </row>
    <row r="45" spans="1:3" ht="17.25" customHeight="1" thickBot="1">
      <c r="A45" s="798">
        <v>30</v>
      </c>
      <c r="B45" s="799" t="s">
        <v>1126</v>
      </c>
      <c r="C45" s="799" t="s">
        <v>16</v>
      </c>
    </row>
    <row r="46" spans="1:3" ht="17.25" customHeight="1" thickBot="1">
      <c r="A46" s="798">
        <v>31</v>
      </c>
      <c r="B46" s="958" t="s">
        <v>1127</v>
      </c>
      <c r="C46" s="799" t="s">
        <v>930</v>
      </c>
    </row>
    <row r="47" spans="1:3" ht="17.25" customHeight="1" thickBot="1">
      <c r="A47" s="798">
        <v>32</v>
      </c>
      <c r="B47" s="799" t="s">
        <v>1128</v>
      </c>
      <c r="C47" s="799" t="s">
        <v>17</v>
      </c>
    </row>
    <row r="48" spans="1:3" ht="17.25" customHeight="1" thickBot="1">
      <c r="A48" s="798">
        <v>33</v>
      </c>
      <c r="B48" s="799" t="s">
        <v>1129</v>
      </c>
      <c r="C48" s="799" t="s">
        <v>926</v>
      </c>
    </row>
    <row r="49" spans="1:3" ht="17.25" customHeight="1" thickBot="1">
      <c r="A49" s="800">
        <v>34</v>
      </c>
      <c r="B49" s="801" t="s">
        <v>1130</v>
      </c>
      <c r="C49" s="801" t="s">
        <v>910</v>
      </c>
    </row>
    <row r="50" spans="1:3" ht="17.25" customHeight="1" thickBot="1">
      <c r="A50" s="1077" t="s">
        <v>927</v>
      </c>
      <c r="B50" s="1078"/>
      <c r="C50" s="1079"/>
    </row>
    <row r="51" spans="1:3" ht="17.25" customHeight="1" thickBot="1">
      <c r="A51" s="798">
        <v>35</v>
      </c>
      <c r="B51" s="799" t="s">
        <v>1131</v>
      </c>
      <c r="C51" s="799" t="s">
        <v>18</v>
      </c>
    </row>
    <row r="52" spans="1:3" ht="17.25" customHeight="1" thickBot="1">
      <c r="A52" s="800">
        <v>36</v>
      </c>
      <c r="B52" s="801" t="s">
        <v>1132</v>
      </c>
      <c r="C52" s="801" t="s">
        <v>19</v>
      </c>
    </row>
    <row r="53" spans="1:3" ht="17.25" customHeight="1" thickBot="1">
      <c r="A53" s="798">
        <v>37</v>
      </c>
      <c r="B53" s="799" t="s">
        <v>1133</v>
      </c>
      <c r="C53" s="799" t="s">
        <v>20</v>
      </c>
    </row>
    <row r="54" spans="1:3" ht="17.25" customHeight="1" thickBot="1">
      <c r="A54" s="798">
        <v>38</v>
      </c>
      <c r="B54" s="799" t="s">
        <v>1134</v>
      </c>
      <c r="C54" s="799" t="s">
        <v>932</v>
      </c>
    </row>
    <row r="55" spans="1:3" ht="17.25" customHeight="1" thickBot="1">
      <c r="A55" s="798">
        <v>39</v>
      </c>
      <c r="B55" s="958" t="s">
        <v>1135</v>
      </c>
      <c r="C55" s="799" t="s">
        <v>931</v>
      </c>
    </row>
    <row r="56" spans="1:3" ht="17.25" customHeight="1" thickBot="1">
      <c r="A56" s="798">
        <v>40</v>
      </c>
      <c r="B56" s="799" t="s">
        <v>1017</v>
      </c>
      <c r="C56" s="799" t="s">
        <v>21</v>
      </c>
    </row>
    <row r="57" spans="1:3" ht="15.75" thickBot="1">
      <c r="A57" s="871">
        <v>41</v>
      </c>
      <c r="B57" s="799" t="s">
        <v>1018</v>
      </c>
      <c r="C57" s="799" t="s">
        <v>1019</v>
      </c>
    </row>
    <row r="58" spans="1:3" ht="15.75" thickBot="1">
      <c r="A58" s="871">
        <v>42</v>
      </c>
      <c r="B58" s="799" t="s">
        <v>1021</v>
      </c>
      <c r="C58" s="799" t="s">
        <v>1020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8"/>
  <sheetViews>
    <sheetView view="pageBreakPreview" zoomScale="90" zoomScaleNormal="100" zoomScaleSheetLayoutView="90" workbookViewId="0">
      <selection activeCell="H18" sqref="H18"/>
    </sheetView>
  </sheetViews>
  <sheetFormatPr baseColWidth="10" defaultColWidth="11.42578125" defaultRowHeight="15"/>
  <cols>
    <col min="1" max="1" width="4.7109375" customWidth="1"/>
    <col min="2" max="2" width="30.28515625" customWidth="1"/>
    <col min="3" max="3" width="14.42578125" customWidth="1"/>
    <col min="4" max="5" width="12.42578125" customWidth="1"/>
    <col min="6" max="6" width="13.42578125" customWidth="1"/>
    <col min="7" max="7" width="13.28515625" customWidth="1"/>
    <col min="8" max="9" width="12.42578125" customWidth="1"/>
  </cols>
  <sheetData>
    <row r="1" spans="1:10" ht="15.75">
      <c r="A1" s="1085" t="str">
        <f>'ETCA-I-01'!A1:G1</f>
        <v>COMISION DE VIVIENDA DEL ESTADO DE SONORA</v>
      </c>
      <c r="B1" s="1085"/>
      <c r="C1" s="1085"/>
      <c r="D1" s="1085"/>
      <c r="E1" s="1085"/>
      <c r="F1" s="1085"/>
      <c r="G1" s="1085"/>
      <c r="H1" s="1085"/>
      <c r="I1" s="1085"/>
    </row>
    <row r="2" spans="1:10" ht="15.75" customHeight="1">
      <c r="A2" s="1083" t="s">
        <v>302</v>
      </c>
      <c r="B2" s="1083"/>
      <c r="C2" s="1083"/>
      <c r="D2" s="1083"/>
      <c r="E2" s="1083"/>
      <c r="F2" s="1083"/>
      <c r="G2" s="1083"/>
      <c r="H2" s="1083"/>
      <c r="I2" s="1083"/>
    </row>
    <row r="3" spans="1:10" ht="15" customHeight="1">
      <c r="A3" s="1127" t="str">
        <f>'ETCA-I-03'!A3:D3</f>
        <v>Del 01 de Enero al 30 de Septiembre de 2020</v>
      </c>
      <c r="B3" s="1127"/>
      <c r="C3" s="1127"/>
      <c r="D3" s="1127"/>
      <c r="E3" s="1127"/>
      <c r="F3" s="1127"/>
      <c r="G3" s="1127"/>
      <c r="H3" s="1127"/>
      <c r="I3" s="1127"/>
    </row>
    <row r="4" spans="1:10" ht="15.75" customHeight="1" thickBot="1">
      <c r="A4" s="1128" t="s">
        <v>84</v>
      </c>
      <c r="B4" s="1128"/>
      <c r="C4" s="1128"/>
      <c r="D4" s="1128"/>
      <c r="E4" s="1128"/>
      <c r="F4" s="1128"/>
      <c r="G4" s="1128"/>
      <c r="H4" s="1128"/>
      <c r="I4" s="1128"/>
    </row>
    <row r="5" spans="1:10" ht="24" customHeight="1">
      <c r="A5" s="1129" t="s">
        <v>303</v>
      </c>
      <c r="B5" s="1130"/>
      <c r="C5" s="599" t="s">
        <v>304</v>
      </c>
      <c r="D5" s="1133" t="s">
        <v>305</v>
      </c>
      <c r="E5" s="1133" t="s">
        <v>306</v>
      </c>
      <c r="F5" s="1133" t="s">
        <v>307</v>
      </c>
      <c r="G5" s="599" t="s">
        <v>308</v>
      </c>
      <c r="H5" s="1133" t="s">
        <v>309</v>
      </c>
      <c r="I5" s="1133" t="s">
        <v>310</v>
      </c>
    </row>
    <row r="6" spans="1:10" ht="34.5" customHeight="1" thickBot="1">
      <c r="A6" s="1131"/>
      <c r="B6" s="1132"/>
      <c r="C6" s="763" t="s">
        <v>1045</v>
      </c>
      <c r="D6" s="1134"/>
      <c r="E6" s="1134"/>
      <c r="F6" s="1134"/>
      <c r="G6" s="763" t="s">
        <v>311</v>
      </c>
      <c r="H6" s="1134"/>
      <c r="I6" s="1134"/>
    </row>
    <row r="7" spans="1:10" ht="5.25" customHeight="1">
      <c r="A7" s="1135"/>
      <c r="B7" s="1136"/>
      <c r="C7" s="762"/>
      <c r="D7" s="762"/>
      <c r="E7" s="762"/>
      <c r="F7" s="762"/>
      <c r="G7" s="762"/>
      <c r="H7" s="762"/>
      <c r="I7" s="762"/>
    </row>
    <row r="8" spans="1:10">
      <c r="A8" s="1125" t="s">
        <v>312</v>
      </c>
      <c r="B8" s="1126"/>
      <c r="C8" s="645">
        <f>C9+C13</f>
        <v>0</v>
      </c>
      <c r="D8" s="645">
        <f t="shared" ref="D8:I8" si="0">D9+D13</f>
        <v>0</v>
      </c>
      <c r="E8" s="645">
        <f t="shared" si="0"/>
        <v>0</v>
      </c>
      <c r="F8" s="645">
        <f t="shared" si="0"/>
        <v>0</v>
      </c>
      <c r="G8" s="645">
        <f>+C8+D8-E8+F8</f>
        <v>0</v>
      </c>
      <c r="H8" s="645">
        <f t="shared" si="0"/>
        <v>0</v>
      </c>
      <c r="I8" s="645">
        <f t="shared" si="0"/>
        <v>0</v>
      </c>
    </row>
    <row r="9" spans="1:10" ht="16.5">
      <c r="A9" s="1125" t="s">
        <v>313</v>
      </c>
      <c r="B9" s="1126"/>
      <c r="C9" s="645">
        <f>SUM(C10:C12)</f>
        <v>0</v>
      </c>
      <c r="D9" s="645">
        <f t="shared" ref="D9:I9" si="1">SUM(D10:D12)</f>
        <v>0</v>
      </c>
      <c r="E9" s="645">
        <f t="shared" si="1"/>
        <v>0</v>
      </c>
      <c r="F9" s="645">
        <f t="shared" si="1"/>
        <v>0</v>
      </c>
      <c r="G9" s="645">
        <f t="shared" si="1"/>
        <v>0</v>
      </c>
      <c r="H9" s="645">
        <f t="shared" si="1"/>
        <v>0</v>
      </c>
      <c r="I9" s="645">
        <f t="shared" si="1"/>
        <v>0</v>
      </c>
      <c r="J9" s="409" t="str">
        <f>IF(C9&lt;&gt;'ETCA-I-08'!E20,"ERROR!!!!! NO CONCUERDA CON LO REPORTADO EN EL ESTADO ANALITICO  DE LA DEUDA Y OTROS PASIVOS","")</f>
        <v/>
      </c>
    </row>
    <row r="10" spans="1:10" ht="16.5">
      <c r="A10" s="761"/>
      <c r="B10" s="765" t="s">
        <v>314</v>
      </c>
      <c r="C10" s="668">
        <v>0</v>
      </c>
      <c r="D10" s="668">
        <v>0</v>
      </c>
      <c r="E10" s="668">
        <v>0</v>
      </c>
      <c r="F10" s="668">
        <v>0</v>
      </c>
      <c r="G10" s="645">
        <f>+C10+D10-E10+F10</f>
        <v>0</v>
      </c>
      <c r="H10" s="668">
        <v>0</v>
      </c>
      <c r="I10" s="668">
        <v>0</v>
      </c>
      <c r="J10" s="409" t="str">
        <f>IF(G9&lt;&gt;'ETCA-I-08'!F20,"ERROR!!!!! NO CONCUERDA CON LO REPORTADO EN EL ESTADO ANALITICO  DE LA DEUDA Y OTROS PASIVOS","")</f>
        <v/>
      </c>
    </row>
    <row r="11" spans="1:10">
      <c r="A11" s="764"/>
      <c r="B11" s="765" t="s">
        <v>315</v>
      </c>
      <c r="C11" s="668">
        <v>0</v>
      </c>
      <c r="D11" s="668">
        <v>0</v>
      </c>
      <c r="E11" s="668">
        <v>0</v>
      </c>
      <c r="F11" s="668">
        <v>0</v>
      </c>
      <c r="G11" s="645">
        <f>+C11+D11-E11+F11</f>
        <v>0</v>
      </c>
      <c r="H11" s="668">
        <v>0</v>
      </c>
      <c r="I11" s="668">
        <v>0</v>
      </c>
    </row>
    <row r="12" spans="1:10">
      <c r="A12" s="764"/>
      <c r="B12" s="765" t="s">
        <v>316</v>
      </c>
      <c r="C12" s="668">
        <v>0</v>
      </c>
      <c r="D12" s="668">
        <v>0</v>
      </c>
      <c r="E12" s="668">
        <v>0</v>
      </c>
      <c r="F12" s="668">
        <v>0</v>
      </c>
      <c r="G12" s="645">
        <f>+C12+D12-E12+F12</f>
        <v>0</v>
      </c>
      <c r="H12" s="668">
        <v>0</v>
      </c>
      <c r="I12" s="668">
        <v>0</v>
      </c>
    </row>
    <row r="13" spans="1:10" ht="16.5">
      <c r="A13" s="1125" t="s">
        <v>317</v>
      </c>
      <c r="B13" s="1126"/>
      <c r="C13" s="645">
        <f t="shared" ref="C13:I13" si="2">SUM(C14:C16)</f>
        <v>0</v>
      </c>
      <c r="D13" s="645">
        <f t="shared" si="2"/>
        <v>0</v>
      </c>
      <c r="E13" s="645">
        <f t="shared" si="2"/>
        <v>0</v>
      </c>
      <c r="F13" s="645">
        <f t="shared" si="2"/>
        <v>0</v>
      </c>
      <c r="G13" s="645">
        <f t="shared" si="2"/>
        <v>0</v>
      </c>
      <c r="H13" s="645">
        <f t="shared" si="2"/>
        <v>0</v>
      </c>
      <c r="I13" s="645">
        <f t="shared" si="2"/>
        <v>0</v>
      </c>
      <c r="J13" s="409" t="str">
        <f>IF(C13&lt;&gt;'ETCA-I-08'!E34,"ERROR!!!!! NO CONCUERDA CON LO REPORTADO EN EL ESTADO ANALITICO DE LA DEUDA Y OTROS PASIVOS","")</f>
        <v/>
      </c>
    </row>
    <row r="14" spans="1:10" ht="16.5">
      <c r="A14" s="761"/>
      <c r="B14" s="765" t="s">
        <v>318</v>
      </c>
      <c r="C14" s="668">
        <v>0</v>
      </c>
      <c r="D14" s="668">
        <v>0</v>
      </c>
      <c r="E14" s="668">
        <v>0</v>
      </c>
      <c r="F14" s="668">
        <v>0</v>
      </c>
      <c r="G14" s="645">
        <f>+C14+D14-E14+F14</f>
        <v>0</v>
      </c>
      <c r="H14" s="668">
        <v>0</v>
      </c>
      <c r="I14" s="668">
        <v>0</v>
      </c>
      <c r="J14" s="409" t="str">
        <f>IF(G13&lt;&gt;'ETCA-I-08'!F34,"ERROR!!!!! NO CONCUERDA CON LO REPORTADO EN EL ESTADO ANALITICO DE LA DEUDA Y OTROS PASIVOS","")</f>
        <v/>
      </c>
    </row>
    <row r="15" spans="1:10">
      <c r="A15" s="764"/>
      <c r="B15" s="765" t="s">
        <v>319</v>
      </c>
      <c r="C15" s="668">
        <v>0</v>
      </c>
      <c r="D15" s="668">
        <v>0</v>
      </c>
      <c r="E15" s="668">
        <v>0</v>
      </c>
      <c r="F15" s="668">
        <v>0</v>
      </c>
      <c r="G15" s="645">
        <f>+C15+D15-E15+F15</f>
        <v>0</v>
      </c>
      <c r="H15" s="668">
        <v>0</v>
      </c>
      <c r="I15" s="668">
        <v>0</v>
      </c>
    </row>
    <row r="16" spans="1:10">
      <c r="A16" s="764"/>
      <c r="B16" s="765" t="s">
        <v>320</v>
      </c>
      <c r="C16" s="668">
        <v>0</v>
      </c>
      <c r="D16" s="668">
        <v>0</v>
      </c>
      <c r="E16" s="668">
        <v>0</v>
      </c>
      <c r="F16" s="668">
        <v>0</v>
      </c>
      <c r="G16" s="645">
        <f>+C16+D16-E16+F16</f>
        <v>0</v>
      </c>
      <c r="H16" s="668">
        <v>0</v>
      </c>
      <c r="I16" s="668">
        <v>0</v>
      </c>
    </row>
    <row r="17" spans="1:10" s="641" customFormat="1" ht="16.5">
      <c r="A17" s="1125" t="s">
        <v>321</v>
      </c>
      <c r="B17" s="1126"/>
      <c r="C17" s="746">
        <f>+'ETCA-I-01'!G16</f>
        <v>14880542.67</v>
      </c>
      <c r="D17" s="687"/>
      <c r="E17" s="687"/>
      <c r="F17" s="687"/>
      <c r="G17" s="746">
        <f>+'ETCA-I-01'!F16</f>
        <v>17665634.780000001</v>
      </c>
      <c r="H17" s="687"/>
      <c r="I17" s="687"/>
      <c r="J17" s="409" t="str">
        <f>IF(C17&lt;&gt;'ETCA-I-08'!E36,"ERROR!!! NO CONCUERDA CON LO REPORTADO EN EL ESTADO ANALITICO DE LA DEUDA Y OTROS PASIVOS","")</f>
        <v/>
      </c>
    </row>
    <row r="18" spans="1:10" ht="16.5" customHeight="1">
      <c r="A18" s="1125" t="s">
        <v>322</v>
      </c>
      <c r="B18" s="1126"/>
      <c r="C18" s="645">
        <f t="shared" ref="C18:I18" si="3">C8+C17</f>
        <v>14880542.67</v>
      </c>
      <c r="D18" s="645">
        <f t="shared" si="3"/>
        <v>0</v>
      </c>
      <c r="E18" s="645">
        <f t="shared" si="3"/>
        <v>0</v>
      </c>
      <c r="F18" s="645">
        <f t="shared" si="3"/>
        <v>0</v>
      </c>
      <c r="G18" s="645">
        <f t="shared" si="3"/>
        <v>17665634.780000001</v>
      </c>
      <c r="H18" s="645">
        <f t="shared" si="3"/>
        <v>0</v>
      </c>
      <c r="I18" s="645">
        <f t="shared" si="3"/>
        <v>0</v>
      </c>
      <c r="J18" s="409" t="str">
        <f>IF(G17&lt;&gt;'ETCA-I-08'!F36,"ERROR!!! NO CONCUERDA CON LO REPORTADO EN EL ESTADO ANALITICO DE LA DEUDA Y OTROS PASIVOS","")</f>
        <v/>
      </c>
    </row>
    <row r="19" spans="1:10" ht="16.5" customHeight="1">
      <c r="A19" s="1125" t="s">
        <v>323</v>
      </c>
      <c r="B19" s="1126"/>
      <c r="C19" s="732">
        <f>SUM(C20:C22)</f>
        <v>0</v>
      </c>
      <c r="D19" s="645">
        <f t="shared" ref="D19:I19" si="4">SUM(D20:D22)</f>
        <v>0</v>
      </c>
      <c r="E19" s="645">
        <f t="shared" si="4"/>
        <v>0</v>
      </c>
      <c r="F19" s="645">
        <f t="shared" si="4"/>
        <v>0</v>
      </c>
      <c r="G19" s="645">
        <f>+C19+D19-E19+F19</f>
        <v>0</v>
      </c>
      <c r="H19" s="645">
        <f t="shared" si="4"/>
        <v>0</v>
      </c>
      <c r="I19" s="645">
        <f t="shared" si="4"/>
        <v>0</v>
      </c>
      <c r="J19" s="409" t="str">
        <f>IF(G18&lt;&gt;'ETCA-I-08'!F38,"ERROR!!!! NO CONCUERDA CON LO REPORTADO EN EL ESTADO ANALITICO DE LA DEUDA Y OTROS PASIVOS","")</f>
        <v/>
      </c>
    </row>
    <row r="20" spans="1:10">
      <c r="A20" s="1144" t="s">
        <v>324</v>
      </c>
      <c r="B20" s="1145"/>
      <c r="C20" s="668">
        <v>0</v>
      </c>
      <c r="D20" s="668">
        <v>0</v>
      </c>
      <c r="E20" s="668">
        <v>0</v>
      </c>
      <c r="F20" s="668">
        <v>0</v>
      </c>
      <c r="G20" s="645">
        <f>+C20+D20-E20+F20</f>
        <v>0</v>
      </c>
      <c r="H20" s="668">
        <v>0</v>
      </c>
      <c r="I20" s="668">
        <v>0</v>
      </c>
      <c r="J20" t="str">
        <f>IF(C18&lt;&gt;'ETCA-I-08'!E38,"ERROR!!!!! , NO CONCUERDA CON LO REPORTADO EN EL ESTADO ANALITICO DE LA DEUDA Y OTROS PASIVOS","")</f>
        <v/>
      </c>
    </row>
    <row r="21" spans="1:10">
      <c r="A21" s="1144" t="s">
        <v>325</v>
      </c>
      <c r="B21" s="1145"/>
      <c r="C21" s="668">
        <v>0</v>
      </c>
      <c r="D21" s="668">
        <v>0</v>
      </c>
      <c r="E21" s="668">
        <v>0</v>
      </c>
      <c r="F21" s="668">
        <v>0</v>
      </c>
      <c r="G21" s="645">
        <f>+C21+D21-E21+F21</f>
        <v>0</v>
      </c>
      <c r="H21" s="668">
        <v>0</v>
      </c>
      <c r="I21" s="668">
        <v>0</v>
      </c>
    </row>
    <row r="22" spans="1:10">
      <c r="A22" s="1144" t="s">
        <v>326</v>
      </c>
      <c r="B22" s="1145"/>
      <c r="C22" s="668"/>
      <c r="D22" s="668"/>
      <c r="E22" s="668"/>
      <c r="F22" s="668"/>
      <c r="G22" s="645">
        <f>+C22+D22-E22+F22</f>
        <v>0</v>
      </c>
      <c r="H22" s="668"/>
      <c r="I22" s="668"/>
    </row>
    <row r="23" spans="1:10" ht="16.5" customHeight="1">
      <c r="A23" s="1125" t="s">
        <v>327</v>
      </c>
      <c r="B23" s="1126"/>
      <c r="C23" s="645">
        <f>SUM(C24:C26)</f>
        <v>0</v>
      </c>
      <c r="D23" s="645">
        <f t="shared" ref="D23:I23" si="5">SUM(D24:D26)</f>
        <v>0</v>
      </c>
      <c r="E23" s="645">
        <f t="shared" si="5"/>
        <v>0</v>
      </c>
      <c r="F23" s="645">
        <f t="shared" si="5"/>
        <v>0</v>
      </c>
      <c r="G23" s="645">
        <f t="shared" si="5"/>
        <v>0</v>
      </c>
      <c r="H23" s="645">
        <f t="shared" si="5"/>
        <v>0</v>
      </c>
      <c r="I23" s="645">
        <f t="shared" si="5"/>
        <v>0</v>
      </c>
    </row>
    <row r="24" spans="1:10">
      <c r="A24" s="1144" t="s">
        <v>328</v>
      </c>
      <c r="B24" s="1145"/>
      <c r="C24" s="668">
        <v>0</v>
      </c>
      <c r="D24" s="668">
        <v>0</v>
      </c>
      <c r="E24" s="668">
        <v>0</v>
      </c>
      <c r="F24" s="668">
        <v>0</v>
      </c>
      <c r="G24" s="645">
        <f>+C24+D24-E24+F24</f>
        <v>0</v>
      </c>
      <c r="H24" s="668">
        <v>0</v>
      </c>
      <c r="I24" s="668">
        <v>0</v>
      </c>
    </row>
    <row r="25" spans="1:10">
      <c r="A25" s="1144" t="s">
        <v>329</v>
      </c>
      <c r="B25" s="1145"/>
      <c r="C25" s="668">
        <v>0</v>
      </c>
      <c r="D25" s="668">
        <v>0</v>
      </c>
      <c r="E25" s="668">
        <v>0</v>
      </c>
      <c r="F25" s="668">
        <v>0</v>
      </c>
      <c r="G25" s="645">
        <f>+C25+D25-E25+F25</f>
        <v>0</v>
      </c>
      <c r="H25" s="668">
        <v>0</v>
      </c>
      <c r="I25" s="668">
        <v>0</v>
      </c>
    </row>
    <row r="26" spans="1:10">
      <c r="A26" s="1144" t="s">
        <v>330</v>
      </c>
      <c r="B26" s="1145"/>
      <c r="C26" s="668">
        <v>0</v>
      </c>
      <c r="D26" s="668">
        <v>0</v>
      </c>
      <c r="E26" s="668">
        <v>0</v>
      </c>
      <c r="F26" s="668">
        <v>0</v>
      </c>
      <c r="G26" s="645">
        <f>+C26+D26-E26+F26</f>
        <v>0</v>
      </c>
      <c r="H26" s="668">
        <v>0</v>
      </c>
      <c r="I26" s="668">
        <v>0</v>
      </c>
    </row>
    <row r="27" spans="1:10" ht="7.5" customHeight="1" thickBot="1">
      <c r="A27" s="1146"/>
      <c r="B27" s="1147"/>
      <c r="C27" s="648"/>
      <c r="D27" s="648"/>
      <c r="E27" s="648"/>
      <c r="F27" s="648"/>
      <c r="G27" s="648"/>
      <c r="H27" s="648"/>
      <c r="I27" s="648"/>
    </row>
    <row r="28" spans="1:10" ht="3.75" customHeight="1"/>
    <row r="29" spans="1:10" ht="33" customHeight="1">
      <c r="B29" s="611">
        <v>1</v>
      </c>
      <c r="C29" s="1137" t="s">
        <v>331</v>
      </c>
      <c r="D29" s="1137"/>
      <c r="E29" s="1137"/>
      <c r="F29" s="1137"/>
      <c r="G29" s="1137"/>
      <c r="H29" s="1137"/>
      <c r="I29" s="1137"/>
    </row>
    <row r="30" spans="1:10" ht="18.75" customHeight="1">
      <c r="B30" s="611">
        <v>2</v>
      </c>
      <c r="C30" s="1137" t="s">
        <v>332</v>
      </c>
      <c r="D30" s="1137"/>
      <c r="E30" s="1137"/>
      <c r="F30" s="1137"/>
      <c r="G30" s="1137"/>
      <c r="H30" s="1137"/>
      <c r="I30" s="1137"/>
    </row>
    <row r="31" spans="1:10" ht="3.75" customHeight="1" thickBot="1"/>
    <row r="32" spans="1:10" ht="19.5">
      <c r="B32" s="1138" t="s">
        <v>333</v>
      </c>
      <c r="C32" s="606" t="s">
        <v>334</v>
      </c>
      <c r="D32" s="606" t="s">
        <v>335</v>
      </c>
      <c r="E32" s="606" t="s">
        <v>336</v>
      </c>
      <c r="F32" s="1141" t="s">
        <v>337</v>
      </c>
      <c r="G32" s="606" t="s">
        <v>338</v>
      </c>
    </row>
    <row r="33" spans="2:7">
      <c r="B33" s="1139"/>
      <c r="C33" s="596" t="s">
        <v>339</v>
      </c>
      <c r="D33" s="596" t="s">
        <v>340</v>
      </c>
      <c r="E33" s="596" t="s">
        <v>341</v>
      </c>
      <c r="F33" s="1142"/>
      <c r="G33" s="596" t="s">
        <v>342</v>
      </c>
    </row>
    <row r="34" spans="2:7" ht="15.75" thickBot="1">
      <c r="B34" s="1140"/>
      <c r="C34" s="607"/>
      <c r="D34" s="597" t="s">
        <v>343</v>
      </c>
      <c r="E34" s="607"/>
      <c r="F34" s="1143"/>
      <c r="G34" s="607"/>
    </row>
    <row r="35" spans="2:7" ht="19.5">
      <c r="B35" s="608" t="s">
        <v>344</v>
      </c>
      <c r="C35" s="598"/>
      <c r="D35" s="598"/>
      <c r="E35" s="598"/>
      <c r="F35" s="598"/>
      <c r="G35" s="598"/>
    </row>
    <row r="36" spans="2:7">
      <c r="B36" s="609" t="s">
        <v>345</v>
      </c>
      <c r="C36" s="646"/>
      <c r="D36" s="646"/>
      <c r="E36" s="646"/>
      <c r="F36" s="646"/>
      <c r="G36" s="646"/>
    </row>
    <row r="37" spans="2:7">
      <c r="B37" s="609" t="s">
        <v>346</v>
      </c>
      <c r="C37" s="646"/>
      <c r="D37" s="646"/>
      <c r="E37" s="646"/>
      <c r="F37" s="646"/>
      <c r="G37" s="646"/>
    </row>
    <row r="38" spans="2:7" ht="15.75" thickBot="1">
      <c r="B38" s="610" t="s">
        <v>347</v>
      </c>
      <c r="C38" s="647"/>
      <c r="D38" s="647"/>
      <c r="E38" s="647"/>
      <c r="F38" s="647"/>
      <c r="G38" s="647"/>
    </row>
  </sheetData>
  <sheetProtection formatColumns="0" formatRows="0" insertHyperlinks="0"/>
  <mergeCells count="29">
    <mergeCell ref="A19:B19"/>
    <mergeCell ref="A20:B20"/>
    <mergeCell ref="A21:B21"/>
    <mergeCell ref="A22:B22"/>
    <mergeCell ref="A18:B18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0"/>
  <sheetViews>
    <sheetView view="pageBreakPreview" zoomScale="90" zoomScaleNormal="100" zoomScaleSheetLayoutView="90" workbookViewId="0">
      <selection activeCell="F8" sqref="F8"/>
    </sheetView>
  </sheetViews>
  <sheetFormatPr baseColWidth="10" defaultColWidth="11.42578125" defaultRowHeight="15"/>
  <cols>
    <col min="1" max="1" width="23.5703125" customWidth="1"/>
  </cols>
  <sheetData>
    <row r="1" spans="1:11" ht="15.75">
      <c r="A1" s="1085" t="str">
        <f>'ETCA-I-01'!A1:G1</f>
        <v>COMISION DE VIVIENDA DEL ESTADO DE SONORA</v>
      </c>
      <c r="B1" s="1085"/>
      <c r="C1" s="1085"/>
      <c r="D1" s="1085"/>
      <c r="E1" s="1085"/>
      <c r="F1" s="1085"/>
      <c r="G1" s="1085"/>
      <c r="H1" s="1085"/>
      <c r="I1" s="1085"/>
      <c r="J1" s="1085"/>
      <c r="K1" s="1085"/>
    </row>
    <row r="2" spans="1:11" ht="15.75" customHeight="1">
      <c r="A2" s="1083" t="s">
        <v>348</v>
      </c>
      <c r="B2" s="1083"/>
      <c r="C2" s="1083"/>
      <c r="D2" s="1083"/>
      <c r="E2" s="1083"/>
      <c r="F2" s="1083"/>
      <c r="G2" s="1083"/>
      <c r="H2" s="1083"/>
      <c r="I2" s="1083"/>
      <c r="J2" s="1083"/>
      <c r="K2" s="1083"/>
    </row>
    <row r="3" spans="1:11" ht="15.75" customHeight="1">
      <c r="A3" s="1127" t="str">
        <f>'ETCA-I-09'!A3:I3</f>
        <v>Del 01 de Enero al 30 de Septiembre de 2020</v>
      </c>
      <c r="B3" s="1127"/>
      <c r="C3" s="1127"/>
      <c r="D3" s="1127"/>
      <c r="E3" s="1127"/>
      <c r="F3" s="1127"/>
      <c r="G3" s="1127"/>
      <c r="H3" s="1127"/>
      <c r="I3" s="1127"/>
      <c r="J3" s="1127"/>
      <c r="K3" s="1127"/>
    </row>
    <row r="4" spans="1:11" ht="15.75" thickBot="1">
      <c r="A4" s="1128" t="s">
        <v>84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</row>
    <row r="5" spans="1:11" ht="115.5" thickBot="1">
      <c r="A5" s="600" t="s">
        <v>349</v>
      </c>
      <c r="B5" s="601" t="s">
        <v>350</v>
      </c>
      <c r="C5" s="601" t="s">
        <v>351</v>
      </c>
      <c r="D5" s="601" t="s">
        <v>352</v>
      </c>
      <c r="E5" s="601" t="s">
        <v>353</v>
      </c>
      <c r="F5" s="601" t="s">
        <v>354</v>
      </c>
      <c r="G5" s="601" t="s">
        <v>355</v>
      </c>
      <c r="H5" s="601" t="s">
        <v>356</v>
      </c>
      <c r="I5" s="821" t="s">
        <v>1046</v>
      </c>
      <c r="J5" s="821" t="s">
        <v>1047</v>
      </c>
      <c r="K5" s="821" t="s">
        <v>1048</v>
      </c>
    </row>
    <row r="6" spans="1:11">
      <c r="A6" s="593"/>
      <c r="B6" s="595"/>
      <c r="C6" s="595"/>
      <c r="D6" s="595"/>
      <c r="E6" s="595"/>
      <c r="F6" s="595"/>
      <c r="G6" s="595"/>
      <c r="H6" s="595"/>
      <c r="I6" s="595"/>
      <c r="J6" s="595"/>
      <c r="K6" s="595"/>
    </row>
    <row r="7" spans="1:11" ht="25.5">
      <c r="A7" s="602" t="s">
        <v>357</v>
      </c>
      <c r="B7" s="649">
        <f t="shared" ref="B7:J7" si="0">B8+B9+B10+B11</f>
        <v>0</v>
      </c>
      <c r="C7" s="649">
        <f t="shared" si="0"/>
        <v>0</v>
      </c>
      <c r="D7" s="649">
        <f t="shared" si="0"/>
        <v>0</v>
      </c>
      <c r="E7" s="649">
        <f t="shared" si="0"/>
        <v>0</v>
      </c>
      <c r="F7" s="649">
        <f t="shared" si="0"/>
        <v>0</v>
      </c>
      <c r="G7" s="649">
        <f t="shared" si="0"/>
        <v>0</v>
      </c>
      <c r="H7" s="649">
        <f t="shared" si="0"/>
        <v>0</v>
      </c>
      <c r="I7" s="649">
        <f t="shared" si="0"/>
        <v>0</v>
      </c>
      <c r="J7" s="649">
        <f t="shared" si="0"/>
        <v>0</v>
      </c>
      <c r="K7" s="649">
        <f>E7-J7</f>
        <v>0</v>
      </c>
    </row>
    <row r="8" spans="1:11">
      <c r="A8" s="603" t="s">
        <v>358</v>
      </c>
      <c r="B8" s="660">
        <v>0</v>
      </c>
      <c r="C8" s="660">
        <v>0</v>
      </c>
      <c r="D8" s="660">
        <v>0</v>
      </c>
      <c r="E8" s="660">
        <v>0</v>
      </c>
      <c r="F8" s="660">
        <v>0</v>
      </c>
      <c r="G8" s="660">
        <v>0</v>
      </c>
      <c r="H8" s="660">
        <v>0</v>
      </c>
      <c r="I8" s="660">
        <v>0</v>
      </c>
      <c r="J8" s="660">
        <v>0</v>
      </c>
      <c r="K8" s="649">
        <f>E8-J8</f>
        <v>0</v>
      </c>
    </row>
    <row r="9" spans="1:11">
      <c r="A9" s="603" t="s">
        <v>359</v>
      </c>
      <c r="B9" s="660">
        <v>0</v>
      </c>
      <c r="C9" s="660"/>
      <c r="D9" s="660"/>
      <c r="E9" s="660">
        <v>0</v>
      </c>
      <c r="F9" s="660"/>
      <c r="G9" s="660"/>
      <c r="H9" s="660"/>
      <c r="I9" s="660"/>
      <c r="J9" s="660">
        <v>0</v>
      </c>
      <c r="K9" s="649">
        <f>E9-J9</f>
        <v>0</v>
      </c>
    </row>
    <row r="10" spans="1:11">
      <c r="A10" s="603" t="s">
        <v>360</v>
      </c>
      <c r="B10" s="660">
        <v>0</v>
      </c>
      <c r="C10" s="660">
        <v>0</v>
      </c>
      <c r="D10" s="660">
        <v>0</v>
      </c>
      <c r="E10" s="660">
        <v>0</v>
      </c>
      <c r="F10" s="660">
        <v>0</v>
      </c>
      <c r="G10" s="660">
        <v>0</v>
      </c>
      <c r="H10" s="660">
        <v>0</v>
      </c>
      <c r="I10" s="660">
        <v>0</v>
      </c>
      <c r="J10" s="660">
        <v>0</v>
      </c>
      <c r="K10" s="649">
        <f>E10-J10</f>
        <v>0</v>
      </c>
    </row>
    <row r="11" spans="1:11">
      <c r="A11" s="603" t="s">
        <v>361</v>
      </c>
      <c r="B11" s="660">
        <v>0</v>
      </c>
      <c r="C11" s="660"/>
      <c r="D11" s="660"/>
      <c r="E11" s="660">
        <v>0</v>
      </c>
      <c r="F11" s="660"/>
      <c r="G11" s="660"/>
      <c r="H11" s="660"/>
      <c r="I11" s="660"/>
      <c r="J11" s="660">
        <v>0</v>
      </c>
      <c r="K11" s="649">
        <f>E11-J11</f>
        <v>0</v>
      </c>
    </row>
    <row r="12" spans="1:11">
      <c r="A12" s="594"/>
      <c r="B12" s="649"/>
      <c r="C12" s="649"/>
      <c r="D12" s="649"/>
      <c r="E12" s="649"/>
      <c r="F12" s="649"/>
      <c r="G12" s="649"/>
      <c r="H12" s="649"/>
      <c r="I12" s="649"/>
      <c r="J12" s="649"/>
      <c r="K12" s="649"/>
    </row>
    <row r="13" spans="1:11" ht="25.5">
      <c r="A13" s="602" t="s">
        <v>362</v>
      </c>
      <c r="B13" s="649">
        <f t="shared" ref="B13:J13" si="1">B14+B15+B16+B17</f>
        <v>0</v>
      </c>
      <c r="C13" s="649">
        <f t="shared" si="1"/>
        <v>0</v>
      </c>
      <c r="D13" s="649">
        <f t="shared" si="1"/>
        <v>0</v>
      </c>
      <c r="E13" s="649">
        <f t="shared" si="1"/>
        <v>0</v>
      </c>
      <c r="F13" s="649">
        <f t="shared" si="1"/>
        <v>0</v>
      </c>
      <c r="G13" s="649">
        <f t="shared" si="1"/>
        <v>0</v>
      </c>
      <c r="H13" s="649">
        <f t="shared" si="1"/>
        <v>0</v>
      </c>
      <c r="I13" s="649">
        <f t="shared" si="1"/>
        <v>0</v>
      </c>
      <c r="J13" s="649">
        <f t="shared" si="1"/>
        <v>0</v>
      </c>
      <c r="K13" s="649">
        <f>E13-J13</f>
        <v>0</v>
      </c>
    </row>
    <row r="14" spans="1:11">
      <c r="A14" s="603" t="s">
        <v>363</v>
      </c>
      <c r="B14" s="660">
        <v>0</v>
      </c>
      <c r="C14" s="660"/>
      <c r="D14" s="660"/>
      <c r="E14" s="660">
        <v>0</v>
      </c>
      <c r="F14" s="660"/>
      <c r="G14" s="660"/>
      <c r="H14" s="660"/>
      <c r="I14" s="660"/>
      <c r="J14" s="660"/>
      <c r="K14" s="649">
        <f>E14-J14</f>
        <v>0</v>
      </c>
    </row>
    <row r="15" spans="1:11">
      <c r="A15" s="603" t="s">
        <v>364</v>
      </c>
      <c r="B15" s="660">
        <v>0</v>
      </c>
      <c r="C15" s="660"/>
      <c r="D15" s="660">
        <v>0</v>
      </c>
      <c r="E15" s="660">
        <v>0</v>
      </c>
      <c r="F15" s="660">
        <v>0</v>
      </c>
      <c r="G15" s="660">
        <v>0</v>
      </c>
      <c r="H15" s="660">
        <v>0</v>
      </c>
      <c r="I15" s="660">
        <v>0</v>
      </c>
      <c r="J15" s="660">
        <v>0</v>
      </c>
      <c r="K15" s="649">
        <f>E15-J15</f>
        <v>0</v>
      </c>
    </row>
    <row r="16" spans="1:11">
      <c r="A16" s="603" t="s">
        <v>365</v>
      </c>
      <c r="B16" s="660">
        <v>0</v>
      </c>
      <c r="C16" s="660">
        <v>0</v>
      </c>
      <c r="D16" s="660"/>
      <c r="E16" s="660">
        <v>0</v>
      </c>
      <c r="F16" s="660"/>
      <c r="G16" s="660"/>
      <c r="H16" s="660"/>
      <c r="I16" s="660"/>
      <c r="J16" s="660"/>
      <c r="K16" s="649">
        <f>E16-J16</f>
        <v>0</v>
      </c>
    </row>
    <row r="17" spans="1:11">
      <c r="A17" s="603" t="s">
        <v>366</v>
      </c>
      <c r="B17" s="660">
        <v>0</v>
      </c>
      <c r="C17" s="660"/>
      <c r="D17" s="660"/>
      <c r="E17" s="660">
        <v>0</v>
      </c>
      <c r="F17" s="660"/>
      <c r="G17" s="660"/>
      <c r="H17" s="660"/>
      <c r="I17" s="660"/>
      <c r="J17" s="660"/>
      <c r="K17" s="649">
        <f>E17-J17</f>
        <v>0</v>
      </c>
    </row>
    <row r="18" spans="1:11">
      <c r="A18" s="594"/>
      <c r="B18" s="649">
        <v>0</v>
      </c>
      <c r="C18" s="649"/>
      <c r="D18" s="649"/>
      <c r="E18" s="649"/>
      <c r="F18" s="649"/>
      <c r="G18" s="649"/>
      <c r="H18" s="649"/>
      <c r="I18" s="649"/>
      <c r="J18" s="649"/>
      <c r="K18" s="661"/>
    </row>
    <row r="19" spans="1:11" ht="38.25">
      <c r="A19" s="602" t="s">
        <v>367</v>
      </c>
      <c r="B19" s="649">
        <f>B7+B13</f>
        <v>0</v>
      </c>
      <c r="C19" s="649">
        <f t="shared" ref="C19:J19" si="2">C7+C13</f>
        <v>0</v>
      </c>
      <c r="D19" s="649">
        <f t="shared" si="2"/>
        <v>0</v>
      </c>
      <c r="E19" s="649">
        <f t="shared" si="2"/>
        <v>0</v>
      </c>
      <c r="F19" s="649">
        <f t="shared" si="2"/>
        <v>0</v>
      </c>
      <c r="G19" s="649">
        <f t="shared" si="2"/>
        <v>0</v>
      </c>
      <c r="H19" s="649">
        <f t="shared" si="2"/>
        <v>0</v>
      </c>
      <c r="I19" s="649">
        <f t="shared" si="2"/>
        <v>0</v>
      </c>
      <c r="J19" s="649">
        <f t="shared" si="2"/>
        <v>0</v>
      </c>
      <c r="K19" s="649">
        <f>E19-J19</f>
        <v>0</v>
      </c>
    </row>
    <row r="20" spans="1:11" ht="15.75" thickBot="1">
      <c r="A20" s="604"/>
      <c r="B20" s="605"/>
      <c r="C20" s="605"/>
      <c r="D20" s="605"/>
      <c r="E20" s="605"/>
      <c r="F20" s="605"/>
      <c r="G20" s="605"/>
      <c r="H20" s="605"/>
      <c r="I20" s="605"/>
      <c r="J20" s="605"/>
      <c r="K20" s="605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</sheetPr>
  <dimension ref="A1:I49"/>
  <sheetViews>
    <sheetView view="pageBreakPreview" zoomScale="90" zoomScaleNormal="100" zoomScaleSheetLayoutView="90" workbookViewId="0">
      <selection activeCell="C43" sqref="C43:D44"/>
    </sheetView>
  </sheetViews>
  <sheetFormatPr baseColWidth="10" defaultColWidth="11.28515625" defaultRowHeight="16.5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>
      <c r="A1" s="1157" t="str">
        <f>'ETCA-I-01'!A1:G1</f>
        <v>COMISION DE VIVIENDA DEL ESTADO DE SONORA</v>
      </c>
      <c r="B1" s="1157"/>
      <c r="C1" s="1157"/>
      <c r="D1" s="1157"/>
      <c r="E1" s="1157"/>
      <c r="F1" s="1157"/>
      <c r="G1" s="1157"/>
      <c r="H1" s="1157"/>
      <c r="I1" s="1157"/>
    </row>
    <row r="2" spans="1:9">
      <c r="A2" s="1158" t="s">
        <v>8</v>
      </c>
      <c r="B2" s="1158"/>
      <c r="C2" s="1158"/>
      <c r="D2" s="1158"/>
      <c r="E2" s="1158"/>
      <c r="F2" s="1158"/>
      <c r="G2" s="1158"/>
      <c r="H2" s="1158"/>
      <c r="I2" s="1158"/>
    </row>
    <row r="3" spans="1:9">
      <c r="A3" s="1159" t="str">
        <f>'ETCA-I-01'!A3:G3</f>
        <v>Al 30 de Septiembre de 2020</v>
      </c>
      <c r="B3" s="1159"/>
      <c r="C3" s="1159"/>
      <c r="D3" s="1159"/>
      <c r="E3" s="1159"/>
      <c r="F3" s="1159"/>
      <c r="G3" s="1159"/>
      <c r="H3" s="1159"/>
      <c r="I3" s="1159"/>
    </row>
    <row r="4" spans="1:9" ht="18" customHeight="1" thickBot="1">
      <c r="A4" s="5"/>
      <c r="B4" s="1160" t="s">
        <v>1026</v>
      </c>
      <c r="C4" s="1160"/>
      <c r="D4" s="1160"/>
      <c r="E4" s="1160"/>
      <c r="F4" s="1160"/>
      <c r="G4" s="1160"/>
      <c r="H4" s="312"/>
      <c r="I4" s="5"/>
    </row>
    <row r="5" spans="1:9">
      <c r="A5" s="8"/>
      <c r="B5" s="9"/>
      <c r="C5" s="9"/>
      <c r="D5" s="9"/>
      <c r="E5" s="9"/>
      <c r="F5" s="9"/>
      <c r="G5" s="9"/>
      <c r="H5" s="9"/>
      <c r="I5" s="10"/>
    </row>
    <row r="6" spans="1:9">
      <c r="A6" s="11"/>
      <c r="B6" s="12"/>
      <c r="C6" s="12"/>
      <c r="D6" s="12"/>
      <c r="E6" s="12"/>
      <c r="F6" s="12"/>
      <c r="G6" s="12"/>
      <c r="H6" s="12"/>
      <c r="I6" s="13"/>
    </row>
    <row r="7" spans="1:9">
      <c r="A7" s="14" t="s">
        <v>368</v>
      </c>
      <c r="B7" s="12"/>
      <c r="C7" s="12"/>
      <c r="D7" s="12"/>
      <c r="E7" s="12"/>
      <c r="F7" s="12"/>
      <c r="G7" s="12"/>
      <c r="H7" s="12"/>
      <c r="I7" s="13"/>
    </row>
    <row r="8" spans="1:9">
      <c r="A8" s="14"/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9" t="s">
        <v>1138</v>
      </c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>
      <c r="A15" s="11"/>
      <c r="B15" s="12"/>
      <c r="C15" s="1148" t="s">
        <v>369</v>
      </c>
      <c r="D15" s="1149"/>
      <c r="E15" s="1149"/>
      <c r="F15" s="1149"/>
      <c r="G15" s="1149"/>
      <c r="H15" s="1150"/>
      <c r="I15" s="13"/>
    </row>
    <row r="16" spans="1:9" ht="15" customHeight="1">
      <c r="A16" s="11"/>
      <c r="B16" s="12"/>
      <c r="C16" s="1151"/>
      <c r="D16" s="1152"/>
      <c r="E16" s="1152"/>
      <c r="F16" s="1152"/>
      <c r="G16" s="1152"/>
      <c r="H16" s="1153"/>
      <c r="I16" s="13"/>
    </row>
    <row r="17" spans="1:9" ht="15" customHeight="1">
      <c r="A17" s="11"/>
      <c r="B17" s="12"/>
      <c r="C17" s="1151"/>
      <c r="D17" s="1152"/>
      <c r="E17" s="1152"/>
      <c r="F17" s="1152"/>
      <c r="G17" s="1152"/>
      <c r="H17" s="1153"/>
      <c r="I17" s="13"/>
    </row>
    <row r="18" spans="1:9" ht="15" customHeight="1">
      <c r="A18" s="14" t="s">
        <v>370</v>
      </c>
      <c r="B18" s="12"/>
      <c r="C18" s="1151"/>
      <c r="D18" s="1152"/>
      <c r="E18" s="1152"/>
      <c r="F18" s="1152"/>
      <c r="G18" s="1152"/>
      <c r="H18" s="1153"/>
      <c r="I18" s="13"/>
    </row>
    <row r="19" spans="1:9" ht="15" customHeight="1">
      <c r="A19" s="11"/>
      <c r="B19" s="12"/>
      <c r="C19" s="1151"/>
      <c r="D19" s="1152"/>
      <c r="E19" s="1152"/>
      <c r="F19" s="1152"/>
      <c r="G19" s="1152"/>
      <c r="H19" s="1153"/>
      <c r="I19" s="13"/>
    </row>
    <row r="20" spans="1:9" ht="15" customHeight="1">
      <c r="A20" s="11"/>
      <c r="B20" s="12"/>
      <c r="C20" s="1151"/>
      <c r="D20" s="1152"/>
      <c r="E20" s="1152"/>
      <c r="F20" s="1152"/>
      <c r="G20" s="1152"/>
      <c r="H20" s="1153"/>
      <c r="I20" s="13"/>
    </row>
    <row r="21" spans="1:9" ht="15" customHeight="1">
      <c r="A21" s="11"/>
      <c r="B21" s="12"/>
      <c r="C21" s="1151"/>
      <c r="D21" s="1152"/>
      <c r="E21" s="1152"/>
      <c r="F21" s="1152"/>
      <c r="G21" s="1152"/>
      <c r="H21" s="1153"/>
      <c r="I21" s="13"/>
    </row>
    <row r="22" spans="1:9" ht="15" customHeight="1">
      <c r="A22" s="11"/>
      <c r="B22" s="12"/>
      <c r="C22" s="1151"/>
      <c r="D22" s="1152"/>
      <c r="E22" s="1152"/>
      <c r="F22" s="1152"/>
      <c r="G22" s="1152"/>
      <c r="H22" s="1153"/>
      <c r="I22" s="13"/>
    </row>
    <row r="23" spans="1:9" ht="15" customHeight="1">
      <c r="A23" s="11"/>
      <c r="B23" s="12"/>
      <c r="C23" s="1151"/>
      <c r="D23" s="1152"/>
      <c r="E23" s="1152"/>
      <c r="F23" s="1152"/>
      <c r="G23" s="1152"/>
      <c r="H23" s="1153"/>
      <c r="I23" s="13"/>
    </row>
    <row r="24" spans="1:9" ht="15" customHeight="1">
      <c r="A24" s="11"/>
      <c r="B24" s="12"/>
      <c r="C24" s="1151"/>
      <c r="D24" s="1152"/>
      <c r="E24" s="1152"/>
      <c r="F24" s="1152"/>
      <c r="G24" s="1152"/>
      <c r="H24" s="1153"/>
      <c r="I24" s="13"/>
    </row>
    <row r="25" spans="1:9" ht="15" customHeight="1">
      <c r="A25" s="11"/>
      <c r="B25" s="12"/>
      <c r="C25" s="1151"/>
      <c r="D25" s="1152"/>
      <c r="E25" s="1152"/>
      <c r="F25" s="1152"/>
      <c r="G25" s="1152"/>
      <c r="H25" s="1153"/>
      <c r="I25" s="13"/>
    </row>
    <row r="26" spans="1:9" ht="14.25" customHeight="1">
      <c r="A26" s="11"/>
      <c r="B26" s="12"/>
      <c r="C26" s="1151"/>
      <c r="D26" s="1152"/>
      <c r="E26" s="1152"/>
      <c r="F26" s="1152"/>
      <c r="G26" s="1152"/>
      <c r="H26" s="1153"/>
      <c r="I26" s="13"/>
    </row>
    <row r="27" spans="1:9" ht="15.75" customHeight="1">
      <c r="A27" s="11"/>
      <c r="B27" s="12"/>
      <c r="C27" s="1151"/>
      <c r="D27" s="1152"/>
      <c r="E27" s="1152"/>
      <c r="F27" s="1152"/>
      <c r="G27" s="1152"/>
      <c r="H27" s="1153"/>
      <c r="I27" s="13"/>
    </row>
    <row r="28" spans="1:9">
      <c r="A28" s="11"/>
      <c r="B28" s="12"/>
      <c r="C28" s="1151"/>
      <c r="D28" s="1152"/>
      <c r="E28" s="1152"/>
      <c r="F28" s="1152"/>
      <c r="G28" s="1152"/>
      <c r="H28" s="1153"/>
      <c r="I28" s="13"/>
    </row>
    <row r="29" spans="1:9" ht="17.25" thickBot="1">
      <c r="A29" s="11"/>
      <c r="B29" s="12"/>
      <c r="C29" s="1154"/>
      <c r="D29" s="1155"/>
      <c r="E29" s="1155"/>
      <c r="F29" s="1155"/>
      <c r="G29" s="1155"/>
      <c r="H29" s="1156"/>
      <c r="I29" s="13"/>
    </row>
    <row r="30" spans="1:9" ht="17.25" thickBot="1">
      <c r="A30" s="16"/>
      <c r="B30" s="1"/>
      <c r="C30" s="1"/>
      <c r="D30" s="1"/>
      <c r="E30" s="1"/>
      <c r="F30" s="1"/>
      <c r="G30" s="1"/>
      <c r="H30" s="1"/>
      <c r="I30" s="2"/>
    </row>
    <row r="31" spans="1:9">
      <c r="A31" s="11"/>
      <c r="B31" s="12"/>
      <c r="C31" s="12"/>
      <c r="D31" s="12"/>
      <c r="E31" s="12"/>
      <c r="F31" s="12"/>
      <c r="G31" s="12"/>
      <c r="H31" s="12"/>
      <c r="I31" s="13"/>
    </row>
    <row r="32" spans="1:9">
      <c r="A32" s="14" t="s">
        <v>371</v>
      </c>
      <c r="B32" s="12"/>
      <c r="C32" s="12"/>
      <c r="D32" s="12"/>
      <c r="E32" s="12"/>
      <c r="F32" s="12"/>
      <c r="G32" s="12"/>
      <c r="H32" s="12"/>
      <c r="I32" s="13"/>
    </row>
    <row r="33" spans="1:9">
      <c r="A33" s="11"/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>
      <c r="A40" s="16"/>
      <c r="B40" s="1"/>
      <c r="C40" s="1"/>
      <c r="D40" s="1"/>
      <c r="E40" s="1"/>
      <c r="F40" s="1"/>
      <c r="G40" s="1"/>
      <c r="H40" s="1"/>
      <c r="I40" s="2"/>
    </row>
    <row r="41" spans="1:9">
      <c r="A41" s="3" t="s">
        <v>243</v>
      </c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49"/>
  <sheetViews>
    <sheetView view="pageBreakPreview" zoomScaleNormal="100" zoomScaleSheetLayoutView="100" workbookViewId="0">
      <selection activeCell="I14" sqref="I14"/>
    </sheetView>
  </sheetViews>
  <sheetFormatPr baseColWidth="10" defaultColWidth="11.28515625" defaultRowHeight="16.5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>
      <c r="A1" s="1157" t="str">
        <f>'ETCA-I-01'!A1:G1</f>
        <v>COMISION DE VIVIENDA DEL ESTADO DE SONORA</v>
      </c>
      <c r="B1" s="1157"/>
      <c r="C1" s="1157"/>
      <c r="D1" s="1157"/>
      <c r="E1" s="1157"/>
      <c r="F1" s="1157"/>
      <c r="G1" s="1157"/>
      <c r="H1" s="1157"/>
      <c r="I1" s="1157"/>
      <c r="J1" s="1157"/>
    </row>
    <row r="2" spans="1:10">
      <c r="A2" s="1158" t="s">
        <v>9</v>
      </c>
      <c r="B2" s="1158"/>
      <c r="C2" s="1158"/>
      <c r="D2" s="1158"/>
      <c r="E2" s="1158"/>
      <c r="F2" s="1158"/>
      <c r="G2" s="1158"/>
      <c r="H2" s="1158"/>
      <c r="I2" s="1158"/>
      <c r="J2" s="1158"/>
    </row>
    <row r="3" spans="1:10">
      <c r="A3" s="1159" t="str">
        <f>'ETCA-I-01'!A3:G3</f>
        <v>Al 30 de Septiembre de 2020</v>
      </c>
      <c r="B3" s="1159"/>
      <c r="C3" s="1159"/>
      <c r="D3" s="1159"/>
      <c r="E3" s="1159"/>
      <c r="F3" s="1159"/>
      <c r="G3" s="1159"/>
      <c r="H3" s="1159"/>
      <c r="I3" s="1159"/>
      <c r="J3" s="1159"/>
    </row>
    <row r="4" spans="1:10" ht="18" customHeight="1" thickBot="1">
      <c r="A4" s="1170" t="s">
        <v>1027</v>
      </c>
      <c r="B4" s="1170"/>
      <c r="C4" s="1170"/>
      <c r="D4" s="1170"/>
      <c r="E4" s="1170"/>
      <c r="F4" s="1170"/>
      <c r="G4" s="1170"/>
      <c r="H4" s="1170"/>
      <c r="I4" s="4"/>
    </row>
    <row r="5" spans="1:10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>
      <c r="A10" s="11"/>
      <c r="B10" s="12"/>
      <c r="C10" s="1161" t="s">
        <v>1028</v>
      </c>
      <c r="D10" s="1162"/>
      <c r="E10" s="1162"/>
      <c r="F10" s="1162"/>
      <c r="G10" s="1162"/>
      <c r="H10" s="1163"/>
      <c r="I10" s="12"/>
      <c r="J10" s="13"/>
    </row>
    <row r="11" spans="1:10">
      <c r="A11" s="11"/>
      <c r="B11" s="12"/>
      <c r="C11" s="1164"/>
      <c r="D11" s="1165"/>
      <c r="E11" s="1165"/>
      <c r="F11" s="1165"/>
      <c r="G11" s="1165"/>
      <c r="H11" s="1166"/>
      <c r="I11" s="12"/>
      <c r="J11" s="13"/>
    </row>
    <row r="12" spans="1:10">
      <c r="A12" s="11"/>
      <c r="B12" s="12"/>
      <c r="C12" s="1164"/>
      <c r="D12" s="1165"/>
      <c r="E12" s="1165"/>
      <c r="F12" s="1165"/>
      <c r="G12" s="1165"/>
      <c r="H12" s="1166"/>
      <c r="I12" s="12"/>
      <c r="J12" s="13"/>
    </row>
    <row r="13" spans="1:10">
      <c r="A13" s="11"/>
      <c r="B13" s="12"/>
      <c r="C13" s="1164"/>
      <c r="D13" s="1165"/>
      <c r="E13" s="1165"/>
      <c r="F13" s="1165"/>
      <c r="G13" s="1165"/>
      <c r="H13" s="1166"/>
      <c r="I13" s="12"/>
      <c r="J13" s="13"/>
    </row>
    <row r="14" spans="1:10">
      <c r="A14" s="11"/>
      <c r="B14" s="12"/>
      <c r="C14" s="1164"/>
      <c r="D14" s="1165"/>
      <c r="E14" s="1165"/>
      <c r="F14" s="1165"/>
      <c r="G14" s="1165"/>
      <c r="H14" s="1166"/>
      <c r="I14" s="12"/>
      <c r="J14" s="13"/>
    </row>
    <row r="15" spans="1:10">
      <c r="A15" s="11"/>
      <c r="B15" s="12"/>
      <c r="C15" s="1164"/>
      <c r="D15" s="1165"/>
      <c r="E15" s="1165"/>
      <c r="F15" s="1165"/>
      <c r="G15" s="1165"/>
      <c r="H15" s="1166"/>
      <c r="I15" s="12"/>
      <c r="J15" s="13"/>
    </row>
    <row r="16" spans="1:10" ht="17.25" thickBot="1">
      <c r="A16" s="11"/>
      <c r="B16" s="12"/>
      <c r="C16" s="1167"/>
      <c r="D16" s="1168"/>
      <c r="E16" s="1168"/>
      <c r="F16" s="1168"/>
      <c r="G16" s="1168"/>
      <c r="H16" s="1169"/>
      <c r="I16" s="12"/>
      <c r="J16" s="13"/>
    </row>
    <row r="17" spans="1:10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>
      <c r="A18" s="11"/>
      <c r="B18" s="12"/>
      <c r="C18" s="19" t="s">
        <v>372</v>
      </c>
      <c r="D18" s="12"/>
      <c r="E18" s="12"/>
      <c r="F18" s="12"/>
      <c r="G18" s="12"/>
      <c r="H18" s="12"/>
      <c r="I18" s="12"/>
      <c r="J18" s="13"/>
    </row>
    <row r="19" spans="1:10" ht="9.75" customHeight="1" thickBot="1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>
      <c r="A20" s="11"/>
      <c r="B20" s="12"/>
      <c r="C20" s="20" t="s">
        <v>373</v>
      </c>
      <c r="D20" s="21"/>
      <c r="E20" s="21"/>
      <c r="F20" s="21"/>
      <c r="G20" s="21"/>
      <c r="H20" s="22"/>
      <c r="I20" s="12"/>
      <c r="J20" s="13"/>
    </row>
    <row r="21" spans="1:10">
      <c r="A21" s="11"/>
      <c r="B21" s="12"/>
      <c r="C21" s="23" t="s">
        <v>374</v>
      </c>
      <c r="D21" s="24"/>
      <c r="E21" s="24"/>
      <c r="F21" s="24"/>
      <c r="G21" s="24"/>
      <c r="H21" s="25"/>
      <c r="I21" s="12"/>
      <c r="J21" s="13"/>
    </row>
    <row r="22" spans="1:10">
      <c r="A22" s="11"/>
      <c r="B22" s="12"/>
      <c r="C22" s="23" t="s">
        <v>375</v>
      </c>
      <c r="D22" s="24"/>
      <c r="E22" s="24"/>
      <c r="F22" s="24"/>
      <c r="G22" s="24"/>
      <c r="H22" s="25"/>
      <c r="I22" s="12"/>
      <c r="J22" s="13"/>
    </row>
    <row r="23" spans="1:10" ht="17.25" thickBot="1">
      <c r="A23" s="11"/>
      <c r="B23" s="12"/>
      <c r="C23" s="26" t="s">
        <v>376</v>
      </c>
      <c r="D23" s="27"/>
      <c r="E23" s="27"/>
      <c r="F23" s="27"/>
      <c r="G23" s="27"/>
      <c r="H23" s="28"/>
      <c r="I23" s="12"/>
      <c r="J23" s="13"/>
    </row>
    <row r="24" spans="1:10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>
      <c r="A25" s="29" t="s">
        <v>377</v>
      </c>
      <c r="B25" s="12" t="s">
        <v>378</v>
      </c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379</v>
      </c>
      <c r="B26" s="12" t="s">
        <v>380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381</v>
      </c>
      <c r="B27" s="12" t="s">
        <v>382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383</v>
      </c>
      <c r="B28" s="30" t="s">
        <v>384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385</v>
      </c>
      <c r="B29" s="30" t="s">
        <v>386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387</v>
      </c>
      <c r="B30" s="30" t="s">
        <v>388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389</v>
      </c>
      <c r="B31" s="30" t="s">
        <v>390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391</v>
      </c>
      <c r="B32" s="30" t="s">
        <v>392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393</v>
      </c>
      <c r="B33" s="30" t="s">
        <v>394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395</v>
      </c>
      <c r="B34" s="30" t="s">
        <v>396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397</v>
      </c>
      <c r="B35" s="30" t="s">
        <v>398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399</v>
      </c>
      <c r="B36" s="30" t="s">
        <v>400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401</v>
      </c>
      <c r="B37" s="30" t="s">
        <v>402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403</v>
      </c>
      <c r="B38" s="30" t="s">
        <v>404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405</v>
      </c>
      <c r="B39" s="30" t="s">
        <v>406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407</v>
      </c>
      <c r="B40" s="30" t="s">
        <v>408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409</v>
      </c>
      <c r="B41" s="30" t="s">
        <v>410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7.25" thickBot="1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57"/>
  <sheetViews>
    <sheetView view="pageBreakPreview" zoomScale="90" zoomScaleNormal="100" zoomScaleSheetLayoutView="90" workbookViewId="0">
      <selection activeCell="F17" sqref="F17"/>
    </sheetView>
  </sheetViews>
  <sheetFormatPr baseColWidth="10" defaultColWidth="11.28515625" defaultRowHeight="16.5"/>
  <cols>
    <col min="1" max="1" width="1.140625" style="229" customWidth="1"/>
    <col min="2" max="2" width="31.7109375" style="229" customWidth="1"/>
    <col min="3" max="4" width="14.28515625" style="118" customWidth="1"/>
    <col min="5" max="5" width="13.140625" style="118" customWidth="1"/>
    <col min="6" max="6" width="14" style="118" customWidth="1"/>
    <col min="7" max="7" width="15" style="118" customWidth="1"/>
    <col min="8" max="8" width="14.28515625" style="118" customWidth="1"/>
    <col min="9" max="16384" width="11.28515625" style="118"/>
  </cols>
  <sheetData>
    <row r="1" spans="1:8">
      <c r="A1" s="1110" t="str">
        <f>'ETCA-I-01'!A1:G1</f>
        <v>COMISION DE VIVIENDA DEL ESTADO DE SONORA</v>
      </c>
      <c r="B1" s="1110"/>
      <c r="C1" s="1110"/>
      <c r="D1" s="1110"/>
      <c r="E1" s="1110"/>
      <c r="F1" s="1110"/>
      <c r="G1" s="1110"/>
      <c r="H1" s="1110"/>
    </row>
    <row r="2" spans="1:8" s="160" customFormat="1" ht="15.75">
      <c r="A2" s="1110" t="s">
        <v>11</v>
      </c>
      <c r="B2" s="1110"/>
      <c r="C2" s="1110"/>
      <c r="D2" s="1110"/>
      <c r="E2" s="1110"/>
      <c r="F2" s="1110"/>
      <c r="G2" s="1110"/>
      <c r="H2" s="1110"/>
    </row>
    <row r="3" spans="1:8" s="160" customFormat="1">
      <c r="A3" s="1111" t="str">
        <f>'ETCA-I-03'!A3:D3</f>
        <v>Del 01 de Enero al 30 de Septiembre de 2020</v>
      </c>
      <c r="B3" s="1111"/>
      <c r="C3" s="1111"/>
      <c r="D3" s="1111"/>
      <c r="E3" s="1111"/>
      <c r="F3" s="1111"/>
      <c r="G3" s="1111"/>
      <c r="H3" s="1111"/>
    </row>
    <row r="4" spans="1:8" s="162" customFormat="1" ht="17.25" thickBot="1">
      <c r="A4" s="161"/>
      <c r="B4" s="161"/>
      <c r="C4" s="1112"/>
      <c r="D4" s="1112"/>
      <c r="E4" s="1112"/>
      <c r="F4" s="1112"/>
      <c r="G4" s="522"/>
      <c r="H4" s="49"/>
    </row>
    <row r="5" spans="1:8" s="200" customFormat="1" ht="17.25" thickBot="1">
      <c r="A5" s="1174" t="s">
        <v>948</v>
      </c>
      <c r="B5" s="1175"/>
      <c r="C5" s="1171" t="s">
        <v>430</v>
      </c>
      <c r="D5" s="1172"/>
      <c r="E5" s="1172"/>
      <c r="F5" s="1172"/>
      <c r="G5" s="1173"/>
      <c r="H5" s="807"/>
    </row>
    <row r="6" spans="1:8" s="200" customFormat="1" ht="39" thickBot="1">
      <c r="A6" s="1176"/>
      <c r="B6" s="1177"/>
      <c r="C6" s="865" t="s">
        <v>949</v>
      </c>
      <c r="D6" s="865" t="s">
        <v>411</v>
      </c>
      <c r="E6" s="865" t="s">
        <v>434</v>
      </c>
      <c r="F6" s="866" t="s">
        <v>763</v>
      </c>
      <c r="G6" s="866" t="s">
        <v>950</v>
      </c>
      <c r="H6" s="867" t="s">
        <v>412</v>
      </c>
    </row>
    <row r="7" spans="1:8" s="200" customFormat="1" ht="17.25" thickBot="1">
      <c r="A7" s="1178"/>
      <c r="B7" s="1179"/>
      <c r="C7" s="214" t="s">
        <v>413</v>
      </c>
      <c r="D7" s="214" t="s">
        <v>414</v>
      </c>
      <c r="E7" s="214" t="s">
        <v>415</v>
      </c>
      <c r="F7" s="808" t="s">
        <v>416</v>
      </c>
      <c r="G7" s="808" t="s">
        <v>417</v>
      </c>
      <c r="H7" s="214" t="s">
        <v>418</v>
      </c>
    </row>
    <row r="8" spans="1:8" s="200" customFormat="1" ht="8.25" customHeight="1">
      <c r="A8" s="204"/>
      <c r="B8" s="804"/>
      <c r="C8" s="809"/>
      <c r="D8" s="809"/>
      <c r="E8" s="810"/>
      <c r="F8" s="809"/>
      <c r="G8" s="809"/>
      <c r="H8" s="810"/>
    </row>
    <row r="9" spans="1:8" ht="17.100000000000001" customHeight="1">
      <c r="A9" s="205"/>
      <c r="B9" s="805" t="s">
        <v>198</v>
      </c>
      <c r="C9" s="811"/>
      <c r="D9" s="811"/>
      <c r="E9" s="812">
        <f>C9+D9</f>
        <v>0</v>
      </c>
      <c r="F9" s="811"/>
      <c r="G9" s="811"/>
      <c r="H9" s="812">
        <f>G9-C9</f>
        <v>0</v>
      </c>
    </row>
    <row r="10" spans="1:8" ht="17.100000000000001" customHeight="1">
      <c r="A10" s="205"/>
      <c r="B10" s="805" t="s">
        <v>199</v>
      </c>
      <c r="C10" s="811">
        <v>0</v>
      </c>
      <c r="D10" s="811">
        <v>0</v>
      </c>
      <c r="E10" s="812">
        <f t="shared" ref="E10:E18" si="0">C10+D10</f>
        <v>0</v>
      </c>
      <c r="F10" s="811">
        <v>0</v>
      </c>
      <c r="G10" s="811">
        <v>0</v>
      </c>
      <c r="H10" s="812">
        <f t="shared" ref="H10:H19" si="1">G10-C10</f>
        <v>0</v>
      </c>
    </row>
    <row r="11" spans="1:8" ht="17.100000000000001" customHeight="1">
      <c r="A11" s="205"/>
      <c r="B11" s="805" t="s">
        <v>419</v>
      </c>
      <c r="C11" s="811">
        <v>0</v>
      </c>
      <c r="D11" s="811"/>
      <c r="E11" s="812">
        <f t="shared" si="0"/>
        <v>0</v>
      </c>
      <c r="F11" s="811"/>
      <c r="G11" s="811"/>
      <c r="H11" s="812">
        <f t="shared" si="1"/>
        <v>0</v>
      </c>
    </row>
    <row r="12" spans="1:8" ht="17.100000000000001" customHeight="1">
      <c r="A12" s="205"/>
      <c r="B12" s="805" t="s">
        <v>201</v>
      </c>
      <c r="C12" s="811">
        <v>0</v>
      </c>
      <c r="D12" s="811"/>
      <c r="E12" s="812">
        <f t="shared" si="0"/>
        <v>0</v>
      </c>
      <c r="F12" s="811"/>
      <c r="G12" s="811"/>
      <c r="H12" s="812">
        <f t="shared" si="1"/>
        <v>0</v>
      </c>
    </row>
    <row r="13" spans="1:8" ht="17.100000000000001" customHeight="1">
      <c r="A13" s="205"/>
      <c r="B13" s="805" t="s">
        <v>420</v>
      </c>
      <c r="C13" s="811">
        <v>0</v>
      </c>
      <c r="D13" s="811">
        <f>+F13</f>
        <v>197813.06</v>
      </c>
      <c r="E13" s="812">
        <f t="shared" si="0"/>
        <v>197813.06</v>
      </c>
      <c r="F13" s="811">
        <v>197813.06</v>
      </c>
      <c r="G13" s="813">
        <f>+F13</f>
        <v>197813.06</v>
      </c>
      <c r="H13" s="812">
        <f t="shared" si="1"/>
        <v>197813.06</v>
      </c>
    </row>
    <row r="14" spans="1:8" ht="17.100000000000001" customHeight="1">
      <c r="A14" s="205"/>
      <c r="B14" s="805" t="s">
        <v>421</v>
      </c>
      <c r="C14" s="811">
        <v>0</v>
      </c>
      <c r="D14" s="811"/>
      <c r="E14" s="812">
        <f t="shared" si="0"/>
        <v>0</v>
      </c>
      <c r="F14" s="811"/>
      <c r="G14" s="811"/>
      <c r="H14" s="812">
        <f t="shared" si="1"/>
        <v>0</v>
      </c>
    </row>
    <row r="15" spans="1:8" ht="29.25" customHeight="1">
      <c r="A15" s="205"/>
      <c r="B15" s="805" t="s">
        <v>951</v>
      </c>
      <c r="C15" s="811"/>
      <c r="D15" s="811"/>
      <c r="E15" s="812">
        <f t="shared" si="0"/>
        <v>0</v>
      </c>
      <c r="F15" s="811"/>
      <c r="G15" s="811"/>
      <c r="H15" s="812">
        <f t="shared" si="1"/>
        <v>0</v>
      </c>
    </row>
    <row r="16" spans="1:8" ht="55.5" customHeight="1">
      <c r="A16" s="205"/>
      <c r="B16" s="805" t="s">
        <v>952</v>
      </c>
      <c r="C16" s="811"/>
      <c r="D16" s="811"/>
      <c r="E16" s="812">
        <f t="shared" si="0"/>
        <v>0</v>
      </c>
      <c r="F16" s="811"/>
      <c r="G16" s="811"/>
      <c r="H16" s="812">
        <f t="shared" si="1"/>
        <v>0</v>
      </c>
    </row>
    <row r="17" spans="1:8" ht="25.5">
      <c r="A17" s="205"/>
      <c r="B17" s="805" t="s">
        <v>956</v>
      </c>
      <c r="C17" s="811">
        <v>154527673</v>
      </c>
      <c r="D17" s="811">
        <f>28831973.38-D13</f>
        <v>28634160.32</v>
      </c>
      <c r="E17" s="812">
        <f t="shared" si="0"/>
        <v>183161833.31999999</v>
      </c>
      <c r="F17" s="811">
        <v>60881495.380000003</v>
      </c>
      <c r="G17" s="811">
        <f>+F17</f>
        <v>60881495.380000003</v>
      </c>
      <c r="H17" s="812">
        <f t="shared" si="1"/>
        <v>-93646177.620000005</v>
      </c>
    </row>
    <row r="18" spans="1:8" ht="17.100000000000001" customHeight="1" thickBot="1">
      <c r="A18" s="206"/>
      <c r="B18" s="806" t="s">
        <v>422</v>
      </c>
      <c r="C18" s="814"/>
      <c r="D18" s="814"/>
      <c r="E18" s="815">
        <f t="shared" si="0"/>
        <v>0</v>
      </c>
      <c r="F18" s="814"/>
      <c r="G18" s="814"/>
      <c r="H18" s="815">
        <f t="shared" si="1"/>
        <v>0</v>
      </c>
    </row>
    <row r="19" spans="1:8" s="230" customFormat="1" ht="28.5" customHeight="1" thickBot="1">
      <c r="A19" s="1191" t="s">
        <v>249</v>
      </c>
      <c r="B19" s="1192"/>
      <c r="C19" s="816">
        <f>C9+C10+C11+C12+C13+C14+C15+C16+C17+C18</f>
        <v>154527673</v>
      </c>
      <c r="D19" s="816">
        <f>D9+D10+D11+D12+D13+D14+D15+D16+D17+D18</f>
        <v>28831973.379999999</v>
      </c>
      <c r="E19" s="816">
        <f>E9+E10+E11+E12+E13+E14+E15+E16+E17+E18</f>
        <v>183359646.38</v>
      </c>
      <c r="F19" s="816">
        <f>F9+F10+F11+F12+F13+F14+F15+F16+F17+F18</f>
        <v>61079308.440000005</v>
      </c>
      <c r="G19" s="816">
        <f>G9+G10+G11+G12+G13+G14+G15+G16+G17+G18</f>
        <v>61079308.440000005</v>
      </c>
      <c r="H19" s="816">
        <f t="shared" si="1"/>
        <v>-93448364.560000002</v>
      </c>
    </row>
    <row r="20" spans="1:8" ht="22.5" customHeight="1" thickBot="1">
      <c r="A20" s="207"/>
      <c r="B20" s="207"/>
      <c r="C20" s="208"/>
      <c r="D20" s="208"/>
      <c r="E20" s="208"/>
      <c r="F20" s="209"/>
      <c r="G20" s="793" t="s">
        <v>953</v>
      </c>
      <c r="H20" s="794" t="str">
        <f>IF(($G$19-$C$19)&lt;=0,"",$G$19-$C$19)</f>
        <v/>
      </c>
    </row>
    <row r="21" spans="1:8" ht="10.5" customHeight="1" thickBot="1">
      <c r="A21" s="210"/>
      <c r="B21" s="210"/>
      <c r="C21" s="211"/>
      <c r="D21" s="211"/>
      <c r="E21" s="211"/>
      <c r="F21" s="212"/>
      <c r="G21" s="213"/>
      <c r="H21" s="209"/>
    </row>
    <row r="22" spans="1:8" s="200" customFormat="1" ht="17.25" thickBot="1">
      <c r="A22" s="1185" t="s">
        <v>954</v>
      </c>
      <c r="B22" s="1186"/>
      <c r="C22" s="1171" t="s">
        <v>430</v>
      </c>
      <c r="D22" s="1172"/>
      <c r="E22" s="1172"/>
      <c r="F22" s="1172"/>
      <c r="G22" s="1173"/>
      <c r="H22" s="807"/>
    </row>
    <row r="23" spans="1:8" s="200" customFormat="1" ht="39" thickBot="1">
      <c r="A23" s="1187"/>
      <c r="B23" s="1188"/>
      <c r="C23" s="865" t="s">
        <v>949</v>
      </c>
      <c r="D23" s="865" t="s">
        <v>411</v>
      </c>
      <c r="E23" s="865" t="s">
        <v>434</v>
      </c>
      <c r="F23" s="866" t="s">
        <v>763</v>
      </c>
      <c r="G23" s="866" t="s">
        <v>950</v>
      </c>
      <c r="H23" s="867" t="s">
        <v>412</v>
      </c>
    </row>
    <row r="24" spans="1:8" s="200" customFormat="1" ht="17.25" thickBot="1">
      <c r="A24" s="1189"/>
      <c r="B24" s="1190"/>
      <c r="C24" s="214" t="s">
        <v>413</v>
      </c>
      <c r="D24" s="214" t="s">
        <v>414</v>
      </c>
      <c r="E24" s="214" t="s">
        <v>415</v>
      </c>
      <c r="F24" s="808" t="s">
        <v>416</v>
      </c>
      <c r="G24" s="808" t="s">
        <v>417</v>
      </c>
      <c r="H24" s="214" t="s">
        <v>418</v>
      </c>
    </row>
    <row r="25" spans="1:8" s="215" customFormat="1" ht="48" customHeight="1">
      <c r="A25" s="1195" t="s">
        <v>955</v>
      </c>
      <c r="B25" s="1196"/>
      <c r="C25" s="471">
        <f t="shared" ref="C25:H25" si="2">SUM(C26,C27,C28,C29,C30,C31,C32,C33)</f>
        <v>0</v>
      </c>
      <c r="D25" s="471">
        <f t="shared" si="2"/>
        <v>0</v>
      </c>
      <c r="E25" s="471">
        <f t="shared" si="2"/>
        <v>0</v>
      </c>
      <c r="F25" s="471">
        <f t="shared" si="2"/>
        <v>0</v>
      </c>
      <c r="G25" s="471">
        <f t="shared" si="2"/>
        <v>0</v>
      </c>
      <c r="H25" s="471">
        <f t="shared" si="2"/>
        <v>0</v>
      </c>
    </row>
    <row r="26" spans="1:8" s="215" customFormat="1" ht="17.100000000000001" customHeight="1">
      <c r="A26" s="216" t="s">
        <v>423</v>
      </c>
      <c r="B26" s="217"/>
      <c r="C26" s="472">
        <v>0</v>
      </c>
      <c r="D26" s="472">
        <v>0</v>
      </c>
      <c r="E26" s="473">
        <f>C26+D26</f>
        <v>0</v>
      </c>
      <c r="F26" s="472">
        <v>0</v>
      </c>
      <c r="G26" s="472">
        <v>0</v>
      </c>
      <c r="H26" s="474">
        <f>G26-C26</f>
        <v>0</v>
      </c>
    </row>
    <row r="27" spans="1:8" s="215" customFormat="1" ht="17.100000000000001" customHeight="1">
      <c r="A27" s="216"/>
      <c r="B27" s="221" t="s">
        <v>199</v>
      </c>
      <c r="C27" s="472"/>
      <c r="D27" s="472"/>
      <c r="E27" s="473"/>
      <c r="F27" s="472"/>
      <c r="G27" s="472"/>
      <c r="H27" s="474"/>
    </row>
    <row r="28" spans="1:8" s="215" customFormat="1" ht="17.100000000000001" customHeight="1">
      <c r="A28" s="216" t="s">
        <v>419</v>
      </c>
      <c r="B28" s="217"/>
      <c r="C28" s="472"/>
      <c r="D28" s="472"/>
      <c r="E28" s="473">
        <f t="shared" ref="E28:E42" si="3">C28+D28</f>
        <v>0</v>
      </c>
      <c r="F28" s="472"/>
      <c r="G28" s="472"/>
      <c r="H28" s="474">
        <f t="shared" ref="H28:H42" si="4">G28-C28</f>
        <v>0</v>
      </c>
    </row>
    <row r="29" spans="1:8" s="215" customFormat="1">
      <c r="A29" s="1193" t="s">
        <v>201</v>
      </c>
      <c r="B29" s="1194"/>
      <c r="C29" s="472"/>
      <c r="D29" s="472"/>
      <c r="E29" s="473">
        <f t="shared" si="3"/>
        <v>0</v>
      </c>
      <c r="F29" s="472"/>
      <c r="G29" s="472"/>
      <c r="H29" s="474">
        <f t="shared" si="4"/>
        <v>0</v>
      </c>
    </row>
    <row r="30" spans="1:8" s="215" customFormat="1" ht="17.100000000000001" customHeight="1">
      <c r="A30" s="1193" t="s">
        <v>967</v>
      </c>
      <c r="B30" s="1194"/>
      <c r="C30" s="472"/>
      <c r="D30" s="472"/>
      <c r="E30" s="473">
        <f t="shared" si="3"/>
        <v>0</v>
      </c>
      <c r="F30" s="472"/>
      <c r="G30" s="472"/>
      <c r="H30" s="474">
        <f t="shared" si="4"/>
        <v>0</v>
      </c>
    </row>
    <row r="31" spans="1:8" ht="17.100000000000001" customHeight="1">
      <c r="A31" s="1193" t="s">
        <v>968</v>
      </c>
      <c r="B31" s="1194" t="s">
        <v>424</v>
      </c>
      <c r="C31" s="475"/>
      <c r="D31" s="475"/>
      <c r="E31" s="473">
        <f t="shared" si="3"/>
        <v>0</v>
      </c>
      <c r="F31" s="475"/>
      <c r="G31" s="475"/>
      <c r="H31" s="474">
        <f t="shared" si="4"/>
        <v>0</v>
      </c>
    </row>
    <row r="32" spans="1:8" s="215" customFormat="1" ht="51" customHeight="1">
      <c r="A32" s="868"/>
      <c r="B32" s="869" t="s">
        <v>952</v>
      </c>
      <c r="C32" s="472"/>
      <c r="D32" s="472"/>
      <c r="E32" s="473">
        <f t="shared" si="3"/>
        <v>0</v>
      </c>
      <c r="F32" s="472"/>
      <c r="G32" s="472"/>
      <c r="H32" s="474">
        <f t="shared" si="4"/>
        <v>0</v>
      </c>
    </row>
    <row r="33" spans="1:8" s="215" customFormat="1" ht="27.75" customHeight="1">
      <c r="A33" s="1193" t="s">
        <v>956</v>
      </c>
      <c r="B33" s="1194"/>
      <c r="C33" s="472"/>
      <c r="D33" s="472"/>
      <c r="E33" s="473">
        <f t="shared" si="3"/>
        <v>0</v>
      </c>
      <c r="F33" s="472"/>
      <c r="G33" s="472"/>
      <c r="H33" s="474">
        <f t="shared" si="4"/>
        <v>0</v>
      </c>
    </row>
    <row r="34" spans="1:8" s="215" customFormat="1" ht="8.25" customHeight="1">
      <c r="A34" s="218"/>
      <c r="B34" s="219"/>
      <c r="C34" s="472"/>
      <c r="D34" s="472"/>
      <c r="E34" s="473"/>
      <c r="F34" s="472"/>
      <c r="G34" s="472"/>
      <c r="H34" s="474"/>
    </row>
    <row r="35" spans="1:8" s="215" customFormat="1" ht="66.75" customHeight="1">
      <c r="A35" s="1183" t="s">
        <v>957</v>
      </c>
      <c r="B35" s="1184"/>
      <c r="C35" s="471">
        <f t="shared" ref="C35:H35" si="5">SUM(C36:C39)</f>
        <v>154527673</v>
      </c>
      <c r="D35" s="471">
        <f t="shared" si="5"/>
        <v>28831973.379999999</v>
      </c>
      <c r="E35" s="471">
        <f t="shared" si="5"/>
        <v>183359646.38</v>
      </c>
      <c r="F35" s="471">
        <f t="shared" si="5"/>
        <v>61079308.440000005</v>
      </c>
      <c r="G35" s="471">
        <f t="shared" si="5"/>
        <v>61079308.440000005</v>
      </c>
      <c r="H35" s="471">
        <f t="shared" si="5"/>
        <v>-93448364.560000002</v>
      </c>
    </row>
    <row r="36" spans="1:8" s="215" customFormat="1" ht="17.100000000000001" customHeight="1">
      <c r="A36" s="220"/>
      <c r="B36" s="221" t="s">
        <v>199</v>
      </c>
      <c r="C36" s="472">
        <v>0</v>
      </c>
      <c r="D36" s="472"/>
      <c r="E36" s="473">
        <f t="shared" si="3"/>
        <v>0</v>
      </c>
      <c r="F36" s="472"/>
      <c r="G36" s="472"/>
      <c r="H36" s="474">
        <f t="shared" si="4"/>
        <v>0</v>
      </c>
    </row>
    <row r="37" spans="1:8" s="215" customFormat="1" ht="17.100000000000001" customHeight="1">
      <c r="A37" s="220"/>
      <c r="B37" s="221" t="s">
        <v>967</v>
      </c>
      <c r="C37" s="472">
        <v>0</v>
      </c>
      <c r="D37" s="472">
        <f>+D13</f>
        <v>197813.06</v>
      </c>
      <c r="E37" s="473">
        <f>C37+D37</f>
        <v>197813.06</v>
      </c>
      <c r="F37" s="472">
        <f>+F13</f>
        <v>197813.06</v>
      </c>
      <c r="G37" s="472">
        <f>+G13</f>
        <v>197813.06</v>
      </c>
      <c r="H37" s="474">
        <f>G37-C37</f>
        <v>197813.06</v>
      </c>
    </row>
    <row r="38" spans="1:8" s="215" customFormat="1" ht="30.75" customHeight="1">
      <c r="A38" s="220"/>
      <c r="B38" s="870" t="s">
        <v>969</v>
      </c>
      <c r="C38" s="472">
        <v>0</v>
      </c>
      <c r="D38" s="472"/>
      <c r="E38" s="473">
        <f>C38+D38</f>
        <v>0</v>
      </c>
      <c r="F38" s="472"/>
      <c r="G38" s="472"/>
      <c r="H38" s="474">
        <f>G38-C38</f>
        <v>0</v>
      </c>
    </row>
    <row r="39" spans="1:8" s="215" customFormat="1" ht="29.25" customHeight="1">
      <c r="A39" s="220"/>
      <c r="B39" s="222" t="s">
        <v>956</v>
      </c>
      <c r="C39" s="472">
        <f>+C17</f>
        <v>154527673</v>
      </c>
      <c r="D39" s="472">
        <f>+D17</f>
        <v>28634160.32</v>
      </c>
      <c r="E39" s="473">
        <f t="shared" si="3"/>
        <v>183161833.31999999</v>
      </c>
      <c r="F39" s="472">
        <f>+F17</f>
        <v>60881495.380000003</v>
      </c>
      <c r="G39" s="472">
        <f>+G17</f>
        <v>60881495.380000003</v>
      </c>
      <c r="H39" s="474">
        <f t="shared" si="4"/>
        <v>-93646177.620000005</v>
      </c>
    </row>
    <row r="40" spans="1:8" s="215" customFormat="1" ht="6" customHeight="1">
      <c r="A40" s="220"/>
      <c r="B40" s="221"/>
      <c r="C40" s="472"/>
      <c r="D40" s="472"/>
      <c r="E40" s="473"/>
      <c r="F40" s="472"/>
      <c r="G40" s="472"/>
      <c r="H40" s="474"/>
    </row>
    <row r="41" spans="1:8" s="215" customFormat="1" ht="17.100000000000001" customHeight="1">
      <c r="A41" s="218" t="s">
        <v>426</v>
      </c>
      <c r="B41" s="219"/>
      <c r="C41" s="471">
        <f t="shared" ref="C41:H41" si="6">C42</f>
        <v>0</v>
      </c>
      <c r="D41" s="471">
        <f t="shared" si="6"/>
        <v>0</v>
      </c>
      <c r="E41" s="471">
        <f t="shared" si="6"/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</row>
    <row r="42" spans="1:8" s="215" customFormat="1" ht="17.100000000000001" customHeight="1">
      <c r="A42" s="218"/>
      <c r="B42" s="223" t="s">
        <v>422</v>
      </c>
      <c r="C42" s="472">
        <v>0</v>
      </c>
      <c r="D42" s="472"/>
      <c r="E42" s="473">
        <f t="shared" si="3"/>
        <v>0</v>
      </c>
      <c r="F42" s="472"/>
      <c r="G42" s="472"/>
      <c r="H42" s="474">
        <f t="shared" si="4"/>
        <v>0</v>
      </c>
    </row>
    <row r="43" spans="1:8" s="215" customFormat="1" ht="12.75" customHeight="1" thickBot="1">
      <c r="A43" s="224"/>
      <c r="B43" s="225"/>
      <c r="C43" s="476"/>
      <c r="D43" s="476"/>
      <c r="E43" s="477"/>
      <c r="F43" s="476"/>
      <c r="G43" s="476"/>
      <c r="H43" s="478"/>
    </row>
    <row r="44" spans="1:8" ht="21.75" customHeight="1" thickBot="1">
      <c r="A44" s="1181" t="s">
        <v>249</v>
      </c>
      <c r="B44" s="1182"/>
      <c r="C44" s="792">
        <f t="shared" ref="C44:H44" si="7">C25+C35+C41</f>
        <v>154527673</v>
      </c>
      <c r="D44" s="792">
        <f t="shared" si="7"/>
        <v>28831973.379999999</v>
      </c>
      <c r="E44" s="792">
        <f t="shared" si="7"/>
        <v>183359646.38</v>
      </c>
      <c r="F44" s="792">
        <f t="shared" si="7"/>
        <v>61079308.440000005</v>
      </c>
      <c r="G44" s="792">
        <f t="shared" si="7"/>
        <v>61079308.440000005</v>
      </c>
      <c r="H44" s="792">
        <f t="shared" si="7"/>
        <v>-93448364.560000002</v>
      </c>
    </row>
    <row r="45" spans="1:8" ht="23.25" customHeight="1" thickBot="1">
      <c r="A45" s="207"/>
      <c r="B45" s="207"/>
      <c r="C45" s="226"/>
      <c r="D45" s="226"/>
      <c r="E45" s="226"/>
      <c r="F45" s="227"/>
      <c r="G45" s="795" t="s">
        <v>953</v>
      </c>
      <c r="H45" s="796" t="str">
        <f>IF(($G$44-$C$44)&lt;=0,"",$G$44-$C$44)</f>
        <v/>
      </c>
    </row>
    <row r="46" spans="1:8" ht="23.25" customHeight="1">
      <c r="A46" s="210"/>
      <c r="B46" s="210"/>
      <c r="C46" s="571"/>
      <c r="D46" s="571"/>
      <c r="E46" s="571"/>
      <c r="F46" s="572"/>
      <c r="G46" s="573"/>
      <c r="H46" s="573"/>
    </row>
    <row r="47" spans="1:8" ht="23.25" customHeight="1">
      <c r="A47" s="210"/>
      <c r="B47" s="210"/>
      <c r="C47" s="571"/>
      <c r="D47" s="571"/>
      <c r="E47" s="571"/>
      <c r="F47" s="572"/>
      <c r="G47" s="573"/>
      <c r="H47" s="573"/>
    </row>
    <row r="48" spans="1:8" ht="23.25" customHeight="1">
      <c r="A48" s="210"/>
      <c r="B48" s="210"/>
      <c r="C48" s="571"/>
      <c r="D48" s="571"/>
      <c r="E48" s="571"/>
      <c r="F48" s="572"/>
      <c r="G48" s="573"/>
      <c r="H48" s="573"/>
    </row>
    <row r="49" spans="1:8" s="878" customFormat="1" ht="15.75" customHeight="1">
      <c r="A49" s="874"/>
      <c r="B49" s="875" t="s">
        <v>976</v>
      </c>
      <c r="C49" s="876"/>
      <c r="D49" s="876"/>
      <c r="E49" s="876"/>
      <c r="F49" s="876"/>
      <c r="G49" s="877"/>
      <c r="H49" s="877"/>
    </row>
    <row r="50" spans="1:8" s="878" customFormat="1" ht="12.75" customHeight="1">
      <c r="A50" s="874"/>
      <c r="B50" s="875" t="s">
        <v>977</v>
      </c>
      <c r="C50" s="876"/>
      <c r="D50" s="876"/>
      <c r="E50" s="876"/>
      <c r="F50" s="876"/>
      <c r="G50" s="877"/>
      <c r="H50" s="877"/>
    </row>
    <row r="51" spans="1:8" s="878" customFormat="1" ht="26.25" customHeight="1">
      <c r="A51" s="874"/>
      <c r="B51" s="1180" t="s">
        <v>978</v>
      </c>
      <c r="C51" s="1180"/>
      <c r="D51" s="1180"/>
      <c r="E51" s="1180"/>
      <c r="F51" s="1180"/>
      <c r="G51" s="1180"/>
      <c r="H51" s="1180"/>
    </row>
    <row r="52" spans="1:8" ht="23.25" customHeight="1">
      <c r="A52" s="210"/>
      <c r="B52" s="210"/>
      <c r="C52" s="571"/>
      <c r="D52" s="571"/>
      <c r="E52" s="571"/>
      <c r="F52" s="572"/>
      <c r="G52" s="573"/>
      <c r="H52" s="573"/>
    </row>
    <row r="53" spans="1:8" ht="8.25" customHeight="1">
      <c r="A53" s="228"/>
      <c r="B53" s="118"/>
    </row>
    <row r="54" spans="1:8">
      <c r="A54" s="231"/>
      <c r="B54" s="118"/>
      <c r="H54" s="427"/>
    </row>
    <row r="55" spans="1:8">
      <c r="A55" s="232"/>
      <c r="B55" s="233" t="s">
        <v>427</v>
      </c>
      <c r="C55" s="234"/>
      <c r="D55" s="234"/>
      <c r="E55" s="234"/>
      <c r="F55" s="234"/>
      <c r="G55" s="234"/>
      <c r="H55" s="234"/>
    </row>
    <row r="56" spans="1:8">
      <c r="A56" s="232"/>
      <c r="B56" s="233" t="s">
        <v>428</v>
      </c>
      <c r="C56" s="234"/>
      <c r="D56" s="234"/>
      <c r="E56" s="234"/>
      <c r="F56" s="234"/>
      <c r="G56" s="234"/>
      <c r="H56" s="234"/>
    </row>
    <row r="57" spans="1:8">
      <c r="A57" s="232"/>
      <c r="B57" s="233"/>
      <c r="C57" s="234"/>
      <c r="D57" s="234"/>
      <c r="E57" s="234"/>
      <c r="F57" s="234"/>
      <c r="G57" s="234"/>
      <c r="H57" s="234"/>
    </row>
  </sheetData>
  <sheetProtection formatColumns="0" formatRows="0" insertHyperlinks="0"/>
  <mergeCells count="17">
    <mergeCell ref="B51:H51"/>
    <mergeCell ref="A44:B44"/>
    <mergeCell ref="A35:B35"/>
    <mergeCell ref="A22:B24"/>
    <mergeCell ref="A19:B19"/>
    <mergeCell ref="A29:B29"/>
    <mergeCell ref="A31:B31"/>
    <mergeCell ref="A33:B33"/>
    <mergeCell ref="C22:G22"/>
    <mergeCell ref="A25:B25"/>
    <mergeCell ref="A30:B30"/>
    <mergeCell ref="A1:H1"/>
    <mergeCell ref="A2:H2"/>
    <mergeCell ref="A3:H3"/>
    <mergeCell ref="C4:F4"/>
    <mergeCell ref="C5:G5"/>
    <mergeCell ref="A5:B7"/>
  </mergeCells>
  <printOptions horizontalCentered="1"/>
  <pageMargins left="0.39370078740157483" right="0.39370078740157483" top="0.39370078740157483" bottom="0.51181102362204722" header="0.31496062992125984" footer="0.31496062992125984"/>
  <pageSetup scale="72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90"/>
  <sheetViews>
    <sheetView view="pageBreakPreview" zoomScaleNormal="120" zoomScaleSheetLayoutView="100" workbookViewId="0">
      <selection activeCell="I13" sqref="I13"/>
    </sheetView>
  </sheetViews>
  <sheetFormatPr baseColWidth="10" defaultColWidth="11.42578125" defaultRowHeight="15"/>
  <cols>
    <col min="1" max="1" width="1.85546875" customWidth="1"/>
    <col min="2" max="2" width="0.85546875" customWidth="1"/>
    <col min="3" max="3" width="48.28515625" customWidth="1"/>
    <col min="4" max="4" width="15.85546875" customWidth="1"/>
    <col min="5" max="5" width="14.140625" customWidth="1"/>
    <col min="6" max="6" width="15.85546875" customWidth="1"/>
    <col min="7" max="8" width="14.7109375" bestFit="1" customWidth="1"/>
    <col min="9" max="9" width="15.140625" bestFit="1" customWidth="1"/>
  </cols>
  <sheetData>
    <row r="1" spans="1:9" ht="15.75">
      <c r="A1" s="1085" t="str">
        <f>'ETCA-I-01'!A1:G1</f>
        <v>COMISION DE VIVIENDA DEL ESTADO DE SONORA</v>
      </c>
      <c r="B1" s="1085"/>
      <c r="C1" s="1085"/>
      <c r="D1" s="1085"/>
      <c r="E1" s="1085"/>
      <c r="F1" s="1085"/>
      <c r="G1" s="1085"/>
      <c r="H1" s="1085"/>
      <c r="I1" s="1085"/>
    </row>
    <row r="2" spans="1:9" ht="15.75" customHeight="1">
      <c r="A2" s="1083" t="s">
        <v>429</v>
      </c>
      <c r="B2" s="1083"/>
      <c r="C2" s="1083"/>
      <c r="D2" s="1083"/>
      <c r="E2" s="1083"/>
      <c r="F2" s="1083"/>
      <c r="G2" s="1083"/>
      <c r="H2" s="1083"/>
      <c r="I2" s="1083"/>
    </row>
    <row r="3" spans="1:9" ht="15.75" customHeight="1">
      <c r="A3" s="1197" t="str">
        <f>'ETCA-I-10'!A3:K3</f>
        <v>Del 01 de Enero al 30 de Septiembre de 2020</v>
      </c>
      <c r="B3" s="1197"/>
      <c r="C3" s="1197"/>
      <c r="D3" s="1197"/>
      <c r="E3" s="1197"/>
      <c r="F3" s="1197"/>
      <c r="G3" s="1197"/>
      <c r="H3" s="1197"/>
      <c r="I3" s="1197"/>
    </row>
    <row r="4" spans="1:9" ht="15.75" customHeight="1" thickBot="1">
      <c r="A4" s="1128"/>
      <c r="B4" s="1128"/>
      <c r="C4" s="1128"/>
      <c r="D4" s="1128"/>
      <c r="E4" s="1128"/>
      <c r="F4" s="1128"/>
      <c r="G4" s="1128"/>
      <c r="H4" s="1128"/>
      <c r="I4" s="1128"/>
    </row>
    <row r="5" spans="1:9" ht="15.75" thickBot="1">
      <c r="A5" s="1198"/>
      <c r="B5" s="1199"/>
      <c r="C5" s="1200"/>
      <c r="D5" s="1201" t="s">
        <v>430</v>
      </c>
      <c r="E5" s="1202"/>
      <c r="F5" s="1202"/>
      <c r="G5" s="1202"/>
      <c r="H5" s="1203"/>
      <c r="I5" s="1204" t="s">
        <v>431</v>
      </c>
    </row>
    <row r="6" spans="1:9">
      <c r="A6" s="1207" t="s">
        <v>246</v>
      </c>
      <c r="B6" s="1208"/>
      <c r="C6" s="1209"/>
      <c r="D6" s="1204" t="s">
        <v>432</v>
      </c>
      <c r="E6" s="1213" t="s">
        <v>433</v>
      </c>
      <c r="F6" s="1204" t="s">
        <v>434</v>
      </c>
      <c r="G6" s="1204" t="s">
        <v>435</v>
      </c>
      <c r="H6" s="1204" t="s">
        <v>436</v>
      </c>
      <c r="I6" s="1205"/>
    </row>
    <row r="7" spans="1:9" ht="15.75" thickBot="1">
      <c r="A7" s="1210" t="s">
        <v>437</v>
      </c>
      <c r="B7" s="1211"/>
      <c r="C7" s="1212"/>
      <c r="D7" s="1206"/>
      <c r="E7" s="1214"/>
      <c r="F7" s="1206"/>
      <c r="G7" s="1206"/>
      <c r="H7" s="1206"/>
      <c r="I7" s="1206"/>
    </row>
    <row r="8" spans="1:9">
      <c r="A8" s="1215"/>
      <c r="B8" s="1216"/>
      <c r="C8" s="1217"/>
      <c r="D8" s="753"/>
      <c r="E8" s="753"/>
      <c r="F8" s="753"/>
      <c r="G8" s="753"/>
      <c r="H8" s="753"/>
      <c r="I8" s="753"/>
    </row>
    <row r="9" spans="1:9">
      <c r="A9" s="1221" t="s">
        <v>438</v>
      </c>
      <c r="B9" s="1222"/>
      <c r="C9" s="1223"/>
      <c r="D9" s="654"/>
      <c r="E9" s="654"/>
      <c r="F9" s="654"/>
      <c r="G9" s="654"/>
      <c r="H9" s="654"/>
      <c r="I9" s="654"/>
    </row>
    <row r="10" spans="1:9">
      <c r="A10" s="768"/>
      <c r="B10" s="1218" t="s">
        <v>439</v>
      </c>
      <c r="C10" s="1219"/>
      <c r="D10" s="656">
        <v>0</v>
      </c>
      <c r="E10" s="656">
        <v>0</v>
      </c>
      <c r="F10" s="656">
        <f t="shared" ref="F10:F16" si="0">+D10+E10</f>
        <v>0</v>
      </c>
      <c r="G10" s="656">
        <v>0</v>
      </c>
      <c r="H10" s="656">
        <v>0</v>
      </c>
      <c r="I10" s="655">
        <f>+H10-D10</f>
        <v>0</v>
      </c>
    </row>
    <row r="11" spans="1:9">
      <c r="A11" s="768"/>
      <c r="B11" s="1218" t="s">
        <v>440</v>
      </c>
      <c r="C11" s="1219"/>
      <c r="D11" s="656">
        <v>0</v>
      </c>
      <c r="E11" s="656">
        <v>0</v>
      </c>
      <c r="F11" s="656">
        <f t="shared" si="0"/>
        <v>0</v>
      </c>
      <c r="G11" s="656">
        <v>0</v>
      </c>
      <c r="H11" s="656">
        <v>0</v>
      </c>
      <c r="I11" s="655">
        <f t="shared" ref="I11:I16" si="1">+H11-D11</f>
        <v>0</v>
      </c>
    </row>
    <row r="12" spans="1:9">
      <c r="A12" s="768"/>
      <c r="B12" s="1218" t="s">
        <v>441</v>
      </c>
      <c r="C12" s="1219"/>
      <c r="D12" s="656">
        <v>0</v>
      </c>
      <c r="E12" s="656">
        <v>0</v>
      </c>
      <c r="F12" s="656">
        <f t="shared" si="0"/>
        <v>0</v>
      </c>
      <c r="G12" s="656">
        <v>0</v>
      </c>
      <c r="H12" s="656">
        <v>0</v>
      </c>
      <c r="I12" s="655">
        <f t="shared" si="1"/>
        <v>0</v>
      </c>
    </row>
    <row r="13" spans="1:9">
      <c r="A13" s="768"/>
      <c r="B13" s="1218" t="s">
        <v>442</v>
      </c>
      <c r="C13" s="1219"/>
      <c r="D13" s="656">
        <v>0</v>
      </c>
      <c r="E13" s="656">
        <v>0</v>
      </c>
      <c r="F13" s="656">
        <f t="shared" si="0"/>
        <v>0</v>
      </c>
      <c r="G13" s="656">
        <v>0</v>
      </c>
      <c r="H13" s="656">
        <v>0</v>
      </c>
      <c r="I13" s="655">
        <f t="shared" si="1"/>
        <v>0</v>
      </c>
    </row>
    <row r="14" spans="1:9">
      <c r="A14" s="768"/>
      <c r="B14" s="1218" t="s">
        <v>443</v>
      </c>
      <c r="C14" s="1219"/>
      <c r="D14" s="656">
        <v>0</v>
      </c>
      <c r="E14" s="656">
        <v>0</v>
      </c>
      <c r="F14" s="656">
        <f t="shared" si="0"/>
        <v>0</v>
      </c>
      <c r="G14" s="656">
        <v>0</v>
      </c>
      <c r="H14" s="656">
        <v>0</v>
      </c>
      <c r="I14" s="655">
        <f t="shared" si="1"/>
        <v>0</v>
      </c>
    </row>
    <row r="15" spans="1:9">
      <c r="A15" s="768"/>
      <c r="B15" s="1218" t="s">
        <v>444</v>
      </c>
      <c r="C15" s="1219"/>
      <c r="D15" s="656">
        <v>0</v>
      </c>
      <c r="E15" s="656">
        <v>0</v>
      </c>
      <c r="F15" s="656">
        <f t="shared" si="0"/>
        <v>0</v>
      </c>
      <c r="G15" s="656">
        <v>0</v>
      </c>
      <c r="H15" s="656"/>
      <c r="I15" s="655">
        <f t="shared" si="1"/>
        <v>0</v>
      </c>
    </row>
    <row r="16" spans="1:9">
      <c r="A16" s="768"/>
      <c r="B16" s="1218" t="s">
        <v>958</v>
      </c>
      <c r="C16" s="1219"/>
      <c r="D16" s="656">
        <v>0</v>
      </c>
      <c r="E16" s="656">
        <v>0</v>
      </c>
      <c r="F16" s="656">
        <f t="shared" si="0"/>
        <v>0</v>
      </c>
      <c r="G16" s="656">
        <v>0</v>
      </c>
      <c r="H16" s="656"/>
      <c r="I16" s="655">
        <f t="shared" si="1"/>
        <v>0</v>
      </c>
    </row>
    <row r="17" spans="1:9">
      <c r="A17" s="1220"/>
      <c r="B17" s="1218" t="s">
        <v>445</v>
      </c>
      <c r="C17" s="1219"/>
      <c r="D17" s="1227">
        <f t="shared" ref="D17:I17" si="2">SUM(D19:D29)</f>
        <v>0</v>
      </c>
      <c r="E17" s="1227">
        <f t="shared" si="2"/>
        <v>0</v>
      </c>
      <c r="F17" s="1227">
        <f t="shared" si="2"/>
        <v>0</v>
      </c>
      <c r="G17" s="1227">
        <f t="shared" si="2"/>
        <v>0</v>
      </c>
      <c r="H17" s="1227">
        <f t="shared" si="2"/>
        <v>0</v>
      </c>
      <c r="I17" s="1227">
        <f t="shared" si="2"/>
        <v>0</v>
      </c>
    </row>
    <row r="18" spans="1:9">
      <c r="A18" s="1220"/>
      <c r="B18" s="1218" t="s">
        <v>446</v>
      </c>
      <c r="C18" s="1219"/>
      <c r="D18" s="1227"/>
      <c r="E18" s="1227"/>
      <c r="F18" s="1227"/>
      <c r="G18" s="1227"/>
      <c r="H18" s="1227"/>
      <c r="I18" s="1227"/>
    </row>
    <row r="19" spans="1:9">
      <c r="A19" s="768"/>
      <c r="B19" s="766"/>
      <c r="C19" s="767" t="s">
        <v>447</v>
      </c>
      <c r="D19" s="656">
        <v>0</v>
      </c>
      <c r="E19" s="656">
        <v>0</v>
      </c>
      <c r="F19" s="656">
        <f t="shared" ref="F19:F29" si="3">+D19+E19</f>
        <v>0</v>
      </c>
      <c r="G19" s="656">
        <v>0</v>
      </c>
      <c r="H19" s="656">
        <v>0</v>
      </c>
      <c r="I19" s="655">
        <f>+H19-D19</f>
        <v>0</v>
      </c>
    </row>
    <row r="20" spans="1:9">
      <c r="A20" s="768"/>
      <c r="B20" s="766"/>
      <c r="C20" s="767" t="s">
        <v>448</v>
      </c>
      <c r="D20" s="656">
        <v>0</v>
      </c>
      <c r="E20" s="656">
        <v>0</v>
      </c>
      <c r="F20" s="656">
        <f t="shared" si="3"/>
        <v>0</v>
      </c>
      <c r="G20" s="656">
        <v>0</v>
      </c>
      <c r="H20" s="656">
        <v>0</v>
      </c>
      <c r="I20" s="655">
        <f t="shared" ref="I20:I36" si="4">+H20-D20</f>
        <v>0</v>
      </c>
    </row>
    <row r="21" spans="1:9">
      <c r="A21" s="768"/>
      <c r="B21" s="766"/>
      <c r="C21" s="767" t="s">
        <v>449</v>
      </c>
      <c r="D21" s="656">
        <v>0</v>
      </c>
      <c r="E21" s="656">
        <v>0</v>
      </c>
      <c r="F21" s="656">
        <f t="shared" si="3"/>
        <v>0</v>
      </c>
      <c r="G21" s="656">
        <v>0</v>
      </c>
      <c r="H21" s="656">
        <v>0</v>
      </c>
      <c r="I21" s="655">
        <f t="shared" si="4"/>
        <v>0</v>
      </c>
    </row>
    <row r="22" spans="1:9">
      <c r="A22" s="768"/>
      <c r="B22" s="766"/>
      <c r="C22" s="767" t="s">
        <v>450</v>
      </c>
      <c r="D22" s="656">
        <v>0</v>
      </c>
      <c r="E22" s="656">
        <v>0</v>
      </c>
      <c r="F22" s="656">
        <f t="shared" si="3"/>
        <v>0</v>
      </c>
      <c r="G22" s="656">
        <v>0</v>
      </c>
      <c r="H22" s="656">
        <v>0</v>
      </c>
      <c r="I22" s="655">
        <f t="shared" si="4"/>
        <v>0</v>
      </c>
    </row>
    <row r="23" spans="1:9">
      <c r="A23" s="768"/>
      <c r="B23" s="766"/>
      <c r="C23" s="767" t="s">
        <v>451</v>
      </c>
      <c r="D23" s="656">
        <v>0</v>
      </c>
      <c r="E23" s="656">
        <v>0</v>
      </c>
      <c r="F23" s="656">
        <f t="shared" si="3"/>
        <v>0</v>
      </c>
      <c r="G23" s="656">
        <v>0</v>
      </c>
      <c r="H23" s="656">
        <v>0</v>
      </c>
      <c r="I23" s="655">
        <f t="shared" si="4"/>
        <v>0</v>
      </c>
    </row>
    <row r="24" spans="1:9">
      <c r="A24" s="768"/>
      <c r="B24" s="766"/>
      <c r="C24" s="767" t="s">
        <v>452</v>
      </c>
      <c r="D24" s="656">
        <v>0</v>
      </c>
      <c r="E24" s="656">
        <v>0</v>
      </c>
      <c r="F24" s="656">
        <f t="shared" si="3"/>
        <v>0</v>
      </c>
      <c r="G24" s="656">
        <v>0</v>
      </c>
      <c r="H24" s="656">
        <v>0</v>
      </c>
      <c r="I24" s="655">
        <f t="shared" si="4"/>
        <v>0</v>
      </c>
    </row>
    <row r="25" spans="1:9">
      <c r="A25" s="768"/>
      <c r="B25" s="766"/>
      <c r="C25" s="767" t="s">
        <v>453</v>
      </c>
      <c r="D25" s="656">
        <v>0</v>
      </c>
      <c r="E25" s="656">
        <v>0</v>
      </c>
      <c r="F25" s="656">
        <f t="shared" si="3"/>
        <v>0</v>
      </c>
      <c r="G25" s="656">
        <v>0</v>
      </c>
      <c r="H25" s="656">
        <v>0</v>
      </c>
      <c r="I25" s="655">
        <f t="shared" si="4"/>
        <v>0</v>
      </c>
    </row>
    <row r="26" spans="1:9">
      <c r="A26" s="768"/>
      <c r="B26" s="766"/>
      <c r="C26" s="767" t="s">
        <v>454</v>
      </c>
      <c r="D26" s="656">
        <v>0</v>
      </c>
      <c r="E26" s="656">
        <v>0</v>
      </c>
      <c r="F26" s="656">
        <f t="shared" si="3"/>
        <v>0</v>
      </c>
      <c r="G26" s="656">
        <v>0</v>
      </c>
      <c r="H26" s="656">
        <v>0</v>
      </c>
      <c r="I26" s="655">
        <f t="shared" si="4"/>
        <v>0</v>
      </c>
    </row>
    <row r="27" spans="1:9">
      <c r="A27" s="768"/>
      <c r="B27" s="766"/>
      <c r="C27" s="767" t="s">
        <v>455</v>
      </c>
      <c r="D27" s="656">
        <v>0</v>
      </c>
      <c r="E27" s="656">
        <v>0</v>
      </c>
      <c r="F27" s="656">
        <f t="shared" si="3"/>
        <v>0</v>
      </c>
      <c r="G27" s="656">
        <v>0</v>
      </c>
      <c r="H27" s="656">
        <v>0</v>
      </c>
      <c r="I27" s="655">
        <f t="shared" si="4"/>
        <v>0</v>
      </c>
    </row>
    <row r="28" spans="1:9">
      <c r="A28" s="768"/>
      <c r="B28" s="766"/>
      <c r="C28" s="767" t="s">
        <v>456</v>
      </c>
      <c r="D28" s="656">
        <v>0</v>
      </c>
      <c r="E28" s="656">
        <v>0</v>
      </c>
      <c r="F28" s="656">
        <f t="shared" si="3"/>
        <v>0</v>
      </c>
      <c r="G28" s="656">
        <v>0</v>
      </c>
      <c r="H28" s="656">
        <v>0</v>
      </c>
      <c r="I28" s="655">
        <f t="shared" si="4"/>
        <v>0</v>
      </c>
    </row>
    <row r="29" spans="1:9">
      <c r="A29" s="768"/>
      <c r="B29" s="766"/>
      <c r="C29" s="767" t="s">
        <v>457</v>
      </c>
      <c r="D29" s="656">
        <v>0</v>
      </c>
      <c r="E29" s="656">
        <v>0</v>
      </c>
      <c r="F29" s="656">
        <f t="shared" si="3"/>
        <v>0</v>
      </c>
      <c r="G29" s="656">
        <v>0</v>
      </c>
      <c r="H29" s="656">
        <v>0</v>
      </c>
      <c r="I29" s="655">
        <f t="shared" si="4"/>
        <v>0</v>
      </c>
    </row>
    <row r="30" spans="1:9">
      <c r="A30" s="768"/>
      <c r="B30" s="1218" t="s">
        <v>458</v>
      </c>
      <c r="C30" s="1219"/>
      <c r="D30" s="655">
        <f t="shared" ref="D30:I30" si="5">SUM(D31:D35)</f>
        <v>0</v>
      </c>
      <c r="E30" s="655">
        <f t="shared" si="5"/>
        <v>0</v>
      </c>
      <c r="F30" s="655">
        <f t="shared" si="5"/>
        <v>0</v>
      </c>
      <c r="G30" s="655">
        <f t="shared" si="5"/>
        <v>0</v>
      </c>
      <c r="H30" s="655">
        <f t="shared" si="5"/>
        <v>0</v>
      </c>
      <c r="I30" s="655">
        <f t="shared" si="5"/>
        <v>0</v>
      </c>
    </row>
    <row r="31" spans="1:9">
      <c r="A31" s="768"/>
      <c r="B31" s="766"/>
      <c r="C31" s="767" t="s">
        <v>459</v>
      </c>
      <c r="D31" s="656">
        <v>0</v>
      </c>
      <c r="E31" s="656">
        <v>0</v>
      </c>
      <c r="F31" s="656">
        <v>0</v>
      </c>
      <c r="G31" s="656"/>
      <c r="H31" s="656">
        <v>0</v>
      </c>
      <c r="I31" s="655">
        <f t="shared" si="4"/>
        <v>0</v>
      </c>
    </row>
    <row r="32" spans="1:9">
      <c r="A32" s="768"/>
      <c r="B32" s="766"/>
      <c r="C32" s="767" t="s">
        <v>460</v>
      </c>
      <c r="D32" s="656">
        <v>0</v>
      </c>
      <c r="E32" s="656">
        <v>0</v>
      </c>
      <c r="F32" s="656">
        <f>+D32+E32</f>
        <v>0</v>
      </c>
      <c r="G32" s="656"/>
      <c r="H32" s="656">
        <v>0</v>
      </c>
      <c r="I32" s="655">
        <f t="shared" si="4"/>
        <v>0</v>
      </c>
    </row>
    <row r="33" spans="1:9" ht="15.75" thickBot="1">
      <c r="A33" s="622"/>
      <c r="B33" s="703"/>
      <c r="C33" s="756" t="s">
        <v>461</v>
      </c>
      <c r="D33" s="657">
        <v>0</v>
      </c>
      <c r="E33" s="657">
        <v>0</v>
      </c>
      <c r="F33" s="657">
        <f>+D33+E33</f>
        <v>0</v>
      </c>
      <c r="G33" s="657"/>
      <c r="H33" s="657"/>
      <c r="I33" s="730">
        <f t="shared" si="4"/>
        <v>0</v>
      </c>
    </row>
    <row r="34" spans="1:9">
      <c r="A34" s="768"/>
      <c r="B34" s="766"/>
      <c r="C34" s="767" t="s">
        <v>462</v>
      </c>
      <c r="D34" s="656">
        <v>0</v>
      </c>
      <c r="E34" s="656">
        <v>0</v>
      </c>
      <c r="F34" s="656">
        <f>+D34+E34</f>
        <v>0</v>
      </c>
      <c r="G34" s="656"/>
      <c r="H34" s="656"/>
      <c r="I34" s="655">
        <f t="shared" si="4"/>
        <v>0</v>
      </c>
    </row>
    <row r="35" spans="1:9">
      <c r="A35" s="768"/>
      <c r="B35" s="766"/>
      <c r="C35" s="767" t="s">
        <v>463</v>
      </c>
      <c r="D35" s="656">
        <v>0</v>
      </c>
      <c r="E35" s="656">
        <v>0</v>
      </c>
      <c r="F35" s="656">
        <f>+D35+E35</f>
        <v>0</v>
      </c>
      <c r="G35" s="656"/>
      <c r="H35" s="656"/>
      <c r="I35" s="655">
        <f t="shared" si="4"/>
        <v>0</v>
      </c>
    </row>
    <row r="36" spans="1:9">
      <c r="A36" s="768"/>
      <c r="B36" s="1225" t="s">
        <v>959</v>
      </c>
      <c r="C36" s="1226"/>
      <c r="D36" s="656">
        <f>+'ETCA-II-01'!C19</f>
        <v>154527673</v>
      </c>
      <c r="E36" s="656">
        <f>+'ETCA-II-01'!D19</f>
        <v>28831973.379999999</v>
      </c>
      <c r="F36" s="754">
        <f>+D36+E36</f>
        <v>183359646.38</v>
      </c>
      <c r="G36" s="656">
        <f>+'ETCA-II-01'!F19</f>
        <v>61079308.440000005</v>
      </c>
      <c r="H36" s="656">
        <f>+'ETCA-II-01'!G19</f>
        <v>61079308.440000005</v>
      </c>
      <c r="I36" s="755">
        <f t="shared" si="4"/>
        <v>-93448364.560000002</v>
      </c>
    </row>
    <row r="37" spans="1:9">
      <c r="A37" s="768"/>
      <c r="B37" s="1218" t="s">
        <v>464</v>
      </c>
      <c r="C37" s="1219"/>
      <c r="D37" s="655">
        <f t="shared" ref="D37:I37" si="6">SUM(D38)</f>
        <v>0</v>
      </c>
      <c r="E37" s="655">
        <f t="shared" si="6"/>
        <v>0</v>
      </c>
      <c r="F37" s="655">
        <f t="shared" si="6"/>
        <v>0</v>
      </c>
      <c r="G37" s="655">
        <f t="shared" si="6"/>
        <v>0</v>
      </c>
      <c r="H37" s="655">
        <f t="shared" si="6"/>
        <v>0</v>
      </c>
      <c r="I37" s="655">
        <f t="shared" si="6"/>
        <v>0</v>
      </c>
    </row>
    <row r="38" spans="1:9">
      <c r="A38" s="768"/>
      <c r="B38" s="766"/>
      <c r="C38" s="767" t="s">
        <v>465</v>
      </c>
      <c r="D38" s="656">
        <v>0</v>
      </c>
      <c r="E38" s="656"/>
      <c r="F38" s="656">
        <f>+D38+E38</f>
        <v>0</v>
      </c>
      <c r="G38" s="656"/>
      <c r="H38" s="656"/>
      <c r="I38" s="655">
        <f>+H38-D38</f>
        <v>0</v>
      </c>
    </row>
    <row r="39" spans="1:9">
      <c r="A39" s="768"/>
      <c r="B39" s="1218" t="s">
        <v>466</v>
      </c>
      <c r="C39" s="1219"/>
      <c r="D39" s="655">
        <f t="shared" ref="D39:I39" si="7">SUM(D40:D41)</f>
        <v>0</v>
      </c>
      <c r="E39" s="655">
        <f t="shared" si="7"/>
        <v>0</v>
      </c>
      <c r="F39" s="655">
        <f t="shared" si="7"/>
        <v>0</v>
      </c>
      <c r="G39" s="655">
        <f t="shared" si="7"/>
        <v>0</v>
      </c>
      <c r="H39" s="655">
        <f t="shared" si="7"/>
        <v>0</v>
      </c>
      <c r="I39" s="655">
        <f t="shared" si="7"/>
        <v>0</v>
      </c>
    </row>
    <row r="40" spans="1:9">
      <c r="A40" s="768"/>
      <c r="B40" s="766"/>
      <c r="C40" s="767" t="s">
        <v>467</v>
      </c>
      <c r="D40" s="656">
        <v>0</v>
      </c>
      <c r="E40" s="656">
        <v>0</v>
      </c>
      <c r="F40" s="656">
        <f>+D40+E40</f>
        <v>0</v>
      </c>
      <c r="G40" s="656"/>
      <c r="H40" s="656"/>
      <c r="I40" s="655">
        <f>H40-D40</f>
        <v>0</v>
      </c>
    </row>
    <row r="41" spans="1:9">
      <c r="A41" s="768"/>
      <c r="B41" s="766"/>
      <c r="C41" s="767" t="s">
        <v>468</v>
      </c>
      <c r="D41" s="656">
        <v>0</v>
      </c>
      <c r="E41" s="656">
        <v>0</v>
      </c>
      <c r="F41" s="656">
        <f>+D41+E41</f>
        <v>0</v>
      </c>
      <c r="G41" s="656"/>
      <c r="H41" s="656"/>
      <c r="I41" s="655">
        <f>H41-D41</f>
        <v>0</v>
      </c>
    </row>
    <row r="42" spans="1:9" ht="8.25" customHeight="1">
      <c r="A42" s="768"/>
      <c r="B42" s="766"/>
      <c r="C42" s="767"/>
      <c r="D42" s="651"/>
      <c r="E42" s="651"/>
      <c r="F42" s="651"/>
      <c r="G42" s="651"/>
      <c r="H42" s="651"/>
      <c r="I42" s="655"/>
    </row>
    <row r="43" spans="1:9" ht="15" customHeight="1">
      <c r="A43" s="784" t="s">
        <v>469</v>
      </c>
      <c r="B43" s="630"/>
      <c r="C43" s="650"/>
      <c r="D43" s="1224">
        <f t="shared" ref="D43:I43" si="8">+D10+D11+D12+D13+D14+D15+D16+D17+D30+D36+D37+D39</f>
        <v>154527673</v>
      </c>
      <c r="E43" s="1224">
        <f t="shared" si="8"/>
        <v>28831973.379999999</v>
      </c>
      <c r="F43" s="1224">
        <f t="shared" si="8"/>
        <v>183359646.38</v>
      </c>
      <c r="G43" s="1224">
        <f t="shared" si="8"/>
        <v>61079308.440000005</v>
      </c>
      <c r="H43" s="1224">
        <f t="shared" si="8"/>
        <v>61079308.440000005</v>
      </c>
      <c r="I43" s="1224">
        <f t="shared" si="8"/>
        <v>-93448364.560000002</v>
      </c>
    </row>
    <row r="44" spans="1:9">
      <c r="A44" s="784" t="s">
        <v>470</v>
      </c>
      <c r="B44" s="630"/>
      <c r="C44" s="650"/>
      <c r="D44" s="1224"/>
      <c r="E44" s="1224"/>
      <c r="F44" s="1224"/>
      <c r="G44" s="1224"/>
      <c r="H44" s="1224"/>
      <c r="I44" s="1224"/>
    </row>
    <row r="45" spans="1:9" ht="8.25" customHeight="1">
      <c r="A45" s="785"/>
      <c r="B45" s="769"/>
      <c r="C45" s="770"/>
      <c r="D45" s="1224"/>
      <c r="E45" s="1224"/>
      <c r="F45" s="1224"/>
      <c r="G45" s="1224"/>
      <c r="H45" s="1224"/>
      <c r="I45" s="1224"/>
    </row>
    <row r="46" spans="1:9">
      <c r="A46" s="1221" t="s">
        <v>471</v>
      </c>
      <c r="B46" s="1222"/>
      <c r="C46" s="1228"/>
      <c r="D46" s="658"/>
      <c r="E46" s="658"/>
      <c r="F46" s="658"/>
      <c r="G46" s="658"/>
      <c r="H46" s="658"/>
      <c r="I46" s="659" t="str">
        <f>IF(($H$43-$D$43)&lt;=0," ",$H$43-$D$43)</f>
        <v xml:space="preserve"> </v>
      </c>
    </row>
    <row r="47" spans="1:9" ht="11.25" customHeight="1">
      <c r="A47" s="768"/>
      <c r="B47" s="766"/>
      <c r="C47" s="767"/>
      <c r="D47" s="651"/>
      <c r="E47" s="651"/>
      <c r="F47" s="651"/>
      <c r="G47" s="651"/>
      <c r="H47" s="651"/>
      <c r="I47" s="655"/>
    </row>
    <row r="48" spans="1:9">
      <c r="A48" s="1221" t="s">
        <v>472</v>
      </c>
      <c r="B48" s="1222"/>
      <c r="C48" s="1228"/>
      <c r="D48" s="651"/>
      <c r="E48" s="651"/>
      <c r="F48" s="651"/>
      <c r="G48" s="651"/>
      <c r="H48" s="651"/>
      <c r="I48" s="655"/>
    </row>
    <row r="49" spans="1:9">
      <c r="A49" s="768"/>
      <c r="B49" s="1218" t="s">
        <v>473</v>
      </c>
      <c r="C49" s="1219"/>
      <c r="D49" s="651">
        <f t="shared" ref="D49:I49" si="9">SUM(D50:D57)</f>
        <v>0</v>
      </c>
      <c r="E49" s="651">
        <f t="shared" si="9"/>
        <v>0</v>
      </c>
      <c r="F49" s="651">
        <f t="shared" si="9"/>
        <v>0</v>
      </c>
      <c r="G49" s="651">
        <f t="shared" si="9"/>
        <v>0</v>
      </c>
      <c r="H49" s="651">
        <f t="shared" si="9"/>
        <v>0</v>
      </c>
      <c r="I49" s="655">
        <f t="shared" si="9"/>
        <v>0</v>
      </c>
    </row>
    <row r="50" spans="1:9">
      <c r="A50" s="768"/>
      <c r="B50" s="766"/>
      <c r="C50" s="767" t="s">
        <v>474</v>
      </c>
      <c r="D50" s="656">
        <v>0</v>
      </c>
      <c r="E50" s="656">
        <v>0</v>
      </c>
      <c r="F50" s="656">
        <f t="shared" ref="F50:F78" si="10">+D50+E50</f>
        <v>0</v>
      </c>
      <c r="G50" s="656">
        <v>0</v>
      </c>
      <c r="H50" s="656">
        <v>0</v>
      </c>
      <c r="I50" s="655">
        <f>H50-D50</f>
        <v>0</v>
      </c>
    </row>
    <row r="51" spans="1:9">
      <c r="A51" s="768"/>
      <c r="B51" s="766"/>
      <c r="C51" s="767" t="s">
        <v>475</v>
      </c>
      <c r="D51" s="656">
        <v>0</v>
      </c>
      <c r="E51" s="656"/>
      <c r="F51" s="656">
        <f t="shared" si="10"/>
        <v>0</v>
      </c>
      <c r="G51" s="656"/>
      <c r="H51" s="656"/>
      <c r="I51" s="655">
        <f t="shared" ref="I51:I62" si="11">H51-D51</f>
        <v>0</v>
      </c>
    </row>
    <row r="52" spans="1:9">
      <c r="A52" s="768"/>
      <c r="B52" s="766"/>
      <c r="C52" s="767" t="s">
        <v>476</v>
      </c>
      <c r="D52" s="656">
        <v>0</v>
      </c>
      <c r="E52" s="656"/>
      <c r="F52" s="656">
        <f t="shared" si="10"/>
        <v>0</v>
      </c>
      <c r="G52" s="656"/>
      <c r="H52" s="656"/>
      <c r="I52" s="655">
        <f t="shared" si="11"/>
        <v>0</v>
      </c>
    </row>
    <row r="53" spans="1:9" ht="19.5">
      <c r="A53" s="768"/>
      <c r="B53" s="766"/>
      <c r="C53" s="771" t="s">
        <v>477</v>
      </c>
      <c r="D53" s="656">
        <v>0</v>
      </c>
      <c r="E53" s="656"/>
      <c r="F53" s="656">
        <f t="shared" si="10"/>
        <v>0</v>
      </c>
      <c r="G53" s="656"/>
      <c r="H53" s="656"/>
      <c r="I53" s="655">
        <f t="shared" si="11"/>
        <v>0</v>
      </c>
    </row>
    <row r="54" spans="1:9">
      <c r="A54" s="768"/>
      <c r="B54" s="766"/>
      <c r="C54" s="767" t="s">
        <v>478</v>
      </c>
      <c r="D54" s="656">
        <v>0</v>
      </c>
      <c r="E54" s="656">
        <v>0</v>
      </c>
      <c r="F54" s="656">
        <f t="shared" si="10"/>
        <v>0</v>
      </c>
      <c r="G54" s="656">
        <v>0</v>
      </c>
      <c r="H54" s="656">
        <v>0</v>
      </c>
      <c r="I54" s="655">
        <f t="shared" si="11"/>
        <v>0</v>
      </c>
    </row>
    <row r="55" spans="1:9">
      <c r="A55" s="768"/>
      <c r="B55" s="766"/>
      <c r="C55" s="767" t="s">
        <v>479</v>
      </c>
      <c r="D55" s="656">
        <v>0</v>
      </c>
      <c r="E55" s="656"/>
      <c r="F55" s="656">
        <f t="shared" si="10"/>
        <v>0</v>
      </c>
      <c r="G55" s="656"/>
      <c r="H55" s="656"/>
      <c r="I55" s="655">
        <f t="shared" si="11"/>
        <v>0</v>
      </c>
    </row>
    <row r="56" spans="1:9" ht="19.5">
      <c r="A56" s="768"/>
      <c r="B56" s="766"/>
      <c r="C56" s="771" t="s">
        <v>480</v>
      </c>
      <c r="D56" s="656">
        <v>0</v>
      </c>
      <c r="E56" s="656"/>
      <c r="F56" s="656">
        <f t="shared" si="10"/>
        <v>0</v>
      </c>
      <c r="G56" s="656"/>
      <c r="H56" s="656"/>
      <c r="I56" s="655">
        <f t="shared" si="11"/>
        <v>0</v>
      </c>
    </row>
    <row r="57" spans="1:9" ht="19.5">
      <c r="A57" s="768"/>
      <c r="B57" s="766"/>
      <c r="C57" s="771" t="s">
        <v>481</v>
      </c>
      <c r="D57" s="656">
        <v>0</v>
      </c>
      <c r="E57" s="656"/>
      <c r="F57" s="656">
        <f t="shared" si="10"/>
        <v>0</v>
      </c>
      <c r="G57" s="656"/>
      <c r="H57" s="656"/>
      <c r="I57" s="655">
        <f t="shared" si="11"/>
        <v>0</v>
      </c>
    </row>
    <row r="58" spans="1:9">
      <c r="A58" s="768"/>
      <c r="B58" s="1218" t="s">
        <v>482</v>
      </c>
      <c r="C58" s="1219"/>
      <c r="D58" s="651">
        <f t="shared" ref="D58:I58" si="12">SUM(D59:D62)</f>
        <v>0</v>
      </c>
      <c r="E58" s="651">
        <f t="shared" si="12"/>
        <v>0</v>
      </c>
      <c r="F58" s="651">
        <f t="shared" si="12"/>
        <v>0</v>
      </c>
      <c r="G58" s="651">
        <f t="shared" si="12"/>
        <v>0</v>
      </c>
      <c r="H58" s="651">
        <f t="shared" si="12"/>
        <v>0</v>
      </c>
      <c r="I58" s="655">
        <f t="shared" si="12"/>
        <v>0</v>
      </c>
    </row>
    <row r="59" spans="1:9">
      <c r="A59" s="768"/>
      <c r="B59" s="766"/>
      <c r="C59" s="767" t="s">
        <v>483</v>
      </c>
      <c r="D59" s="656">
        <v>0</v>
      </c>
      <c r="E59" s="656"/>
      <c r="F59" s="656">
        <f t="shared" si="10"/>
        <v>0</v>
      </c>
      <c r="G59" s="656"/>
      <c r="H59" s="656"/>
      <c r="I59" s="655">
        <f t="shared" si="11"/>
        <v>0</v>
      </c>
    </row>
    <row r="60" spans="1:9">
      <c r="A60" s="768"/>
      <c r="B60" s="766"/>
      <c r="C60" s="767" t="s">
        <v>484</v>
      </c>
      <c r="D60" s="656">
        <v>0</v>
      </c>
      <c r="E60" s="656"/>
      <c r="F60" s="656">
        <v>0</v>
      </c>
      <c r="G60" s="656"/>
      <c r="H60" s="656"/>
      <c r="I60" s="655">
        <f t="shared" si="11"/>
        <v>0</v>
      </c>
    </row>
    <row r="61" spans="1:9">
      <c r="A61" s="768"/>
      <c r="B61" s="766"/>
      <c r="C61" s="767" t="s">
        <v>485</v>
      </c>
      <c r="D61" s="656">
        <v>0</v>
      </c>
      <c r="E61" s="656"/>
      <c r="F61" s="656">
        <v>0</v>
      </c>
      <c r="G61" s="656"/>
      <c r="H61" s="656"/>
      <c r="I61" s="655">
        <f t="shared" si="11"/>
        <v>0</v>
      </c>
    </row>
    <row r="62" spans="1:9">
      <c r="A62" s="768"/>
      <c r="B62" s="766"/>
      <c r="C62" s="767" t="s">
        <v>486</v>
      </c>
      <c r="D62" s="656">
        <v>0</v>
      </c>
      <c r="E62" s="656"/>
      <c r="F62" s="656">
        <v>0</v>
      </c>
      <c r="G62" s="656"/>
      <c r="H62" s="656"/>
      <c r="I62" s="655">
        <f t="shared" si="11"/>
        <v>0</v>
      </c>
    </row>
    <row r="63" spans="1:9">
      <c r="A63" s="768"/>
      <c r="B63" s="1218" t="s">
        <v>487</v>
      </c>
      <c r="C63" s="1219"/>
      <c r="D63" s="651">
        <f t="shared" ref="D63:I63" si="13">SUM(D64:D65)</f>
        <v>0</v>
      </c>
      <c r="E63" s="651">
        <f t="shared" si="13"/>
        <v>0</v>
      </c>
      <c r="F63" s="651">
        <f t="shared" si="13"/>
        <v>0</v>
      </c>
      <c r="G63" s="651">
        <f t="shared" si="13"/>
        <v>0</v>
      </c>
      <c r="H63" s="651">
        <f t="shared" si="13"/>
        <v>0</v>
      </c>
      <c r="I63" s="655">
        <f t="shared" si="13"/>
        <v>0</v>
      </c>
    </row>
    <row r="64" spans="1:9" ht="20.25" thickBot="1">
      <c r="A64" s="622"/>
      <c r="B64" s="703"/>
      <c r="C64" s="704" t="s">
        <v>488</v>
      </c>
      <c r="D64" s="657">
        <v>0</v>
      </c>
      <c r="E64" s="657">
        <v>0</v>
      </c>
      <c r="F64" s="657">
        <f t="shared" si="10"/>
        <v>0</v>
      </c>
      <c r="G64" s="657">
        <v>0</v>
      </c>
      <c r="H64" s="657">
        <v>0</v>
      </c>
      <c r="I64" s="730">
        <f>H64-D64</f>
        <v>0</v>
      </c>
    </row>
    <row r="65" spans="1:10">
      <c r="A65" s="768"/>
      <c r="B65" s="766"/>
      <c r="C65" s="771" t="s">
        <v>489</v>
      </c>
      <c r="D65" s="656">
        <v>0</v>
      </c>
      <c r="E65" s="656">
        <v>0</v>
      </c>
      <c r="F65" s="754">
        <v>0</v>
      </c>
      <c r="G65" s="656">
        <v>0</v>
      </c>
      <c r="H65" s="656">
        <v>0</v>
      </c>
      <c r="I65" s="655">
        <f>H65-D65</f>
        <v>0</v>
      </c>
    </row>
    <row r="66" spans="1:10">
      <c r="A66" s="768"/>
      <c r="B66" s="1218" t="s">
        <v>970</v>
      </c>
      <c r="C66" s="1219"/>
      <c r="D66" s="656">
        <v>0</v>
      </c>
      <c r="E66" s="656">
        <v>0</v>
      </c>
      <c r="F66" s="656">
        <f t="shared" si="10"/>
        <v>0</v>
      </c>
      <c r="G66" s="656">
        <v>0</v>
      </c>
      <c r="H66" s="656">
        <v>0</v>
      </c>
      <c r="I66" s="655">
        <f>H66-D66</f>
        <v>0</v>
      </c>
    </row>
    <row r="67" spans="1:10">
      <c r="A67" s="768"/>
      <c r="B67" s="1218" t="s">
        <v>490</v>
      </c>
      <c r="C67" s="1219"/>
      <c r="D67" s="656">
        <v>0</v>
      </c>
      <c r="E67" s="656">
        <v>0</v>
      </c>
      <c r="F67" s="656">
        <f t="shared" si="10"/>
        <v>0</v>
      </c>
      <c r="G67" s="656">
        <v>0</v>
      </c>
      <c r="H67" s="656">
        <v>0</v>
      </c>
      <c r="I67" s="655">
        <f>H67-D67</f>
        <v>0</v>
      </c>
    </row>
    <row r="68" spans="1:10" ht="8.25" customHeight="1">
      <c r="A68" s="768"/>
      <c r="B68" s="1218"/>
      <c r="C68" s="1219"/>
      <c r="D68" s="651"/>
      <c r="E68" s="651"/>
      <c r="F68" s="651" t="s">
        <v>244</v>
      </c>
      <c r="G68" s="651"/>
      <c r="H68" s="651"/>
      <c r="I68" s="655"/>
    </row>
    <row r="69" spans="1:10">
      <c r="A69" s="1230" t="s">
        <v>491</v>
      </c>
      <c r="B69" s="1231"/>
      <c r="C69" s="1232"/>
      <c r="D69" s="653">
        <f t="shared" ref="D69:I69" si="14">+D49+D58+D63+D66+D67</f>
        <v>0</v>
      </c>
      <c r="E69" s="653">
        <f t="shared" si="14"/>
        <v>0</v>
      </c>
      <c r="F69" s="653">
        <f t="shared" si="14"/>
        <v>0</v>
      </c>
      <c r="G69" s="653">
        <f t="shared" si="14"/>
        <v>0</v>
      </c>
      <c r="H69" s="653">
        <f t="shared" si="14"/>
        <v>0</v>
      </c>
      <c r="I69" s="731">
        <f t="shared" si="14"/>
        <v>0</v>
      </c>
    </row>
    <row r="70" spans="1:10" ht="6" customHeight="1">
      <c r="A70" s="768"/>
      <c r="B70" s="1218"/>
      <c r="C70" s="1219"/>
      <c r="D70" s="651"/>
      <c r="E70" s="651"/>
      <c r="F70" s="651" t="s">
        <v>244</v>
      </c>
      <c r="G70" s="651"/>
      <c r="H70" s="651"/>
      <c r="I70" s="655"/>
    </row>
    <row r="71" spans="1:10">
      <c r="A71" s="1221" t="s">
        <v>492</v>
      </c>
      <c r="B71" s="1222"/>
      <c r="C71" s="1228"/>
      <c r="D71" s="653">
        <f t="shared" ref="D71:I71" si="15">SUM(D72)</f>
        <v>0</v>
      </c>
      <c r="E71" s="653">
        <f t="shared" si="15"/>
        <v>0</v>
      </c>
      <c r="F71" s="653">
        <f t="shared" si="15"/>
        <v>0</v>
      </c>
      <c r="G71" s="653">
        <f t="shared" si="15"/>
        <v>0</v>
      </c>
      <c r="H71" s="653">
        <f t="shared" si="15"/>
        <v>0</v>
      </c>
      <c r="I71" s="731">
        <f t="shared" si="15"/>
        <v>0</v>
      </c>
    </row>
    <row r="72" spans="1:10">
      <c r="A72" s="768"/>
      <c r="B72" s="1229" t="s">
        <v>493</v>
      </c>
      <c r="C72" s="1219"/>
      <c r="D72" s="656">
        <v>0</v>
      </c>
      <c r="E72" s="656"/>
      <c r="F72" s="656" t="s">
        <v>244</v>
      </c>
      <c r="G72" s="656"/>
      <c r="H72" s="656">
        <v>0</v>
      </c>
      <c r="I72" s="655">
        <f>H72-D72</f>
        <v>0</v>
      </c>
    </row>
    <row r="73" spans="1:10" ht="7.5" customHeight="1">
      <c r="A73" s="768"/>
      <c r="B73" s="1229"/>
      <c r="C73" s="1219"/>
      <c r="D73" s="651"/>
      <c r="E73" s="651"/>
      <c r="F73" s="651" t="s">
        <v>244</v>
      </c>
      <c r="G73" s="651"/>
      <c r="H73" s="651"/>
      <c r="I73" s="655"/>
    </row>
    <row r="74" spans="1:10">
      <c r="A74" s="1221" t="s">
        <v>494</v>
      </c>
      <c r="B74" s="1222"/>
      <c r="C74" s="1228"/>
      <c r="D74" s="653">
        <f t="shared" ref="D74:I74" si="16">+D43+D69+D71</f>
        <v>154527673</v>
      </c>
      <c r="E74" s="653">
        <f t="shared" si="16"/>
        <v>28831973.379999999</v>
      </c>
      <c r="F74" s="653">
        <f t="shared" si="16"/>
        <v>183359646.38</v>
      </c>
      <c r="G74" s="653">
        <f t="shared" si="16"/>
        <v>61079308.440000005</v>
      </c>
      <c r="H74" s="653">
        <f t="shared" si="16"/>
        <v>61079308.440000005</v>
      </c>
      <c r="I74" s="731">
        <f t="shared" si="16"/>
        <v>-93448364.560000002</v>
      </c>
    </row>
    <row r="75" spans="1:10" ht="6" customHeight="1">
      <c r="A75" s="768"/>
      <c r="B75" s="1229"/>
      <c r="C75" s="1219"/>
      <c r="D75" s="651"/>
      <c r="E75" s="651"/>
      <c r="F75" s="651" t="s">
        <v>244</v>
      </c>
      <c r="G75" s="651"/>
      <c r="H75" s="651"/>
      <c r="I75" s="655"/>
    </row>
    <row r="76" spans="1:10">
      <c r="A76" s="768"/>
      <c r="B76" s="1235" t="s">
        <v>495</v>
      </c>
      <c r="C76" s="1228"/>
      <c r="D76" s="655"/>
      <c r="E76" s="655"/>
      <c r="F76" s="655" t="s">
        <v>244</v>
      </c>
      <c r="G76" s="655"/>
      <c r="H76" s="655"/>
      <c r="I76" s="655"/>
    </row>
    <row r="77" spans="1:10" ht="21.75" customHeight="1">
      <c r="A77" s="768"/>
      <c r="B77" s="1236" t="s">
        <v>496</v>
      </c>
      <c r="C77" s="1237"/>
      <c r="D77" s="656">
        <v>0</v>
      </c>
      <c r="E77" s="656">
        <v>0</v>
      </c>
      <c r="F77" s="656">
        <f t="shared" si="10"/>
        <v>0</v>
      </c>
      <c r="G77" s="656">
        <v>0</v>
      </c>
      <c r="H77" s="656">
        <v>0</v>
      </c>
      <c r="I77" s="655">
        <f>H77-D77</f>
        <v>0</v>
      </c>
    </row>
    <row r="78" spans="1:10" ht="22.5" customHeight="1">
      <c r="A78" s="768"/>
      <c r="B78" s="1236" t="s">
        <v>497</v>
      </c>
      <c r="C78" s="1237"/>
      <c r="D78" s="656">
        <v>0</v>
      </c>
      <c r="E78" s="656">
        <v>0</v>
      </c>
      <c r="F78" s="656">
        <f t="shared" si="10"/>
        <v>0</v>
      </c>
      <c r="G78" s="656">
        <v>0</v>
      </c>
      <c r="H78" s="656">
        <v>0</v>
      </c>
      <c r="I78" s="655">
        <f>H78-D78</f>
        <v>0</v>
      </c>
    </row>
    <row r="79" spans="1:10">
      <c r="A79" s="768"/>
      <c r="B79" s="1235" t="s">
        <v>498</v>
      </c>
      <c r="C79" s="1228"/>
      <c r="D79" s="653">
        <f t="shared" ref="D79:I79" si="17">+D77+D78</f>
        <v>0</v>
      </c>
      <c r="E79" s="653">
        <f t="shared" si="17"/>
        <v>0</v>
      </c>
      <c r="F79" s="653">
        <f t="shared" si="17"/>
        <v>0</v>
      </c>
      <c r="G79" s="653">
        <f t="shared" si="17"/>
        <v>0</v>
      </c>
      <c r="H79" s="653">
        <f t="shared" si="17"/>
        <v>0</v>
      </c>
      <c r="I79" s="731">
        <f t="shared" si="17"/>
        <v>0</v>
      </c>
      <c r="J79" s="502" t="str">
        <f>IF(D74&lt;&gt;'ETCA-II-01'!C19,"ERROR!!!!! EL MONTO ESTIMADO NO COINCIDE CON LO REPORTADO EN EL FORMATO ETCA-II-01 EN EL TOTAL DE INGRESOS","")</f>
        <v/>
      </c>
    </row>
    <row r="80" spans="1:10" ht="15.75" thickBot="1">
      <c r="A80" s="621"/>
      <c r="B80" s="1233"/>
      <c r="C80" s="1234"/>
      <c r="D80" s="652"/>
      <c r="E80" s="652"/>
      <c r="F80" s="652"/>
      <c r="G80" s="652"/>
      <c r="H80" s="652"/>
      <c r="I80" s="652"/>
      <c r="J80" s="502" t="str">
        <f>IF(E74&lt;&gt;'ETCA-II-01'!D19,"ERROR!!!!! EL MONTO NO COINCIDE CON LO REPORTADO EN EL FORMATO ETCA-II-01 EN EL TOTAL DE INGRESOS","")</f>
        <v/>
      </c>
    </row>
    <row r="81" spans="10:10">
      <c r="J81" s="502" t="str">
        <f>IF(F74&lt;&gt;'ETCA-II-01'!E19,"ERROR!!!!! EL MONTO NO COINCIDE CON LO REPORTADO EN EL FORMATO ETCA-II-01 EN EL TOTAL DE INGRESOS","")</f>
        <v/>
      </c>
    </row>
    <row r="82" spans="10:10">
      <c r="J82" s="502" t="str">
        <f>IF(G74&lt;&gt;'ETCA-II-01'!F19,"ERROR!!!!! EL MONTO NO COINCIDE CON LO REPORTADO EN EL FORMATO ETCA-II-01 EN EL TOTAL DE INGRESOS","")</f>
        <v/>
      </c>
    </row>
    <row r="83" spans="10:10">
      <c r="J83" s="502" t="str">
        <f>IF(H74&lt;&gt;'ETCA-II-01'!G19,"ERROR!!!!! EL MONTO NO COINCIDE CON LO REPORTADO EN EL FORMATO ETCA-II-01 EN EL TOTAL DE INGRESOS","")</f>
        <v/>
      </c>
    </row>
    <row r="84" spans="10:10">
      <c r="J84" s="502" t="str">
        <f>IF(I74&lt;&gt;'ETCA-II-01'!H19,"ERROR!!!!! EL MONTO NO COINCIDE CON LO REPORTADO EN EL FORMATO ETCA-II-01 EN EL TOTAL DE INGRESOS","")</f>
        <v/>
      </c>
    </row>
    <row r="85" spans="10:10">
      <c r="J85" s="502" t="str">
        <f>IF(D74&lt;&gt;'ETCA-II-01'!C44,"ERROR!!!!! EL MONTO NO COINCIDE CON LO REPORTADO EN EL FORMATO ETCA-II-01 EN EL TOTAL DE INGRESOS","")</f>
        <v/>
      </c>
    </row>
    <row r="86" spans="10:10">
      <c r="J86" s="502" t="str">
        <f>IF(E74&lt;&gt;'ETCA-II-01'!D44,"ERROR!!!!! EL MONTO NO COINCIDE CON LO REPORTADO EN EL FORMATO ETCA-II-01 EN EL TOTAL DE INGRESOS","")</f>
        <v/>
      </c>
    </row>
    <row r="87" spans="10:10">
      <c r="J87" s="502" t="str">
        <f>IF(F74&lt;&gt;'ETCA-II-01'!E44,"ERROR!!!!! EL MONTO NO COINCIDE CON LO REPORTADO EN EL FORMATO ETCA-II-01 EN EL TOTAL DE INGRESOS","")</f>
        <v/>
      </c>
    </row>
    <row r="88" spans="10:10">
      <c r="J88" s="502" t="str">
        <f>IF(G74&lt;&gt;'ETCA-II-01'!F44,"ERROR!!!!! EL MONTO NO COINCIDE CON LO REPORTADO EN EL FORMATO ETCA-II-01 EN EL TOTAL DE INGRESOS","")</f>
        <v/>
      </c>
    </row>
    <row r="89" spans="10:10">
      <c r="J89" s="502" t="str">
        <f>IF(H74&lt;&gt;'ETCA-II-01'!G44,"ERROR!!!!! EL MONTO NO COINCIDE CON LO REPORTADO EN EL FORMATO ETCA-II-01 EN EL TOTAL DE INGRESOS","")</f>
        <v/>
      </c>
    </row>
    <row r="90" spans="10:10">
      <c r="J90" s="502" t="str">
        <f>IF(I74&lt;&gt;'ETCA-II-01'!H44,"ERROR!!!!! EL MONTO NO COINCIDE CON LO REPORTADO EN EL FORMATO ETCA-II-01 EN EL TOTAL DE INGRESOS","")</f>
        <v/>
      </c>
    </row>
  </sheetData>
  <sheetProtection password="C115" sheet="1" scenarios="1" formatColumns="0" formatRows="0" insertHyperlinks="0"/>
  <mergeCells count="62">
    <mergeCell ref="B80:C80"/>
    <mergeCell ref="A74:C74"/>
    <mergeCell ref="B75:C75"/>
    <mergeCell ref="B76:C76"/>
    <mergeCell ref="B77:C77"/>
    <mergeCell ref="B78:C78"/>
    <mergeCell ref="B79:C79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A46:C46"/>
    <mergeCell ref="B37:C37"/>
    <mergeCell ref="B39:C39"/>
    <mergeCell ref="D43:D45"/>
    <mergeCell ref="F17:F18"/>
    <mergeCell ref="E43:E45"/>
    <mergeCell ref="F43:F45"/>
    <mergeCell ref="G17:G18"/>
    <mergeCell ref="H17:H18"/>
    <mergeCell ref="I17:I18"/>
    <mergeCell ref="D17:D18"/>
    <mergeCell ref="E17:E18"/>
    <mergeCell ref="G43:G45"/>
    <mergeCell ref="H43:H45"/>
    <mergeCell ref="I43:I45"/>
    <mergeCell ref="B30:C30"/>
    <mergeCell ref="B36:C36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scale="94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rgb="FF92D050"/>
    <pageSetUpPr fitToPage="1"/>
  </sheetPr>
  <dimension ref="A1:E26"/>
  <sheetViews>
    <sheetView view="pageBreakPreview" zoomScale="90" zoomScaleNormal="100" zoomScaleSheetLayoutView="90" workbookViewId="0">
      <selection activeCell="D5" sqref="D5"/>
    </sheetView>
  </sheetViews>
  <sheetFormatPr baseColWidth="10" defaultColWidth="11.28515625" defaultRowHeight="16.5"/>
  <cols>
    <col min="1" max="1" width="1.28515625" style="118" customWidth="1"/>
    <col min="2" max="2" width="43.85546875" style="118" customWidth="1"/>
    <col min="3" max="4" width="25.7109375" style="118" customWidth="1"/>
    <col min="5" max="5" width="62" style="230" customWidth="1"/>
    <col min="6" max="16384" width="11.28515625" style="118"/>
  </cols>
  <sheetData>
    <row r="1" spans="1:5">
      <c r="A1" s="1110" t="str">
        <f>'ETCA-I-01'!A1:G1</f>
        <v>COMISION DE VIVIENDA DEL ESTADO DE SONORA</v>
      </c>
      <c r="B1" s="1110"/>
      <c r="C1" s="1110"/>
      <c r="D1" s="1110"/>
    </row>
    <row r="2" spans="1:5" s="160" customFormat="1" ht="15.75">
      <c r="A2" s="1110" t="s">
        <v>499</v>
      </c>
      <c r="B2" s="1110"/>
      <c r="C2" s="1110"/>
      <c r="D2" s="1110"/>
      <c r="E2" s="407"/>
    </row>
    <row r="3" spans="1:5" s="160" customFormat="1">
      <c r="A3" s="1111" t="str">
        <f>'ETCA-I-01'!A3:G3</f>
        <v>Al 30 de Septiembre de 2020</v>
      </c>
      <c r="B3" s="1111"/>
      <c r="C3" s="1111"/>
      <c r="D3" s="1111"/>
      <c r="E3" s="406"/>
    </row>
    <row r="4" spans="1:5" s="162" customFormat="1" ht="17.25" thickBot="1">
      <c r="A4" s="161"/>
      <c r="B4" s="1112" t="s">
        <v>1029</v>
      </c>
      <c r="C4" s="1112"/>
      <c r="D4" s="235"/>
      <c r="E4" s="408"/>
    </row>
    <row r="5" spans="1:5" s="163" customFormat="1" ht="27" customHeight="1" thickBot="1">
      <c r="A5" s="1238" t="s">
        <v>936</v>
      </c>
      <c r="B5" s="1239"/>
      <c r="C5" s="244"/>
      <c r="D5" s="245">
        <f>'ETCA-II-01'!F19</f>
        <v>61079308.440000005</v>
      </c>
      <c r="E5" s="409" t="str">
        <f>IF(D5&lt;&gt;'ETCA-II-01'!F44,"ERROR!!!!! EL MONTO NO COINCIDE CON LO REPORTADO EN EL FORMATO ETCA-II-01 EN EL TOTAL DEVENGADO DEL ANALÍTICO DE INGRESOS","")</f>
        <v/>
      </c>
    </row>
    <row r="6" spans="1:5" s="238" customFormat="1" ht="9.75" customHeight="1">
      <c r="A6" s="257"/>
      <c r="B6" s="236"/>
      <c r="C6" s="237"/>
      <c r="D6" s="259"/>
      <c r="E6" s="410"/>
    </row>
    <row r="7" spans="1:5" s="238" customFormat="1" ht="17.25" customHeight="1" thickBot="1">
      <c r="A7" s="258"/>
      <c r="B7" s="239"/>
      <c r="C7" s="240"/>
      <c r="D7" s="260"/>
      <c r="E7" s="409"/>
    </row>
    <row r="8" spans="1:5" ht="20.100000000000001" customHeight="1" thickBot="1">
      <c r="A8" s="246" t="s">
        <v>937</v>
      </c>
      <c r="B8" s="247"/>
      <c r="C8" s="248"/>
      <c r="D8" s="249">
        <f>SUM(C9:C14)</f>
        <v>0</v>
      </c>
      <c r="E8" s="409"/>
    </row>
    <row r="9" spans="1:5" ht="20.100000000000001" customHeight="1">
      <c r="A9" s="164"/>
      <c r="B9" s="266" t="s">
        <v>934</v>
      </c>
      <c r="C9" s="250"/>
      <c r="D9" s="411"/>
      <c r="E9" s="428" t="str">
        <f>IF(C9&lt;&gt;'ETCA-I-03'!C20,"ERROR!!!, NO COINCIDEN LOS MONTOS CON LO REPORTADO EN EL FORMATO ETCA-I-03","")</f>
        <v/>
      </c>
    </row>
    <row r="10" spans="1:5" ht="20.100000000000001" customHeight="1">
      <c r="A10" s="164"/>
      <c r="B10" s="267" t="s">
        <v>205</v>
      </c>
      <c r="C10" s="250"/>
      <c r="D10" s="411"/>
      <c r="E10" s="428"/>
    </row>
    <row r="11" spans="1:5" ht="33" customHeight="1">
      <c r="A11" s="164"/>
      <c r="B11" s="267" t="s">
        <v>206</v>
      </c>
      <c r="C11" s="250"/>
      <c r="D11" s="411"/>
      <c r="E11" s="428" t="str">
        <f>IF(C11&lt;&gt;'ETCA-I-03'!C21,"ERROR!!!, NO COINCIDEN LOS MONTOS CON LO REPORTADO EN EL FORMATO ETCA-I-03","")</f>
        <v/>
      </c>
    </row>
    <row r="12" spans="1:5" ht="20.100000000000001" customHeight="1">
      <c r="A12" s="165"/>
      <c r="B12" s="267" t="s">
        <v>207</v>
      </c>
      <c r="C12" s="250"/>
      <c r="D12" s="411"/>
      <c r="E12" s="428" t="str">
        <f>IF(C12&lt;&gt;'ETCA-I-03'!C22,"ERROR!!!, NO COINCIDEN LOS MONTOS CON LO REPORTADO EN EL FORMATO ETCA-I-03","")</f>
        <v/>
      </c>
    </row>
    <row r="13" spans="1:5" ht="20.100000000000001" customHeight="1">
      <c r="A13" s="165"/>
      <c r="B13" s="267" t="s">
        <v>208</v>
      </c>
      <c r="C13" s="250"/>
      <c r="D13" s="411"/>
      <c r="E13" s="428"/>
    </row>
    <row r="14" spans="1:5" ht="24.75" customHeight="1" thickBot="1">
      <c r="A14" s="241" t="s">
        <v>971</v>
      </c>
      <c r="B14" s="270"/>
      <c r="C14" s="251"/>
      <c r="D14" s="412"/>
      <c r="E14" s="409"/>
    </row>
    <row r="15" spans="1:5" ht="7.5" customHeight="1">
      <c r="A15" s="271"/>
      <c r="B15" s="261"/>
      <c r="C15" s="262"/>
      <c r="D15" s="263"/>
      <c r="E15" s="409"/>
    </row>
    <row r="16" spans="1:5" ht="20.100000000000001" customHeight="1" thickBot="1">
      <c r="A16" s="272"/>
      <c r="B16" s="264"/>
      <c r="C16" s="265"/>
      <c r="D16" s="242"/>
      <c r="E16" s="409"/>
    </row>
    <row r="17" spans="1:5" ht="20.100000000000001" customHeight="1" thickBot="1">
      <c r="A17" s="246" t="s">
        <v>938</v>
      </c>
      <c r="B17" s="247"/>
      <c r="C17" s="248"/>
      <c r="D17" s="249">
        <f>SUM(C18:C21)</f>
        <v>0</v>
      </c>
      <c r="E17" s="409"/>
    </row>
    <row r="18" spans="1:5" ht="20.100000000000001" customHeight="1">
      <c r="A18" s="165"/>
      <c r="B18" s="266" t="s">
        <v>935</v>
      </c>
      <c r="C18" s="252"/>
      <c r="D18" s="411"/>
      <c r="E18" s="409"/>
    </row>
    <row r="19" spans="1:5" ht="20.100000000000001" customHeight="1">
      <c r="A19" s="165"/>
      <c r="B19" s="267" t="s">
        <v>422</v>
      </c>
      <c r="C19" s="252"/>
      <c r="D19" s="411"/>
      <c r="E19" s="409"/>
    </row>
    <row r="20" spans="1:5" ht="20.100000000000001" customHeight="1">
      <c r="A20" s="243" t="s">
        <v>972</v>
      </c>
      <c r="B20" s="268"/>
      <c r="C20" s="252"/>
      <c r="D20" s="411"/>
      <c r="E20" s="409"/>
    </row>
    <row r="21" spans="1:5" ht="20.100000000000001" customHeight="1" thickBot="1">
      <c r="A21" s="165"/>
      <c r="B21" s="269"/>
      <c r="C21" s="253"/>
      <c r="D21" s="411"/>
      <c r="E21" s="409"/>
    </row>
    <row r="22" spans="1:5" ht="26.25" customHeight="1" thickBot="1">
      <c r="A22" s="254" t="s">
        <v>939</v>
      </c>
      <c r="B22" s="255"/>
      <c r="C22" s="256"/>
      <c r="D22" s="245">
        <f>D5+D8-D17</f>
        <v>61079308.440000005</v>
      </c>
      <c r="E22" s="409" t="str">
        <f>IF(D22&lt;&gt;'ETCA-I-03'!C24,"ERROR!!!!! EL MONTO NO COINCIDE CON LO REPORTADO EN EL FORMATO ETCA-I-03 EN EL TOTAL DE INGRESOS Y OTROS BENEFICIOS","")</f>
        <v/>
      </c>
    </row>
    <row r="25" spans="1:5" s="872" customFormat="1" ht="13.5">
      <c r="B25" s="879" t="s">
        <v>979</v>
      </c>
      <c r="C25" s="879"/>
      <c r="D25" s="879"/>
      <c r="E25" s="873"/>
    </row>
    <row r="26" spans="1:5" s="872" customFormat="1" ht="13.5">
      <c r="B26" s="879" t="s">
        <v>980</v>
      </c>
      <c r="C26" s="879"/>
      <c r="D26" s="879"/>
      <c r="E26" s="873"/>
    </row>
  </sheetData>
  <sheetProtection password="C195" sheet="1" scenarios="1" insertHyperlinks="0"/>
  <mergeCells count="5">
    <mergeCell ref="A5:B5"/>
    <mergeCell ref="A1:D1"/>
    <mergeCell ref="A2:D2"/>
    <mergeCell ref="A3:D3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0"/>
  <sheetViews>
    <sheetView view="pageBreakPreview" zoomScale="90" zoomScaleNormal="100" zoomScaleSheetLayoutView="90" workbookViewId="0">
      <selection activeCell="D80" sqref="D80"/>
    </sheetView>
  </sheetViews>
  <sheetFormatPr baseColWidth="10" defaultRowHeight="1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>
      <c r="A1" s="1110" t="str">
        <f>'ETCA-I-01'!A1:G1</f>
        <v>COMISION DE VIVIENDA DEL ESTADO DE SONORA</v>
      </c>
      <c r="B1" s="1110"/>
      <c r="C1" s="1110"/>
      <c r="D1" s="1110"/>
      <c r="E1" s="1110"/>
      <c r="F1" s="1110"/>
      <c r="G1" s="1110"/>
    </row>
    <row r="2" spans="1:7" ht="15.75">
      <c r="A2" s="1110" t="s">
        <v>500</v>
      </c>
      <c r="B2" s="1110"/>
      <c r="C2" s="1110"/>
      <c r="D2" s="1110"/>
      <c r="E2" s="1110"/>
      <c r="F2" s="1110"/>
      <c r="G2" s="1110"/>
    </row>
    <row r="3" spans="1:7" ht="15.75">
      <c r="A3" s="1110" t="s">
        <v>501</v>
      </c>
      <c r="B3" s="1110"/>
      <c r="C3" s="1110"/>
      <c r="D3" s="1110"/>
      <c r="E3" s="1110"/>
      <c r="F3" s="1110"/>
      <c r="G3" s="1110"/>
    </row>
    <row r="4" spans="1:7" ht="16.5">
      <c r="A4" s="1111" t="str">
        <f>'ETCA-I-03'!A3:D3</f>
        <v>Del 01 de Enero al 30 de Septiembre de 2020</v>
      </c>
      <c r="B4" s="1111"/>
      <c r="C4" s="1111"/>
      <c r="D4" s="1111"/>
      <c r="E4" s="1111"/>
      <c r="F4" s="1111"/>
      <c r="G4" s="1111"/>
    </row>
    <row r="5" spans="1:7" ht="17.25" thickBot="1">
      <c r="A5" s="1242" t="s">
        <v>1030</v>
      </c>
      <c r="B5" s="1242"/>
      <c r="C5" s="1242"/>
      <c r="D5" s="1242"/>
      <c r="E5" s="1242"/>
      <c r="F5" s="235"/>
      <c r="G5" s="162"/>
    </row>
    <row r="6" spans="1:7" ht="38.25">
      <c r="A6" s="1240" t="s">
        <v>502</v>
      </c>
      <c r="B6" s="197" t="s">
        <v>503</v>
      </c>
      <c r="C6" s="197" t="s">
        <v>433</v>
      </c>
      <c r="D6" s="455" t="s">
        <v>504</v>
      </c>
      <c r="E6" s="198" t="s">
        <v>505</v>
      </c>
      <c r="F6" s="198" t="s">
        <v>506</v>
      </c>
      <c r="G6" s="456" t="s">
        <v>507</v>
      </c>
    </row>
    <row r="7" spans="1:7" ht="15.75" thickBot="1">
      <c r="A7" s="1241"/>
      <c r="B7" s="201" t="s">
        <v>413</v>
      </c>
      <c r="C7" s="201" t="s">
        <v>414</v>
      </c>
      <c r="D7" s="457" t="s">
        <v>508</v>
      </c>
      <c r="E7" s="202" t="s">
        <v>416</v>
      </c>
      <c r="F7" s="202" t="s">
        <v>417</v>
      </c>
      <c r="G7" s="458" t="s">
        <v>509</v>
      </c>
    </row>
    <row r="8" spans="1:7">
      <c r="A8" s="459" t="s">
        <v>212</v>
      </c>
      <c r="B8" s="464">
        <f>SUM(B9:B15)</f>
        <v>23761000</v>
      </c>
      <c r="C8" s="464">
        <f>SUM(C9:C15)</f>
        <v>1500000</v>
      </c>
      <c r="D8" s="464">
        <f>B8+C8</f>
        <v>25261000</v>
      </c>
      <c r="E8" s="464">
        <f>SUM(E9:E15)</f>
        <v>16925947.5</v>
      </c>
      <c r="F8" s="464">
        <f>SUM(F9:F15)</f>
        <v>16925947.5</v>
      </c>
      <c r="G8" s="465">
        <f>D8-E8</f>
        <v>8335052.5</v>
      </c>
    </row>
    <row r="9" spans="1:7">
      <c r="A9" s="460" t="s">
        <v>510</v>
      </c>
      <c r="B9" s="466">
        <f>+'ETCA-II-13'!C10</f>
        <v>15005631.809999999</v>
      </c>
      <c r="C9" s="466">
        <f>+'ETCA-II-13'!D10</f>
        <v>1353166.56</v>
      </c>
      <c r="D9" s="464">
        <f t="shared" ref="D9:D71" si="0">B9+C9</f>
        <v>16358798.369999999</v>
      </c>
      <c r="E9" s="466">
        <f>+'ETCA-II-13'!F10</f>
        <v>10607297.750000002</v>
      </c>
      <c r="F9" s="466">
        <f>+'ETCA-II-13'!G10</f>
        <v>10607297.750000002</v>
      </c>
      <c r="G9" s="465">
        <f t="shared" ref="G9:G72" si="1">D9-E9</f>
        <v>5751500.6199999973</v>
      </c>
    </row>
    <row r="10" spans="1:7">
      <c r="A10" s="460" t="s">
        <v>511</v>
      </c>
      <c r="B10" s="466"/>
      <c r="C10" s="466"/>
      <c r="D10" s="464">
        <f t="shared" si="0"/>
        <v>0</v>
      </c>
      <c r="E10" s="466"/>
      <c r="F10" s="466"/>
      <c r="G10" s="465">
        <f t="shared" si="1"/>
        <v>0</v>
      </c>
    </row>
    <row r="11" spans="1:7">
      <c r="A11" s="460" t="s">
        <v>512</v>
      </c>
      <c r="B11" s="466">
        <f>+'ETCA-II-13'!C19</f>
        <v>1170722.4200000002</v>
      </c>
      <c r="C11" s="466">
        <f>+'ETCA-II-13'!D19</f>
        <v>146833.44</v>
      </c>
      <c r="D11" s="464">
        <f t="shared" si="0"/>
        <v>1317555.8600000001</v>
      </c>
      <c r="E11" s="466">
        <f>+'ETCA-II-13'!F19</f>
        <v>267009.44</v>
      </c>
      <c r="F11" s="466">
        <f>+'ETCA-II-13'!G19</f>
        <v>267009.44</v>
      </c>
      <c r="G11" s="465">
        <f t="shared" si="1"/>
        <v>1050546.4200000002</v>
      </c>
    </row>
    <row r="12" spans="1:7">
      <c r="A12" s="460" t="s">
        <v>513</v>
      </c>
      <c r="B12" s="466">
        <f>+'ETCA-II-13'!C25</f>
        <v>7584645.7700000005</v>
      </c>
      <c r="C12" s="466">
        <f>+'ETCA-II-13'!D25</f>
        <v>0</v>
      </c>
      <c r="D12" s="464">
        <f t="shared" si="0"/>
        <v>7584645.7700000005</v>
      </c>
      <c r="E12" s="466">
        <f>+'ETCA-II-13'!F25</f>
        <v>6051640.3099999996</v>
      </c>
      <c r="F12" s="466">
        <f>+'ETCA-II-13'!G25</f>
        <v>6051640.3099999996</v>
      </c>
      <c r="G12" s="465">
        <f t="shared" si="1"/>
        <v>1533005.4600000009</v>
      </c>
    </row>
    <row r="13" spans="1:7">
      <c r="A13" s="460" t="s">
        <v>514</v>
      </c>
      <c r="B13" s="466">
        <f>+'ETCA-II-13'!C41</f>
        <v>0</v>
      </c>
      <c r="C13" s="466">
        <f>+'ETCA-II-13'!D41</f>
        <v>0</v>
      </c>
      <c r="D13" s="464">
        <f t="shared" si="0"/>
        <v>0</v>
      </c>
      <c r="E13" s="466">
        <f>+'ETCA-II-13'!F41</f>
        <v>0</v>
      </c>
      <c r="F13" s="466">
        <f>+'ETCA-II-13'!G41</f>
        <v>0</v>
      </c>
      <c r="G13" s="465">
        <f t="shared" si="1"/>
        <v>0</v>
      </c>
    </row>
    <row r="14" spans="1:7">
      <c r="A14" s="460" t="s">
        <v>515</v>
      </c>
      <c r="B14" s="466"/>
      <c r="C14" s="466"/>
      <c r="D14" s="464">
        <f t="shared" si="0"/>
        <v>0</v>
      </c>
      <c r="E14" s="466"/>
      <c r="F14" s="466"/>
      <c r="G14" s="465">
        <f t="shared" si="1"/>
        <v>0</v>
      </c>
    </row>
    <row r="15" spans="1:7">
      <c r="A15" s="460" t="s">
        <v>516</v>
      </c>
      <c r="B15" s="466"/>
      <c r="C15" s="466"/>
      <c r="D15" s="464">
        <f t="shared" si="0"/>
        <v>0</v>
      </c>
      <c r="E15" s="466"/>
      <c r="F15" s="466"/>
      <c r="G15" s="465">
        <f t="shared" si="1"/>
        <v>0</v>
      </c>
    </row>
    <row r="16" spans="1:7">
      <c r="A16" s="461" t="s">
        <v>213</v>
      </c>
      <c r="B16" s="464">
        <f>SUM(B17:B25)</f>
        <v>372105</v>
      </c>
      <c r="C16" s="464">
        <f>SUM(C17:C25)</f>
        <v>508028.15</v>
      </c>
      <c r="D16" s="464">
        <f>B16+C16</f>
        <v>880133.15</v>
      </c>
      <c r="E16" s="464">
        <f>SUM(E17:E25)</f>
        <v>629837.02</v>
      </c>
      <c r="F16" s="464">
        <f>SUM(F17:F25)</f>
        <v>629837.02</v>
      </c>
      <c r="G16" s="465">
        <f t="shared" si="1"/>
        <v>250296.13</v>
      </c>
    </row>
    <row r="17" spans="1:7" ht="25.5">
      <c r="A17" s="460" t="s">
        <v>517</v>
      </c>
      <c r="B17" s="466">
        <f>+'ETCA-II-13'!C45</f>
        <v>171865.76</v>
      </c>
      <c r="C17" s="466">
        <f>+'ETCA-II-13'!D45</f>
        <v>138500</v>
      </c>
      <c r="D17" s="464">
        <f t="shared" si="0"/>
        <v>310365.76</v>
      </c>
      <c r="E17" s="466">
        <f>+'ETCA-II-13'!F45</f>
        <v>160778.51</v>
      </c>
      <c r="F17" s="466">
        <f>+'ETCA-II-13'!G45</f>
        <v>160778.51</v>
      </c>
      <c r="G17" s="465">
        <f t="shared" si="1"/>
        <v>149587.25</v>
      </c>
    </row>
    <row r="18" spans="1:7">
      <c r="A18" s="460" t="s">
        <v>518</v>
      </c>
      <c r="B18" s="466">
        <f>+'ETCA-II-13'!C54</f>
        <v>55000</v>
      </c>
      <c r="C18" s="466">
        <f>+'ETCA-II-13'!D54</f>
        <v>34500</v>
      </c>
      <c r="D18" s="464">
        <f t="shared" si="0"/>
        <v>89500</v>
      </c>
      <c r="E18" s="466">
        <f>+'ETCA-II-13'!F54</f>
        <v>68831.06</v>
      </c>
      <c r="F18" s="466">
        <f>+'ETCA-II-13'!G54</f>
        <v>68831.06</v>
      </c>
      <c r="G18" s="465">
        <f t="shared" si="1"/>
        <v>20668.940000000002</v>
      </c>
    </row>
    <row r="19" spans="1:7">
      <c r="A19" s="460" t="s">
        <v>519</v>
      </c>
      <c r="B19" s="466">
        <f>+'ETCA-II-13'!C58</f>
        <v>0</v>
      </c>
      <c r="C19" s="466">
        <f>+'ETCA-II-13'!D58</f>
        <v>39757.57</v>
      </c>
      <c r="D19" s="464">
        <f t="shared" si="0"/>
        <v>39757.57</v>
      </c>
      <c r="E19" s="466">
        <f>+'ETCA-II-13'!F58</f>
        <v>25634.89</v>
      </c>
      <c r="F19" s="466">
        <f>+'ETCA-II-13'!G58</f>
        <v>25634.89</v>
      </c>
      <c r="G19" s="465">
        <f t="shared" si="1"/>
        <v>14122.68</v>
      </c>
    </row>
    <row r="20" spans="1:7">
      <c r="A20" s="460" t="s">
        <v>520</v>
      </c>
      <c r="B20" s="466"/>
      <c r="C20" s="466"/>
      <c r="D20" s="464">
        <f t="shared" si="0"/>
        <v>0</v>
      </c>
      <c r="E20" s="466"/>
      <c r="F20" s="466"/>
      <c r="G20" s="465">
        <f t="shared" si="1"/>
        <v>0</v>
      </c>
    </row>
    <row r="21" spans="1:7">
      <c r="A21" s="460" t="s">
        <v>521</v>
      </c>
      <c r="B21" s="466"/>
      <c r="C21" s="466"/>
      <c r="D21" s="464">
        <f t="shared" si="0"/>
        <v>0</v>
      </c>
      <c r="E21" s="466"/>
      <c r="F21" s="466"/>
      <c r="G21" s="465">
        <f t="shared" si="1"/>
        <v>0</v>
      </c>
    </row>
    <row r="22" spans="1:7">
      <c r="A22" s="460" t="s">
        <v>522</v>
      </c>
      <c r="B22" s="466">
        <f>+'ETCA-II-13'!C61</f>
        <v>145239.24</v>
      </c>
      <c r="C22" s="466">
        <f>+'ETCA-II-13'!D61</f>
        <v>284691.58</v>
      </c>
      <c r="D22" s="464">
        <f t="shared" si="0"/>
        <v>429930.82</v>
      </c>
      <c r="E22" s="466">
        <f>+'ETCA-II-13'!F61</f>
        <v>366814.56</v>
      </c>
      <c r="F22" s="466">
        <f>+'ETCA-II-13'!G61</f>
        <v>366814.56</v>
      </c>
      <c r="G22" s="465">
        <f t="shared" si="1"/>
        <v>63116.260000000009</v>
      </c>
    </row>
    <row r="23" spans="1:7">
      <c r="A23" s="460" t="s">
        <v>523</v>
      </c>
      <c r="B23" s="466"/>
      <c r="C23" s="466"/>
      <c r="D23" s="464">
        <f t="shared" si="0"/>
        <v>0</v>
      </c>
      <c r="E23" s="466"/>
      <c r="F23" s="466"/>
      <c r="G23" s="465">
        <f t="shared" si="1"/>
        <v>0</v>
      </c>
    </row>
    <row r="24" spans="1:7">
      <c r="A24" s="460" t="s">
        <v>524</v>
      </c>
      <c r="B24" s="466"/>
      <c r="C24" s="466"/>
      <c r="D24" s="464">
        <f t="shared" si="0"/>
        <v>0</v>
      </c>
      <c r="E24" s="466"/>
      <c r="F24" s="466"/>
      <c r="G24" s="465">
        <f t="shared" si="1"/>
        <v>0</v>
      </c>
    </row>
    <row r="25" spans="1:7">
      <c r="A25" s="460" t="s">
        <v>525</v>
      </c>
      <c r="B25" s="466">
        <f>+'ETCA-II-13'!C67</f>
        <v>0</v>
      </c>
      <c r="C25" s="466">
        <f>+'ETCA-II-13'!D67</f>
        <v>10579</v>
      </c>
      <c r="D25" s="464">
        <f t="shared" si="0"/>
        <v>10579</v>
      </c>
      <c r="E25" s="466">
        <f>+'ETCA-II-13'!F67</f>
        <v>7778</v>
      </c>
      <c r="F25" s="466">
        <f>+'ETCA-II-13'!G67</f>
        <v>7778</v>
      </c>
      <c r="G25" s="465">
        <f t="shared" si="1"/>
        <v>2801</v>
      </c>
    </row>
    <row r="26" spans="1:7">
      <c r="A26" s="461" t="s">
        <v>214</v>
      </c>
      <c r="B26" s="464">
        <f>SUM(B27:B35)</f>
        <v>3456921.59</v>
      </c>
      <c r="C26" s="464">
        <f>SUM(C27:C35)</f>
        <v>4311307.07</v>
      </c>
      <c r="D26" s="464">
        <f>B26+C26</f>
        <v>7768228.6600000001</v>
      </c>
      <c r="E26" s="464">
        <f>SUM(E27:E35)</f>
        <v>5907554.8600000003</v>
      </c>
      <c r="F26" s="464">
        <f>SUM(F27:F35)</f>
        <v>5907554.8600000003</v>
      </c>
      <c r="G26" s="465">
        <f t="shared" si="1"/>
        <v>1860673.7999999998</v>
      </c>
    </row>
    <row r="27" spans="1:7">
      <c r="A27" s="460" t="s">
        <v>526</v>
      </c>
      <c r="B27" s="466">
        <f>+'ETCA-II-13'!C75</f>
        <v>196786.58000000002</v>
      </c>
      <c r="C27" s="466">
        <f>+'ETCA-II-13'!D75</f>
        <v>323000</v>
      </c>
      <c r="D27" s="464">
        <f t="shared" si="0"/>
        <v>519786.58</v>
      </c>
      <c r="E27" s="466">
        <f>+'ETCA-II-13'!F75</f>
        <v>301199.37</v>
      </c>
      <c r="F27" s="466">
        <f>+'ETCA-II-13'!G75</f>
        <v>301199.37</v>
      </c>
      <c r="G27" s="465">
        <f t="shared" si="1"/>
        <v>218587.21000000002</v>
      </c>
    </row>
    <row r="28" spans="1:7">
      <c r="A28" s="460" t="s">
        <v>527</v>
      </c>
      <c r="B28" s="466">
        <f>+'ETCA-II-13'!C84</f>
        <v>2126547.92</v>
      </c>
      <c r="C28" s="466">
        <f>+'ETCA-II-13'!D84</f>
        <v>766041.95</v>
      </c>
      <c r="D28" s="464">
        <f t="shared" si="0"/>
        <v>2892589.87</v>
      </c>
      <c r="E28" s="466">
        <f>+'ETCA-II-13'!F84</f>
        <v>2448541.11</v>
      </c>
      <c r="F28" s="466">
        <f>+'ETCA-II-13'!G84</f>
        <v>2448541.11</v>
      </c>
      <c r="G28" s="465">
        <f t="shared" si="1"/>
        <v>444048.76000000024</v>
      </c>
    </row>
    <row r="29" spans="1:7">
      <c r="A29" s="460" t="s">
        <v>528</v>
      </c>
      <c r="B29" s="466">
        <f>+'ETCA-II-13'!C92</f>
        <v>63164.08</v>
      </c>
      <c r="C29" s="466">
        <f>+'ETCA-II-13'!D92</f>
        <v>776973.2</v>
      </c>
      <c r="D29" s="464">
        <f t="shared" si="0"/>
        <v>840137.27999999991</v>
      </c>
      <c r="E29" s="466">
        <f>+'ETCA-II-13'!F92</f>
        <v>679755.04</v>
      </c>
      <c r="F29" s="466">
        <f>+'ETCA-II-13'!G92</f>
        <v>679755.04</v>
      </c>
      <c r="G29" s="465">
        <f t="shared" si="1"/>
        <v>160382.23999999987</v>
      </c>
    </row>
    <row r="30" spans="1:7">
      <c r="A30" s="460" t="s">
        <v>529</v>
      </c>
      <c r="B30" s="466">
        <f>+'ETCA-II-13'!C107</f>
        <v>235000</v>
      </c>
      <c r="C30" s="466">
        <f>+'ETCA-II-13'!D107</f>
        <v>724760</v>
      </c>
      <c r="D30" s="464">
        <f t="shared" si="0"/>
        <v>959760</v>
      </c>
      <c r="E30" s="466">
        <f>+'ETCA-II-13'!F107</f>
        <v>818543.42999999993</v>
      </c>
      <c r="F30" s="466">
        <f>+'ETCA-II-13'!G107</f>
        <v>818543.42999999993</v>
      </c>
      <c r="G30" s="465">
        <f t="shared" si="1"/>
        <v>141216.57000000007</v>
      </c>
    </row>
    <row r="31" spans="1:7" ht="25.5">
      <c r="A31" s="460" t="s">
        <v>530</v>
      </c>
      <c r="B31" s="466">
        <f>+'ETCA-II-13'!C114</f>
        <v>98841.790000000008</v>
      </c>
      <c r="C31" s="466">
        <f>+'ETCA-II-13'!D114</f>
        <v>320000</v>
      </c>
      <c r="D31" s="464">
        <f t="shared" si="0"/>
        <v>418841.79000000004</v>
      </c>
      <c r="E31" s="466">
        <f>+'ETCA-II-13'!F114</f>
        <v>322439.09000000003</v>
      </c>
      <c r="F31" s="466">
        <f>+'ETCA-II-13'!G114</f>
        <v>322439.09000000003</v>
      </c>
      <c r="G31" s="465">
        <f t="shared" si="1"/>
        <v>96402.700000000012</v>
      </c>
    </row>
    <row r="32" spans="1:7">
      <c r="A32" s="460" t="s">
        <v>531</v>
      </c>
      <c r="B32" s="466">
        <f>+'ETCA-II-13'!C125</f>
        <v>40000</v>
      </c>
      <c r="C32" s="466">
        <f>+'ETCA-II-13'!D125</f>
        <v>492689.92000000004</v>
      </c>
      <c r="D32" s="464">
        <f t="shared" si="0"/>
        <v>532689.92000000004</v>
      </c>
      <c r="E32" s="466">
        <f>+'ETCA-II-13'!F125</f>
        <v>431691.83</v>
      </c>
      <c r="F32" s="466">
        <f>+'ETCA-II-13'!G125</f>
        <v>431691.83</v>
      </c>
      <c r="G32" s="465">
        <f t="shared" si="1"/>
        <v>100998.09000000003</v>
      </c>
    </row>
    <row r="33" spans="1:7">
      <c r="A33" s="460" t="s">
        <v>532</v>
      </c>
      <c r="B33" s="466">
        <f>+'ETCA-II-13'!C130</f>
        <v>450055.65</v>
      </c>
      <c r="C33" s="466">
        <f>+'ETCA-II-13'!D130</f>
        <v>573842</v>
      </c>
      <c r="D33" s="464">
        <f t="shared" si="0"/>
        <v>1023897.65</v>
      </c>
      <c r="E33" s="466">
        <f>+'ETCA-II-13'!F130</f>
        <v>458558.45</v>
      </c>
      <c r="F33" s="466">
        <f>+'ETCA-II-13'!G130</f>
        <v>458558.45</v>
      </c>
      <c r="G33" s="465">
        <f t="shared" si="1"/>
        <v>565339.19999999995</v>
      </c>
    </row>
    <row r="34" spans="1:7" ht="15.75" thickBot="1">
      <c r="A34" s="462" t="s">
        <v>533</v>
      </c>
      <c r="B34" s="467">
        <f>+'ETCA-II-13'!C141</f>
        <v>96525.57</v>
      </c>
      <c r="C34" s="467">
        <f>+'ETCA-II-13'!D141</f>
        <v>104000</v>
      </c>
      <c r="D34" s="468">
        <f t="shared" si="0"/>
        <v>200525.57</v>
      </c>
      <c r="E34" s="467">
        <f>+'ETCA-II-13'!F141</f>
        <v>142592.62</v>
      </c>
      <c r="F34" s="467">
        <f>+'ETCA-II-13'!G141</f>
        <v>142592.62</v>
      </c>
      <c r="G34" s="469">
        <f t="shared" si="1"/>
        <v>57932.950000000012</v>
      </c>
    </row>
    <row r="35" spans="1:7">
      <c r="A35" s="460" t="s">
        <v>534</v>
      </c>
      <c r="B35" s="466">
        <f>+'ETCA-II-13'!C150</f>
        <v>150000</v>
      </c>
      <c r="C35" s="466">
        <f>+'ETCA-II-13'!D150</f>
        <v>230000</v>
      </c>
      <c r="D35" s="464">
        <f t="shared" si="0"/>
        <v>380000</v>
      </c>
      <c r="E35" s="466">
        <f>+'ETCA-II-13'!F150</f>
        <v>304233.92</v>
      </c>
      <c r="F35" s="466">
        <f>+'ETCA-II-13'!G150</f>
        <v>304233.92</v>
      </c>
      <c r="G35" s="465">
        <f t="shared" si="1"/>
        <v>75766.080000000016</v>
      </c>
    </row>
    <row r="36" spans="1:7">
      <c r="A36" s="461" t="s">
        <v>425</v>
      </c>
      <c r="B36" s="464">
        <f>SUM(B37:B45)</f>
        <v>30000000</v>
      </c>
      <c r="C36" s="464">
        <f>SUM(C37:C45)</f>
        <v>5826200</v>
      </c>
      <c r="D36" s="464">
        <f>B36+C36</f>
        <v>35826200</v>
      </c>
      <c r="E36" s="464">
        <f>SUM(E37:E45)</f>
        <v>10810287.51</v>
      </c>
      <c r="F36" s="464">
        <f>SUM(F37:F45)</f>
        <v>10810287.51</v>
      </c>
      <c r="G36" s="465">
        <f t="shared" si="1"/>
        <v>25015912.490000002</v>
      </c>
    </row>
    <row r="37" spans="1:7">
      <c r="A37" s="460" t="s">
        <v>215</v>
      </c>
      <c r="B37" s="466">
        <f>+'ETCA-II-13'!C153</f>
        <v>30000000</v>
      </c>
      <c r="C37" s="466">
        <f>+'ETCA-II-13'!D153</f>
        <v>5826200</v>
      </c>
      <c r="D37" s="464">
        <f t="shared" si="0"/>
        <v>35826200</v>
      </c>
      <c r="E37" s="466">
        <f>+'ETCA-II-13'!F153</f>
        <v>10810287.51</v>
      </c>
      <c r="F37" s="466">
        <f>+'ETCA-II-13'!G153</f>
        <v>10810287.51</v>
      </c>
      <c r="G37" s="465">
        <f t="shared" si="1"/>
        <v>25015912.490000002</v>
      </c>
    </row>
    <row r="38" spans="1:7">
      <c r="A38" s="460" t="s">
        <v>216</v>
      </c>
      <c r="B38" s="466"/>
      <c r="C38" s="466"/>
      <c r="D38" s="464">
        <f t="shared" si="0"/>
        <v>0</v>
      </c>
      <c r="E38" s="466"/>
      <c r="F38" s="466"/>
      <c r="G38" s="465">
        <f t="shared" si="1"/>
        <v>0</v>
      </c>
    </row>
    <row r="39" spans="1:7">
      <c r="A39" s="460" t="s">
        <v>217</v>
      </c>
      <c r="B39" s="466"/>
      <c r="C39" s="466"/>
      <c r="D39" s="464">
        <f t="shared" si="0"/>
        <v>0</v>
      </c>
      <c r="E39" s="466"/>
      <c r="F39" s="466"/>
      <c r="G39" s="465">
        <f t="shared" si="1"/>
        <v>0</v>
      </c>
    </row>
    <row r="40" spans="1:7">
      <c r="A40" s="460" t="s">
        <v>218</v>
      </c>
      <c r="B40" s="466"/>
      <c r="C40" s="466"/>
      <c r="D40" s="464">
        <f t="shared" si="0"/>
        <v>0</v>
      </c>
      <c r="E40" s="466"/>
      <c r="F40" s="466"/>
      <c r="G40" s="465">
        <f t="shared" si="1"/>
        <v>0</v>
      </c>
    </row>
    <row r="41" spans="1:7">
      <c r="A41" s="460" t="s">
        <v>219</v>
      </c>
      <c r="B41" s="466"/>
      <c r="C41" s="466"/>
      <c r="D41" s="464">
        <f t="shared" si="0"/>
        <v>0</v>
      </c>
      <c r="E41" s="466"/>
      <c r="F41" s="466"/>
      <c r="G41" s="465">
        <f t="shared" si="1"/>
        <v>0</v>
      </c>
    </row>
    <row r="42" spans="1:7">
      <c r="A42" s="460" t="s">
        <v>535</v>
      </c>
      <c r="B42" s="466"/>
      <c r="C42" s="466"/>
      <c r="D42" s="464">
        <f t="shared" si="0"/>
        <v>0</v>
      </c>
      <c r="E42" s="466"/>
      <c r="F42" s="466"/>
      <c r="G42" s="465">
        <f t="shared" si="1"/>
        <v>0</v>
      </c>
    </row>
    <row r="43" spans="1:7">
      <c r="A43" s="460" t="s">
        <v>221</v>
      </c>
      <c r="B43" s="466"/>
      <c r="C43" s="466"/>
      <c r="D43" s="464">
        <f t="shared" si="0"/>
        <v>0</v>
      </c>
      <c r="E43" s="466"/>
      <c r="F43" s="466"/>
      <c r="G43" s="465">
        <f t="shared" si="1"/>
        <v>0</v>
      </c>
    </row>
    <row r="44" spans="1:7">
      <c r="A44" s="460" t="s">
        <v>222</v>
      </c>
      <c r="B44" s="466"/>
      <c r="C44" s="466"/>
      <c r="D44" s="464">
        <f t="shared" si="0"/>
        <v>0</v>
      </c>
      <c r="E44" s="466"/>
      <c r="F44" s="466"/>
      <c r="G44" s="465">
        <f t="shared" si="1"/>
        <v>0</v>
      </c>
    </row>
    <row r="45" spans="1:7">
      <c r="A45" s="460" t="s">
        <v>223</v>
      </c>
      <c r="B45" s="466"/>
      <c r="C45" s="466"/>
      <c r="D45" s="464">
        <f t="shared" si="0"/>
        <v>0</v>
      </c>
      <c r="E45" s="466"/>
      <c r="F45" s="466"/>
      <c r="G45" s="465">
        <f t="shared" si="1"/>
        <v>0</v>
      </c>
    </row>
    <row r="46" spans="1:7">
      <c r="A46" s="461" t="s">
        <v>536</v>
      </c>
      <c r="B46" s="464">
        <f>SUM(B47:B55)</f>
        <v>37646.410000000003</v>
      </c>
      <c r="C46" s="464">
        <f>SUM(C47:C55)</f>
        <v>34291.979999999996</v>
      </c>
      <c r="D46" s="464">
        <f>B46+C46</f>
        <v>71938.39</v>
      </c>
      <c r="E46" s="464">
        <f>SUM(E47:E55)</f>
        <v>71938.239999999991</v>
      </c>
      <c r="F46" s="464">
        <f>SUM(F47:F55)</f>
        <v>71938.239999999991</v>
      </c>
      <c r="G46" s="465">
        <f t="shared" si="1"/>
        <v>0.15000000000873115</v>
      </c>
    </row>
    <row r="47" spans="1:7">
      <c r="A47" s="460" t="s">
        <v>537</v>
      </c>
      <c r="B47" s="466">
        <f>+'ETCA-II-13'!C157</f>
        <v>37646.410000000003</v>
      </c>
      <c r="C47" s="466">
        <f>+'ETCA-II-13'!D157</f>
        <v>34291.979999999996</v>
      </c>
      <c r="D47" s="464">
        <f t="shared" si="0"/>
        <v>71938.39</v>
      </c>
      <c r="E47" s="466">
        <f>+'ETCA-II-13'!F157</f>
        <v>71938.239999999991</v>
      </c>
      <c r="F47" s="466">
        <f>+'ETCA-II-13'!G157</f>
        <v>71938.239999999991</v>
      </c>
      <c r="G47" s="465">
        <f>D47-E47</f>
        <v>0.15000000000873115</v>
      </c>
    </row>
    <row r="48" spans="1:7">
      <c r="A48" s="460" t="s">
        <v>538</v>
      </c>
      <c r="B48" s="466"/>
      <c r="C48" s="466"/>
      <c r="D48" s="464">
        <f t="shared" si="0"/>
        <v>0</v>
      </c>
      <c r="E48" s="466"/>
      <c r="F48" s="466"/>
      <c r="G48" s="465">
        <f t="shared" si="1"/>
        <v>0</v>
      </c>
    </row>
    <row r="49" spans="1:7">
      <c r="A49" s="460" t="s">
        <v>539</v>
      </c>
      <c r="B49" s="466"/>
      <c r="C49" s="466"/>
      <c r="D49" s="464">
        <f t="shared" si="0"/>
        <v>0</v>
      </c>
      <c r="E49" s="466"/>
      <c r="F49" s="466"/>
      <c r="G49" s="465">
        <f t="shared" si="1"/>
        <v>0</v>
      </c>
    </row>
    <row r="50" spans="1:7">
      <c r="A50" s="460" t="s">
        <v>540</v>
      </c>
      <c r="B50" s="466"/>
      <c r="C50" s="466"/>
      <c r="D50" s="464">
        <f t="shared" si="0"/>
        <v>0</v>
      </c>
      <c r="E50" s="466"/>
      <c r="F50" s="466"/>
      <c r="G50" s="465">
        <f t="shared" si="1"/>
        <v>0</v>
      </c>
    </row>
    <row r="51" spans="1:7">
      <c r="A51" s="460" t="s">
        <v>541</v>
      </c>
      <c r="B51" s="466"/>
      <c r="C51" s="466"/>
      <c r="D51" s="464">
        <f t="shared" si="0"/>
        <v>0</v>
      </c>
      <c r="E51" s="466"/>
      <c r="F51" s="466"/>
      <c r="G51" s="465">
        <f t="shared" si="1"/>
        <v>0</v>
      </c>
    </row>
    <row r="52" spans="1:7">
      <c r="A52" s="460" t="s">
        <v>542</v>
      </c>
      <c r="B52" s="466"/>
      <c r="C52" s="466"/>
      <c r="D52" s="464">
        <f t="shared" si="0"/>
        <v>0</v>
      </c>
      <c r="E52" s="466"/>
      <c r="F52" s="466"/>
      <c r="G52" s="465">
        <f t="shared" si="1"/>
        <v>0</v>
      </c>
    </row>
    <row r="53" spans="1:7">
      <c r="A53" s="460" t="s">
        <v>543</v>
      </c>
      <c r="B53" s="466"/>
      <c r="C53" s="466"/>
      <c r="D53" s="464">
        <f t="shared" si="0"/>
        <v>0</v>
      </c>
      <c r="E53" s="466"/>
      <c r="F53" s="466"/>
      <c r="G53" s="465">
        <f t="shared" si="1"/>
        <v>0</v>
      </c>
    </row>
    <row r="54" spans="1:7">
      <c r="A54" s="460" t="s">
        <v>544</v>
      </c>
      <c r="B54" s="466"/>
      <c r="C54" s="466"/>
      <c r="D54" s="464">
        <f t="shared" si="0"/>
        <v>0</v>
      </c>
      <c r="E54" s="466"/>
      <c r="F54" s="466"/>
      <c r="G54" s="465">
        <f t="shared" si="1"/>
        <v>0</v>
      </c>
    </row>
    <row r="55" spans="1:7">
      <c r="A55" s="460" t="s">
        <v>54</v>
      </c>
      <c r="B55" s="466"/>
      <c r="C55" s="466"/>
      <c r="D55" s="464">
        <f t="shared" si="0"/>
        <v>0</v>
      </c>
      <c r="E55" s="466"/>
      <c r="F55" s="466"/>
      <c r="G55" s="465">
        <f t="shared" si="1"/>
        <v>0</v>
      </c>
    </row>
    <row r="56" spans="1:7">
      <c r="A56" s="461" t="s">
        <v>239</v>
      </c>
      <c r="B56" s="464">
        <f>SUM(B57:B59)</f>
        <v>96900000</v>
      </c>
      <c r="C56" s="464">
        <f>SUM(C57:C59)</f>
        <v>16652146.180000002</v>
      </c>
      <c r="D56" s="464">
        <f>B56+C56</f>
        <v>113552146.18000001</v>
      </c>
      <c r="E56" s="464">
        <f>SUM(E57:E59)</f>
        <v>22813210.490000002</v>
      </c>
      <c r="F56" s="464">
        <f>SUM(F57:F59)</f>
        <v>22813210.490000002</v>
      </c>
      <c r="G56" s="465">
        <f t="shared" si="1"/>
        <v>90738935.689999998</v>
      </c>
    </row>
    <row r="57" spans="1:7">
      <c r="A57" s="460" t="s">
        <v>545</v>
      </c>
      <c r="B57" s="466">
        <f>+'ETCA-II-13'!C168</f>
        <v>96900000</v>
      </c>
      <c r="C57" s="466">
        <f>+'ETCA-II-13'!D168</f>
        <v>16652146.180000002</v>
      </c>
      <c r="D57" s="464">
        <f t="shared" si="0"/>
        <v>113552146.18000001</v>
      </c>
      <c r="E57" s="466">
        <f>+'ETCA-II-13'!F168</f>
        <v>22813210.490000002</v>
      </c>
      <c r="F57" s="466">
        <f>+'ETCA-II-13'!G168</f>
        <v>22813210.490000002</v>
      </c>
      <c r="G57" s="465">
        <f t="shared" si="1"/>
        <v>90738935.689999998</v>
      </c>
    </row>
    <row r="58" spans="1:7">
      <c r="A58" s="460" t="s">
        <v>546</v>
      </c>
      <c r="B58" s="466"/>
      <c r="C58" s="466"/>
      <c r="D58" s="464">
        <f t="shared" si="0"/>
        <v>0</v>
      </c>
      <c r="E58" s="466"/>
      <c r="F58" s="466"/>
      <c r="G58" s="465">
        <f t="shared" si="1"/>
        <v>0</v>
      </c>
    </row>
    <row r="59" spans="1:7">
      <c r="A59" s="460" t="s">
        <v>547</v>
      </c>
      <c r="B59" s="466"/>
      <c r="C59" s="466"/>
      <c r="D59" s="464">
        <f t="shared" si="0"/>
        <v>0</v>
      </c>
      <c r="E59" s="466"/>
      <c r="F59" s="466"/>
      <c r="G59" s="465">
        <f t="shared" si="1"/>
        <v>0</v>
      </c>
    </row>
    <row r="60" spans="1:7">
      <c r="A60" s="461" t="s">
        <v>548</v>
      </c>
      <c r="B60" s="464">
        <f>SUM(B61:B67)</f>
        <v>0</v>
      </c>
      <c r="C60" s="464">
        <f>SUM(C61:C67)</f>
        <v>0</v>
      </c>
      <c r="D60" s="464">
        <f>B60+C60</f>
        <v>0</v>
      </c>
      <c r="E60" s="464">
        <f>SUM(E61:E67)</f>
        <v>0</v>
      </c>
      <c r="F60" s="464">
        <f>SUM(F61:F67)</f>
        <v>0</v>
      </c>
      <c r="G60" s="465">
        <f t="shared" si="1"/>
        <v>0</v>
      </c>
    </row>
    <row r="61" spans="1:7">
      <c r="A61" s="460" t="s">
        <v>549</v>
      </c>
      <c r="B61" s="466"/>
      <c r="C61" s="466"/>
      <c r="D61" s="464">
        <f t="shared" si="0"/>
        <v>0</v>
      </c>
      <c r="E61" s="466"/>
      <c r="F61" s="466"/>
      <c r="G61" s="465">
        <f t="shared" si="1"/>
        <v>0</v>
      </c>
    </row>
    <row r="62" spans="1:7" ht="15.75" thickBot="1">
      <c r="A62" s="462" t="s">
        <v>550</v>
      </c>
      <c r="B62" s="467"/>
      <c r="C62" s="467"/>
      <c r="D62" s="468">
        <f t="shared" si="0"/>
        <v>0</v>
      </c>
      <c r="E62" s="467"/>
      <c r="F62" s="467"/>
      <c r="G62" s="469">
        <f t="shared" si="1"/>
        <v>0</v>
      </c>
    </row>
    <row r="63" spans="1:7">
      <c r="A63" s="460" t="s">
        <v>551</v>
      </c>
      <c r="B63" s="466"/>
      <c r="C63" s="466"/>
      <c r="D63" s="464">
        <f t="shared" si="0"/>
        <v>0</v>
      </c>
      <c r="E63" s="466"/>
      <c r="F63" s="466"/>
      <c r="G63" s="465">
        <f t="shared" si="1"/>
        <v>0</v>
      </c>
    </row>
    <row r="64" spans="1:7">
      <c r="A64" s="460" t="s">
        <v>552</v>
      </c>
      <c r="B64" s="466"/>
      <c r="C64" s="466"/>
      <c r="D64" s="464">
        <f t="shared" si="0"/>
        <v>0</v>
      </c>
      <c r="E64" s="466"/>
      <c r="F64" s="466"/>
      <c r="G64" s="465">
        <f t="shared" si="1"/>
        <v>0</v>
      </c>
    </row>
    <row r="65" spans="1:7">
      <c r="A65" s="460" t="s">
        <v>553</v>
      </c>
      <c r="B65" s="466"/>
      <c r="C65" s="466"/>
      <c r="D65" s="464">
        <f t="shared" si="0"/>
        <v>0</v>
      </c>
      <c r="E65" s="466"/>
      <c r="F65" s="466"/>
      <c r="G65" s="465">
        <f t="shared" si="1"/>
        <v>0</v>
      </c>
    </row>
    <row r="66" spans="1:7">
      <c r="A66" s="460" t="s">
        <v>554</v>
      </c>
      <c r="B66" s="466"/>
      <c r="C66" s="466"/>
      <c r="D66" s="464">
        <f t="shared" si="0"/>
        <v>0</v>
      </c>
      <c r="E66" s="466"/>
      <c r="F66" s="466"/>
      <c r="G66" s="465">
        <f t="shared" si="1"/>
        <v>0</v>
      </c>
    </row>
    <row r="67" spans="1:7">
      <c r="A67" s="460" t="s">
        <v>555</v>
      </c>
      <c r="B67" s="466"/>
      <c r="C67" s="466"/>
      <c r="D67" s="464">
        <f t="shared" si="0"/>
        <v>0</v>
      </c>
      <c r="E67" s="466"/>
      <c r="F67" s="466"/>
      <c r="G67" s="465">
        <f t="shared" si="1"/>
        <v>0</v>
      </c>
    </row>
    <row r="68" spans="1:7">
      <c r="A68" s="461" t="s">
        <v>202</v>
      </c>
      <c r="B68" s="464">
        <f>SUM(B69:B71)</f>
        <v>0</v>
      </c>
      <c r="C68" s="464">
        <f>SUM(C69:C71)</f>
        <v>0</v>
      </c>
      <c r="D68" s="464">
        <f>B68+C68</f>
        <v>0</v>
      </c>
      <c r="E68" s="464">
        <f>SUM(E69:E71)</f>
        <v>0</v>
      </c>
      <c r="F68" s="464">
        <f>SUM(F69:F71)</f>
        <v>0</v>
      </c>
      <c r="G68" s="465">
        <f t="shared" si="1"/>
        <v>0</v>
      </c>
    </row>
    <row r="69" spans="1:7">
      <c r="A69" s="460" t="s">
        <v>225</v>
      </c>
      <c r="B69" s="466"/>
      <c r="C69" s="466"/>
      <c r="D69" s="464">
        <f t="shared" si="0"/>
        <v>0</v>
      </c>
      <c r="E69" s="466"/>
      <c r="F69" s="466"/>
      <c r="G69" s="465">
        <f t="shared" si="1"/>
        <v>0</v>
      </c>
    </row>
    <row r="70" spans="1:7">
      <c r="A70" s="460" t="s">
        <v>67</v>
      </c>
      <c r="B70" s="466"/>
      <c r="C70" s="466"/>
      <c r="D70" s="464">
        <f t="shared" si="0"/>
        <v>0</v>
      </c>
      <c r="E70" s="466"/>
      <c r="F70" s="466"/>
      <c r="G70" s="465">
        <f t="shared" si="1"/>
        <v>0</v>
      </c>
    </row>
    <row r="71" spans="1:7">
      <c r="A71" s="460" t="s">
        <v>226</v>
      </c>
      <c r="B71" s="466"/>
      <c r="C71" s="466"/>
      <c r="D71" s="464">
        <f t="shared" si="0"/>
        <v>0</v>
      </c>
      <c r="E71" s="466"/>
      <c r="F71" s="466"/>
      <c r="G71" s="465">
        <f t="shared" si="1"/>
        <v>0</v>
      </c>
    </row>
    <row r="72" spans="1:7">
      <c r="A72" s="461" t="s">
        <v>556</v>
      </c>
      <c r="B72" s="464">
        <f>SUM(B73:B79)</f>
        <v>0</v>
      </c>
      <c r="C72" s="464">
        <f>SUM(C73:C79)</f>
        <v>0</v>
      </c>
      <c r="D72" s="464">
        <f>B72+C72</f>
        <v>0</v>
      </c>
      <c r="E72" s="464">
        <f>SUM(E73:E79)</f>
        <v>0</v>
      </c>
      <c r="F72" s="464">
        <f>SUM(F73:F79)</f>
        <v>0</v>
      </c>
      <c r="G72" s="465">
        <f t="shared" si="1"/>
        <v>0</v>
      </c>
    </row>
    <row r="73" spans="1:7">
      <c r="A73" s="460" t="s">
        <v>557</v>
      </c>
      <c r="B73" s="466"/>
      <c r="C73" s="466"/>
      <c r="D73" s="464">
        <f t="shared" ref="D73:D79" si="2">B73+C73</f>
        <v>0</v>
      </c>
      <c r="E73" s="466"/>
      <c r="F73" s="466"/>
      <c r="G73" s="465">
        <f t="shared" ref="G73:G79" si="3">D73-E73</f>
        <v>0</v>
      </c>
    </row>
    <row r="74" spans="1:7">
      <c r="A74" s="460" t="s">
        <v>228</v>
      </c>
      <c r="B74" s="466"/>
      <c r="C74" s="466"/>
      <c r="D74" s="464">
        <f t="shared" si="2"/>
        <v>0</v>
      </c>
      <c r="E74" s="466"/>
      <c r="F74" s="466"/>
      <c r="G74" s="465">
        <f t="shared" si="3"/>
        <v>0</v>
      </c>
    </row>
    <row r="75" spans="1:7">
      <c r="A75" s="460" t="s">
        <v>229</v>
      </c>
      <c r="B75" s="466"/>
      <c r="C75" s="466"/>
      <c r="D75" s="464">
        <f t="shared" si="2"/>
        <v>0</v>
      </c>
      <c r="E75" s="466"/>
      <c r="F75" s="466"/>
      <c r="G75" s="465">
        <f t="shared" si="3"/>
        <v>0</v>
      </c>
    </row>
    <row r="76" spans="1:7">
      <c r="A76" s="460" t="s">
        <v>230</v>
      </c>
      <c r="B76" s="466"/>
      <c r="C76" s="466"/>
      <c r="D76" s="464">
        <f t="shared" si="2"/>
        <v>0</v>
      </c>
      <c r="E76" s="466"/>
      <c r="F76" s="466"/>
      <c r="G76" s="465">
        <f t="shared" si="3"/>
        <v>0</v>
      </c>
    </row>
    <row r="77" spans="1:7">
      <c r="A77" s="460" t="s">
        <v>231</v>
      </c>
      <c r="B77" s="466"/>
      <c r="C77" s="466"/>
      <c r="D77" s="464">
        <f t="shared" si="2"/>
        <v>0</v>
      </c>
      <c r="E77" s="466"/>
      <c r="F77" s="466"/>
      <c r="G77" s="465">
        <f t="shared" si="3"/>
        <v>0</v>
      </c>
    </row>
    <row r="78" spans="1:7">
      <c r="A78" s="460" t="s">
        <v>232</v>
      </c>
      <c r="B78" s="466"/>
      <c r="C78" s="466"/>
      <c r="D78" s="464">
        <f t="shared" si="2"/>
        <v>0</v>
      </c>
      <c r="E78" s="466"/>
      <c r="F78" s="466"/>
      <c r="G78" s="465">
        <f t="shared" si="3"/>
        <v>0</v>
      </c>
    </row>
    <row r="79" spans="1:7" ht="15.75" thickBot="1">
      <c r="A79" s="462" t="s">
        <v>558</v>
      </c>
      <c r="B79" s="467"/>
      <c r="C79" s="467"/>
      <c r="D79" s="468">
        <f t="shared" si="2"/>
        <v>0</v>
      </c>
      <c r="E79" s="467"/>
      <c r="F79" s="467"/>
      <c r="G79" s="469">
        <f t="shared" si="3"/>
        <v>0</v>
      </c>
    </row>
    <row r="80" spans="1:7" ht="15.75" thickBot="1">
      <c r="A80" s="463" t="s">
        <v>559</v>
      </c>
      <c r="B80" s="436">
        <f>B72+B68+B60+B56+B46+B36+B26+B16+B8</f>
        <v>154527673</v>
      </c>
      <c r="C80" s="436">
        <f>C72+C68+C60+C56+C46+C36+C26+C16+C8</f>
        <v>28831973.380000003</v>
      </c>
      <c r="D80" s="436">
        <f>B80+C80</f>
        <v>183359646.38</v>
      </c>
      <c r="E80" s="436">
        <f>E72+E68+E60+E56+E46+E36+E26+E16+E8</f>
        <v>57158775.620000005</v>
      </c>
      <c r="F80" s="436">
        <f>F72+F68+F60+F56+F46+F36+F26+F16+F8</f>
        <v>57158775.620000005</v>
      </c>
      <c r="G80" s="470">
        <f>D80-E80</f>
        <v>126200870.75999999</v>
      </c>
    </row>
    <row r="81" spans="1:7">
      <c r="A81" s="576"/>
      <c r="B81" s="577"/>
      <c r="C81" s="577"/>
      <c r="D81" s="577"/>
      <c r="E81" s="577"/>
      <c r="F81" s="577"/>
      <c r="G81" s="577"/>
    </row>
    <row r="82" spans="1:7">
      <c r="A82" s="576"/>
      <c r="B82" s="577"/>
      <c r="C82" s="577"/>
      <c r="D82" s="577"/>
      <c r="E82" s="577"/>
      <c r="F82" s="577"/>
      <c r="G82" s="577"/>
    </row>
    <row r="83" spans="1:7">
      <c r="A83" s="576"/>
      <c r="B83" s="577"/>
      <c r="C83" s="577"/>
      <c r="D83" s="577"/>
      <c r="E83" s="577"/>
      <c r="F83" s="577"/>
      <c r="G83" s="577"/>
    </row>
    <row r="84" spans="1:7">
      <c r="A84" s="576"/>
      <c r="B84" s="577"/>
      <c r="C84" s="577"/>
      <c r="D84" s="577"/>
      <c r="E84" s="577"/>
      <c r="F84" s="577"/>
      <c r="G84" s="577"/>
    </row>
    <row r="85" spans="1:7">
      <c r="A85" s="576"/>
      <c r="B85" s="577"/>
      <c r="C85" s="577"/>
      <c r="D85" s="577"/>
      <c r="E85" s="577"/>
      <c r="F85" s="577"/>
      <c r="G85" s="577"/>
    </row>
    <row r="86" spans="1:7">
      <c r="A86" s="576"/>
      <c r="B86" s="577"/>
      <c r="C86" s="577"/>
      <c r="D86" s="577"/>
      <c r="E86" s="577"/>
      <c r="F86" s="577"/>
      <c r="G86" s="577"/>
    </row>
    <row r="87" spans="1:7" ht="16.5">
      <c r="A87" s="118"/>
      <c r="B87" s="118"/>
      <c r="C87" s="118"/>
      <c r="D87" s="118"/>
      <c r="E87" s="118"/>
      <c r="F87" s="118"/>
      <c r="G87" s="118"/>
    </row>
    <row r="88" spans="1:7" ht="16.5">
      <c r="A88" s="118"/>
      <c r="B88" s="118"/>
      <c r="C88" s="118"/>
      <c r="D88" s="118"/>
      <c r="E88" s="118"/>
      <c r="F88" s="118"/>
      <c r="G88" s="118"/>
    </row>
    <row r="89" spans="1:7" ht="16.5">
      <c r="A89" s="118"/>
      <c r="B89" s="118"/>
      <c r="C89" s="118"/>
      <c r="D89" s="118"/>
      <c r="E89" s="118"/>
      <c r="F89" s="118"/>
      <c r="G89" s="118"/>
    </row>
    <row r="90" spans="1:7" ht="16.5">
      <c r="A90" s="118"/>
      <c r="B90" s="118"/>
      <c r="C90" s="118"/>
      <c r="D90" s="118"/>
      <c r="E90" s="118"/>
      <c r="F90" s="118"/>
      <c r="G90" s="118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59"/>
  <sheetViews>
    <sheetView view="pageBreakPreview" zoomScale="90" zoomScaleNormal="100" zoomScaleSheetLayoutView="90" workbookViewId="0">
      <selection activeCell="F158" sqref="F158"/>
    </sheetView>
  </sheetViews>
  <sheetFormatPr baseColWidth="10" defaultRowHeight="15"/>
  <cols>
    <col min="1" max="1" width="6.140625" customWidth="1"/>
    <col min="2" max="2" width="47.85546875" customWidth="1"/>
    <col min="3" max="4" width="13.5703125" customWidth="1"/>
    <col min="5" max="5" width="14.140625" customWidth="1"/>
    <col min="6" max="6" width="15" customWidth="1"/>
    <col min="7" max="7" width="13.140625" customWidth="1"/>
    <col min="8" max="8" width="13.5703125" customWidth="1"/>
  </cols>
  <sheetData>
    <row r="1" spans="1:8" ht="15.75">
      <c r="A1" s="1258" t="str">
        <f>'ETCA-I-01'!A1:G1</f>
        <v>COMISION DE VIVIENDA DEL ESTADO DE SONORA</v>
      </c>
      <c r="B1" s="1259"/>
      <c r="C1" s="1259"/>
      <c r="D1" s="1259"/>
      <c r="E1" s="1259"/>
      <c r="F1" s="1259"/>
      <c r="G1" s="1259"/>
      <c r="H1" s="1260"/>
    </row>
    <row r="2" spans="1:8">
      <c r="A2" s="1261" t="s">
        <v>560</v>
      </c>
      <c r="B2" s="1262"/>
      <c r="C2" s="1262"/>
      <c r="D2" s="1262"/>
      <c r="E2" s="1262"/>
      <c r="F2" s="1262"/>
      <c r="G2" s="1262"/>
      <c r="H2" s="1263"/>
    </row>
    <row r="3" spans="1:8">
      <c r="A3" s="1261" t="s">
        <v>561</v>
      </c>
      <c r="B3" s="1262"/>
      <c r="C3" s="1262"/>
      <c r="D3" s="1262"/>
      <c r="E3" s="1262"/>
      <c r="F3" s="1262"/>
      <c r="G3" s="1262"/>
      <c r="H3" s="1263"/>
    </row>
    <row r="4" spans="1:8">
      <c r="A4" s="1261" t="str">
        <f>'ETCA-II-02'!A3:I3</f>
        <v>Del 01 de Enero al 30 de Septiembre de 2020</v>
      </c>
      <c r="B4" s="1262"/>
      <c r="C4" s="1262"/>
      <c r="D4" s="1262"/>
      <c r="E4" s="1262"/>
      <c r="F4" s="1262"/>
      <c r="G4" s="1262"/>
      <c r="H4" s="1263"/>
    </row>
    <row r="5" spans="1:8" ht="15.75" thickBot="1">
      <c r="A5" s="1249" t="s">
        <v>84</v>
      </c>
      <c r="B5" s="1256"/>
      <c r="C5" s="1256"/>
      <c r="D5" s="1256"/>
      <c r="E5" s="1256"/>
      <c r="F5" s="1256"/>
      <c r="G5" s="1256"/>
      <c r="H5" s="1257"/>
    </row>
    <row r="6" spans="1:8" ht="15.75" thickBot="1">
      <c r="A6" s="1247" t="s">
        <v>85</v>
      </c>
      <c r="B6" s="1248"/>
      <c r="C6" s="1251" t="s">
        <v>562</v>
      </c>
      <c r="D6" s="1252"/>
      <c r="E6" s="1252"/>
      <c r="F6" s="1252"/>
      <c r="G6" s="1253"/>
      <c r="H6" s="1254" t="s">
        <v>563</v>
      </c>
    </row>
    <row r="7" spans="1:8" ht="18.75" thickBot="1">
      <c r="A7" s="1249"/>
      <c r="B7" s="1250"/>
      <c r="C7" s="818" t="s">
        <v>564</v>
      </c>
      <c r="D7" s="694" t="s">
        <v>565</v>
      </c>
      <c r="E7" s="818" t="s">
        <v>566</v>
      </c>
      <c r="F7" s="818" t="s">
        <v>435</v>
      </c>
      <c r="G7" s="818" t="s">
        <v>567</v>
      </c>
      <c r="H7" s="1255"/>
    </row>
    <row r="8" spans="1:8">
      <c r="A8" s="819"/>
      <c r="B8" s="743"/>
      <c r="C8" s="743"/>
      <c r="D8" s="744"/>
      <c r="E8" s="743"/>
      <c r="F8" s="743"/>
      <c r="G8" s="743"/>
      <c r="H8" s="745"/>
    </row>
    <row r="9" spans="1:8">
      <c r="A9" s="1243" t="s">
        <v>568</v>
      </c>
      <c r="B9" s="1244"/>
      <c r="C9" s="688">
        <f t="shared" ref="C9:H9" si="0">+C10+C18+C28+C38+C48+C58+C62+C71+C75</f>
        <v>57627673</v>
      </c>
      <c r="D9" s="688">
        <f t="shared" si="0"/>
        <v>12179827.200000001</v>
      </c>
      <c r="E9" s="688">
        <f t="shared" si="0"/>
        <v>69807500.200000003</v>
      </c>
      <c r="F9" s="688">
        <f t="shared" si="0"/>
        <v>34345565.130000003</v>
      </c>
      <c r="G9" s="688">
        <f t="shared" si="0"/>
        <v>34345565.130000003</v>
      </c>
      <c r="H9" s="688">
        <f t="shared" si="0"/>
        <v>35461935.07</v>
      </c>
    </row>
    <row r="10" spans="1:8">
      <c r="A10" s="1245" t="s">
        <v>569</v>
      </c>
      <c r="B10" s="1246"/>
      <c r="C10" s="689">
        <f t="shared" ref="C10:H10" si="1">SUM(C11:C17)</f>
        <v>23761000</v>
      </c>
      <c r="D10" s="689">
        <f t="shared" si="1"/>
        <v>1500000</v>
      </c>
      <c r="E10" s="692">
        <f t="shared" si="1"/>
        <v>25261000</v>
      </c>
      <c r="F10" s="689">
        <f t="shared" si="1"/>
        <v>16925947.5</v>
      </c>
      <c r="G10" s="689">
        <f t="shared" si="1"/>
        <v>16925947.5</v>
      </c>
      <c r="H10" s="689">
        <f t="shared" si="1"/>
        <v>8335052.4999999981</v>
      </c>
    </row>
    <row r="11" spans="1:8">
      <c r="A11" s="817"/>
      <c r="B11" s="727" t="s">
        <v>570</v>
      </c>
      <c r="C11" s="691">
        <f>+'ETCA II-04'!B9</f>
        <v>15005631.809999999</v>
      </c>
      <c r="D11" s="691">
        <f>+'ETCA II-04'!C9</f>
        <v>1353166.56</v>
      </c>
      <c r="E11" s="692">
        <f>C11+D11</f>
        <v>16358798.369999999</v>
      </c>
      <c r="F11" s="691">
        <f>+'ETCA II-04'!E9</f>
        <v>10607297.750000002</v>
      </c>
      <c r="G11" s="691">
        <f>+'ETCA II-04'!F9</f>
        <v>10607297.750000002</v>
      </c>
      <c r="H11" s="690">
        <f t="shared" ref="H11:H17" si="2">+E11-F11</f>
        <v>5751500.6199999973</v>
      </c>
    </row>
    <row r="12" spans="1:8">
      <c r="A12" s="817"/>
      <c r="B12" s="727" t="s">
        <v>571</v>
      </c>
      <c r="C12" s="691">
        <f>+'ETCA II-04'!B10</f>
        <v>0</v>
      </c>
      <c r="D12" s="691">
        <f>+'ETCA II-04'!C10</f>
        <v>0</v>
      </c>
      <c r="E12" s="692">
        <f t="shared" ref="E12:E76" si="3">C12+D12</f>
        <v>0</v>
      </c>
      <c r="F12" s="691">
        <f>+'ETCA II-04'!E10</f>
        <v>0</v>
      </c>
      <c r="G12" s="691">
        <f>+'ETCA II-04'!F10</f>
        <v>0</v>
      </c>
      <c r="H12" s="690">
        <f t="shared" si="2"/>
        <v>0</v>
      </c>
    </row>
    <row r="13" spans="1:8">
      <c r="A13" s="817"/>
      <c r="B13" s="727" t="s">
        <v>572</v>
      </c>
      <c r="C13" s="691">
        <f>+'ETCA II-04'!B11</f>
        <v>1170722.4200000002</v>
      </c>
      <c r="D13" s="691">
        <f>+'ETCA II-04'!C11</f>
        <v>146833.44</v>
      </c>
      <c r="E13" s="692">
        <f t="shared" si="3"/>
        <v>1317555.8600000001</v>
      </c>
      <c r="F13" s="691">
        <f>+'ETCA II-04'!E11</f>
        <v>267009.44</v>
      </c>
      <c r="G13" s="691">
        <f>+'ETCA II-04'!F11</f>
        <v>267009.44</v>
      </c>
      <c r="H13" s="690">
        <f t="shared" si="2"/>
        <v>1050546.4200000002</v>
      </c>
    </row>
    <row r="14" spans="1:8">
      <c r="A14" s="817"/>
      <c r="B14" s="727" t="s">
        <v>573</v>
      </c>
      <c r="C14" s="691">
        <f>+'ETCA II-04'!B12</f>
        <v>7584645.7700000005</v>
      </c>
      <c r="D14" s="691">
        <f>+'ETCA II-04'!C12</f>
        <v>0</v>
      </c>
      <c r="E14" s="692">
        <f t="shared" si="3"/>
        <v>7584645.7700000005</v>
      </c>
      <c r="F14" s="691">
        <f>+'ETCA II-04'!E12</f>
        <v>6051640.3099999996</v>
      </c>
      <c r="G14" s="691">
        <f>+'ETCA II-04'!F12</f>
        <v>6051640.3099999996</v>
      </c>
      <c r="H14" s="690">
        <f t="shared" si="2"/>
        <v>1533005.4600000009</v>
      </c>
    </row>
    <row r="15" spans="1:8">
      <c r="A15" s="817"/>
      <c r="B15" s="727" t="s">
        <v>574</v>
      </c>
      <c r="C15" s="691">
        <f>+'ETCA II-04'!B13</f>
        <v>0</v>
      </c>
      <c r="D15" s="691">
        <f>+'ETCA II-04'!C13</f>
        <v>0</v>
      </c>
      <c r="E15" s="692">
        <f t="shared" si="3"/>
        <v>0</v>
      </c>
      <c r="F15" s="691">
        <f>+'ETCA II-04'!E13</f>
        <v>0</v>
      </c>
      <c r="G15" s="691">
        <f>+'ETCA II-04'!F13</f>
        <v>0</v>
      </c>
      <c r="H15" s="690">
        <f t="shared" si="2"/>
        <v>0</v>
      </c>
    </row>
    <row r="16" spans="1:8">
      <c r="A16" s="817"/>
      <c r="B16" s="727" t="s">
        <v>575</v>
      </c>
      <c r="C16" s="691">
        <f>+'ETCA II-04'!B14</f>
        <v>0</v>
      </c>
      <c r="D16" s="691">
        <f>+'ETCA II-04'!C14</f>
        <v>0</v>
      </c>
      <c r="E16" s="692">
        <f t="shared" si="3"/>
        <v>0</v>
      </c>
      <c r="F16" s="691">
        <f>+'ETCA II-04'!E14</f>
        <v>0</v>
      </c>
      <c r="G16" s="691">
        <f>+'ETCA II-04'!F14</f>
        <v>0</v>
      </c>
      <c r="H16" s="690">
        <f t="shared" si="2"/>
        <v>0</v>
      </c>
    </row>
    <row r="17" spans="1:8">
      <c r="A17" s="817"/>
      <c r="B17" s="727" t="s">
        <v>576</v>
      </c>
      <c r="C17" s="691">
        <f>+'ETCA II-04'!B15</f>
        <v>0</v>
      </c>
      <c r="D17" s="691">
        <f>+'ETCA II-04'!C15</f>
        <v>0</v>
      </c>
      <c r="E17" s="692">
        <f t="shared" si="3"/>
        <v>0</v>
      </c>
      <c r="F17" s="691">
        <f>+'ETCA II-04'!E15</f>
        <v>0</v>
      </c>
      <c r="G17" s="691">
        <f>+'ETCA II-04'!F15</f>
        <v>0</v>
      </c>
      <c r="H17" s="690">
        <f t="shared" si="2"/>
        <v>0</v>
      </c>
    </row>
    <row r="18" spans="1:8">
      <c r="A18" s="1245" t="s">
        <v>577</v>
      </c>
      <c r="B18" s="1246"/>
      <c r="C18" s="689">
        <f t="shared" ref="C18:H18" si="4">SUM(C19:C27)</f>
        <v>372105</v>
      </c>
      <c r="D18" s="689">
        <f t="shared" si="4"/>
        <v>508028.15</v>
      </c>
      <c r="E18" s="692">
        <f t="shared" si="4"/>
        <v>880133.15</v>
      </c>
      <c r="F18" s="689">
        <f t="shared" si="4"/>
        <v>629837.02</v>
      </c>
      <c r="G18" s="689">
        <f t="shared" si="4"/>
        <v>629837.02</v>
      </c>
      <c r="H18" s="689">
        <f t="shared" si="4"/>
        <v>250296.13</v>
      </c>
    </row>
    <row r="19" spans="1:8">
      <c r="A19" s="817"/>
      <c r="B19" s="727" t="s">
        <v>578</v>
      </c>
      <c r="C19" s="691">
        <f>+'ETCA II-04'!B17</f>
        <v>171865.76</v>
      </c>
      <c r="D19" s="691">
        <f>+'ETCA II-04'!C17</f>
        <v>138500</v>
      </c>
      <c r="E19" s="692">
        <f t="shared" si="3"/>
        <v>310365.76</v>
      </c>
      <c r="F19" s="691">
        <f>+'ETCA II-04'!E17</f>
        <v>160778.51</v>
      </c>
      <c r="G19" s="691">
        <f>+'ETCA II-04'!F17</f>
        <v>160778.51</v>
      </c>
      <c r="H19" s="690">
        <f t="shared" ref="H19:H82" si="5">+E19-F19</f>
        <v>149587.25</v>
      </c>
    </row>
    <row r="20" spans="1:8">
      <c r="A20" s="817"/>
      <c r="B20" s="727" t="s">
        <v>579</v>
      </c>
      <c r="C20" s="691">
        <f>+'ETCA II-04'!B18</f>
        <v>55000</v>
      </c>
      <c r="D20" s="691">
        <f>+'ETCA II-04'!C18</f>
        <v>34500</v>
      </c>
      <c r="E20" s="692">
        <f t="shared" si="3"/>
        <v>89500</v>
      </c>
      <c r="F20" s="691">
        <f>+'ETCA II-04'!E18</f>
        <v>68831.06</v>
      </c>
      <c r="G20" s="691">
        <f>+'ETCA II-04'!F18</f>
        <v>68831.06</v>
      </c>
      <c r="H20" s="690">
        <f t="shared" si="5"/>
        <v>20668.940000000002</v>
      </c>
    </row>
    <row r="21" spans="1:8">
      <c r="A21" s="817"/>
      <c r="B21" s="727" t="s">
        <v>580</v>
      </c>
      <c r="C21" s="691">
        <f>+'ETCA II-04'!B19</f>
        <v>0</v>
      </c>
      <c r="D21" s="691">
        <f>+'ETCA II-04'!C19</f>
        <v>39757.57</v>
      </c>
      <c r="E21" s="692">
        <f t="shared" si="3"/>
        <v>39757.57</v>
      </c>
      <c r="F21" s="691">
        <f>+'ETCA II-04'!E19</f>
        <v>25634.89</v>
      </c>
      <c r="G21" s="691">
        <f>+'ETCA II-04'!F19</f>
        <v>25634.89</v>
      </c>
      <c r="H21" s="690">
        <f t="shared" si="5"/>
        <v>14122.68</v>
      </c>
    </row>
    <row r="22" spans="1:8">
      <c r="A22" s="817"/>
      <c r="B22" s="727" t="s">
        <v>581</v>
      </c>
      <c r="C22" s="691">
        <f>+'ETCA II-04'!B20</f>
        <v>0</v>
      </c>
      <c r="D22" s="691">
        <f>+'ETCA II-04'!C20</f>
        <v>0</v>
      </c>
      <c r="E22" s="692">
        <f t="shared" si="3"/>
        <v>0</v>
      </c>
      <c r="F22" s="691">
        <f>+'ETCA II-04'!E20</f>
        <v>0</v>
      </c>
      <c r="G22" s="691">
        <f>+'ETCA II-04'!F20</f>
        <v>0</v>
      </c>
      <c r="H22" s="690">
        <f t="shared" si="5"/>
        <v>0</v>
      </c>
    </row>
    <row r="23" spans="1:8">
      <c r="A23" s="817"/>
      <c r="B23" s="727" t="s">
        <v>582</v>
      </c>
      <c r="C23" s="691">
        <f>+'ETCA II-04'!B21</f>
        <v>0</v>
      </c>
      <c r="D23" s="691">
        <f>+'ETCA II-04'!C21</f>
        <v>0</v>
      </c>
      <c r="E23" s="692">
        <f t="shared" si="3"/>
        <v>0</v>
      </c>
      <c r="F23" s="691">
        <f>+'ETCA II-04'!E21</f>
        <v>0</v>
      </c>
      <c r="G23" s="691">
        <f>+'ETCA II-04'!F21</f>
        <v>0</v>
      </c>
      <c r="H23" s="690">
        <f t="shared" si="5"/>
        <v>0</v>
      </c>
    </row>
    <row r="24" spans="1:8">
      <c r="A24" s="817"/>
      <c r="B24" s="727" t="s">
        <v>583</v>
      </c>
      <c r="C24" s="691">
        <f>+'ETCA II-04'!B22</f>
        <v>145239.24</v>
      </c>
      <c r="D24" s="691">
        <f>+'ETCA II-04'!C22</f>
        <v>284691.58</v>
      </c>
      <c r="E24" s="692">
        <f t="shared" si="3"/>
        <v>429930.82</v>
      </c>
      <c r="F24" s="691">
        <f>+'ETCA II-04'!E22</f>
        <v>366814.56</v>
      </c>
      <c r="G24" s="691">
        <f>+'ETCA II-04'!F22</f>
        <v>366814.56</v>
      </c>
      <c r="H24" s="690">
        <f t="shared" si="5"/>
        <v>63116.260000000009</v>
      </c>
    </row>
    <row r="25" spans="1:8">
      <c r="A25" s="817"/>
      <c r="B25" s="727" t="s">
        <v>584</v>
      </c>
      <c r="C25" s="691">
        <f>+'ETCA II-04'!B23</f>
        <v>0</v>
      </c>
      <c r="D25" s="691">
        <f>+'ETCA II-04'!C23</f>
        <v>0</v>
      </c>
      <c r="E25" s="692">
        <f t="shared" si="3"/>
        <v>0</v>
      </c>
      <c r="F25" s="691">
        <f>+'ETCA II-04'!E23</f>
        <v>0</v>
      </c>
      <c r="G25" s="691">
        <f>+'ETCA II-04'!F23</f>
        <v>0</v>
      </c>
      <c r="H25" s="690">
        <f t="shared" si="5"/>
        <v>0</v>
      </c>
    </row>
    <row r="26" spans="1:8">
      <c r="A26" s="817"/>
      <c r="B26" s="727" t="s">
        <v>585</v>
      </c>
      <c r="C26" s="691">
        <f>+'ETCA II-04'!B24</f>
        <v>0</v>
      </c>
      <c r="D26" s="691">
        <f>+'ETCA II-04'!C24</f>
        <v>0</v>
      </c>
      <c r="E26" s="692">
        <f t="shared" si="3"/>
        <v>0</v>
      </c>
      <c r="F26" s="691">
        <f>+'ETCA II-04'!E24</f>
        <v>0</v>
      </c>
      <c r="G26" s="691">
        <f>+'ETCA II-04'!F24</f>
        <v>0</v>
      </c>
      <c r="H26" s="690">
        <f t="shared" si="5"/>
        <v>0</v>
      </c>
    </row>
    <row r="27" spans="1:8">
      <c r="A27" s="817"/>
      <c r="B27" s="727" t="s">
        <v>586</v>
      </c>
      <c r="C27" s="691">
        <f>+'ETCA II-04'!B25</f>
        <v>0</v>
      </c>
      <c r="D27" s="691">
        <f>+'ETCA II-04'!C25</f>
        <v>10579</v>
      </c>
      <c r="E27" s="692">
        <f t="shared" si="3"/>
        <v>10579</v>
      </c>
      <c r="F27" s="691">
        <f>+'ETCA II-04'!E25</f>
        <v>7778</v>
      </c>
      <c r="G27" s="691">
        <f>+'ETCA II-04'!F25</f>
        <v>7778</v>
      </c>
      <c r="H27" s="690">
        <f t="shared" si="5"/>
        <v>2801</v>
      </c>
    </row>
    <row r="28" spans="1:8">
      <c r="A28" s="1245" t="s">
        <v>587</v>
      </c>
      <c r="B28" s="1246"/>
      <c r="C28" s="689">
        <f t="shared" ref="C28:H28" si="6">SUM(C29:C37)</f>
        <v>3456921.59</v>
      </c>
      <c r="D28" s="689">
        <f t="shared" si="6"/>
        <v>4311307.07</v>
      </c>
      <c r="E28" s="692">
        <f t="shared" si="6"/>
        <v>7768228.6600000011</v>
      </c>
      <c r="F28" s="689">
        <f t="shared" si="6"/>
        <v>5907554.8600000003</v>
      </c>
      <c r="G28" s="689">
        <f t="shared" si="6"/>
        <v>5907554.8600000003</v>
      </c>
      <c r="H28" s="689">
        <f t="shared" si="6"/>
        <v>1860673.8000000003</v>
      </c>
    </row>
    <row r="29" spans="1:8">
      <c r="A29" s="817"/>
      <c r="B29" s="727" t="s">
        <v>588</v>
      </c>
      <c r="C29" s="691">
        <f>+'ETCA II-04'!B27</f>
        <v>196786.58000000002</v>
      </c>
      <c r="D29" s="691">
        <f>+'ETCA II-04'!C27</f>
        <v>323000</v>
      </c>
      <c r="E29" s="692">
        <f t="shared" si="3"/>
        <v>519786.58</v>
      </c>
      <c r="F29" s="691">
        <f>+'ETCA II-04'!E27</f>
        <v>301199.37</v>
      </c>
      <c r="G29" s="691">
        <f>+'ETCA II-04'!F27</f>
        <v>301199.37</v>
      </c>
      <c r="H29" s="690">
        <f t="shared" si="5"/>
        <v>218587.21000000002</v>
      </c>
    </row>
    <row r="30" spans="1:8">
      <c r="A30" s="817"/>
      <c r="B30" s="727" t="s">
        <v>589</v>
      </c>
      <c r="C30" s="691">
        <f>+'ETCA II-04'!B28</f>
        <v>2126547.92</v>
      </c>
      <c r="D30" s="691">
        <f>+'ETCA II-04'!C28</f>
        <v>766041.95</v>
      </c>
      <c r="E30" s="692">
        <f t="shared" si="3"/>
        <v>2892589.87</v>
      </c>
      <c r="F30" s="691">
        <f>+'ETCA II-04'!E28</f>
        <v>2448541.11</v>
      </c>
      <c r="G30" s="691">
        <f>+'ETCA II-04'!F28</f>
        <v>2448541.11</v>
      </c>
      <c r="H30" s="690">
        <f t="shared" si="5"/>
        <v>444048.76000000024</v>
      </c>
    </row>
    <row r="31" spans="1:8">
      <c r="A31" s="817"/>
      <c r="B31" s="727" t="s">
        <v>590</v>
      </c>
      <c r="C31" s="691">
        <f>+'ETCA II-04'!B29</f>
        <v>63164.08</v>
      </c>
      <c r="D31" s="691">
        <f>+'ETCA II-04'!C29</f>
        <v>776973.2</v>
      </c>
      <c r="E31" s="692">
        <f t="shared" si="3"/>
        <v>840137.27999999991</v>
      </c>
      <c r="F31" s="691">
        <f>+'ETCA II-04'!E29</f>
        <v>679755.04</v>
      </c>
      <c r="G31" s="691">
        <f>+'ETCA II-04'!F29</f>
        <v>679755.04</v>
      </c>
      <c r="H31" s="690">
        <f t="shared" si="5"/>
        <v>160382.23999999987</v>
      </c>
    </row>
    <row r="32" spans="1:8">
      <c r="A32" s="817"/>
      <c r="B32" s="727" t="s">
        <v>591</v>
      </c>
      <c r="C32" s="691">
        <f>+'ETCA II-04'!B30</f>
        <v>235000</v>
      </c>
      <c r="D32" s="691">
        <f>+'ETCA II-04'!C30</f>
        <v>724760</v>
      </c>
      <c r="E32" s="692">
        <f t="shared" si="3"/>
        <v>959760</v>
      </c>
      <c r="F32" s="691">
        <f>+'ETCA II-04'!E30</f>
        <v>818543.42999999993</v>
      </c>
      <c r="G32" s="691">
        <f>+'ETCA II-04'!F30</f>
        <v>818543.42999999993</v>
      </c>
      <c r="H32" s="690">
        <f t="shared" si="5"/>
        <v>141216.57000000007</v>
      </c>
    </row>
    <row r="33" spans="1:8">
      <c r="A33" s="817"/>
      <c r="B33" s="727" t="s">
        <v>592</v>
      </c>
      <c r="C33" s="691">
        <f>+'ETCA II-04'!B31</f>
        <v>98841.790000000008</v>
      </c>
      <c r="D33" s="691">
        <f>+'ETCA II-04'!C31</f>
        <v>320000</v>
      </c>
      <c r="E33" s="692">
        <f t="shared" si="3"/>
        <v>418841.79000000004</v>
      </c>
      <c r="F33" s="691">
        <f>+'ETCA II-04'!E31</f>
        <v>322439.09000000003</v>
      </c>
      <c r="G33" s="691">
        <f>+'ETCA II-04'!F31</f>
        <v>322439.09000000003</v>
      </c>
      <c r="H33" s="690">
        <f t="shared" si="5"/>
        <v>96402.700000000012</v>
      </c>
    </row>
    <row r="34" spans="1:8">
      <c r="A34" s="817"/>
      <c r="B34" s="727" t="s">
        <v>593</v>
      </c>
      <c r="C34" s="691">
        <f>+'ETCA II-04'!B32</f>
        <v>40000</v>
      </c>
      <c r="D34" s="691">
        <f>+'ETCA II-04'!C32</f>
        <v>492689.92000000004</v>
      </c>
      <c r="E34" s="692">
        <f t="shared" si="3"/>
        <v>532689.92000000004</v>
      </c>
      <c r="F34" s="691">
        <f>+'ETCA II-04'!E32</f>
        <v>431691.83</v>
      </c>
      <c r="G34" s="691">
        <f>+'ETCA II-04'!F32</f>
        <v>431691.83</v>
      </c>
      <c r="H34" s="690">
        <f t="shared" si="5"/>
        <v>100998.09000000003</v>
      </c>
    </row>
    <row r="35" spans="1:8">
      <c r="A35" s="817"/>
      <c r="B35" s="727" t="s">
        <v>594</v>
      </c>
      <c r="C35" s="691">
        <f>+'ETCA II-04'!B33</f>
        <v>450055.65</v>
      </c>
      <c r="D35" s="691">
        <f>+'ETCA II-04'!C33</f>
        <v>573842</v>
      </c>
      <c r="E35" s="692">
        <f t="shared" si="3"/>
        <v>1023897.65</v>
      </c>
      <c r="F35" s="691">
        <f>+'ETCA II-04'!E33</f>
        <v>458558.45</v>
      </c>
      <c r="G35" s="691">
        <f>+'ETCA II-04'!F33</f>
        <v>458558.45</v>
      </c>
      <c r="H35" s="690">
        <f t="shared" si="5"/>
        <v>565339.19999999995</v>
      </c>
    </row>
    <row r="36" spans="1:8">
      <c r="A36" s="817"/>
      <c r="B36" s="727" t="s">
        <v>595</v>
      </c>
      <c r="C36" s="691">
        <f>+'ETCA II-04'!B34</f>
        <v>96525.57</v>
      </c>
      <c r="D36" s="691">
        <f>+'ETCA II-04'!C34</f>
        <v>104000</v>
      </c>
      <c r="E36" s="692">
        <f t="shared" si="3"/>
        <v>200525.57</v>
      </c>
      <c r="F36" s="691">
        <f>+'ETCA II-04'!E34</f>
        <v>142592.62</v>
      </c>
      <c r="G36" s="691">
        <f>+'ETCA II-04'!F34</f>
        <v>142592.62</v>
      </c>
      <c r="H36" s="690">
        <f t="shared" si="5"/>
        <v>57932.950000000012</v>
      </c>
    </row>
    <row r="37" spans="1:8" ht="15.75" thickBot="1">
      <c r="A37" s="726"/>
      <c r="B37" s="663" t="s">
        <v>596</v>
      </c>
      <c r="C37" s="705">
        <f>+'ETCA II-04'!B35</f>
        <v>150000</v>
      </c>
      <c r="D37" s="705">
        <f>+'ETCA II-04'!C35</f>
        <v>230000</v>
      </c>
      <c r="E37" s="706">
        <f t="shared" si="3"/>
        <v>380000</v>
      </c>
      <c r="F37" s="705">
        <f>+'ETCA II-04'!E35</f>
        <v>304233.92</v>
      </c>
      <c r="G37" s="705">
        <f>+'ETCA II-04'!F35</f>
        <v>304233.92</v>
      </c>
      <c r="H37" s="707">
        <f t="shared" si="5"/>
        <v>75766.080000000016</v>
      </c>
    </row>
    <row r="38" spans="1:8">
      <c r="A38" s="1245" t="s">
        <v>597</v>
      </c>
      <c r="B38" s="1246"/>
      <c r="C38" s="689">
        <f t="shared" ref="C38:H38" si="7">SUM(C39:C47)</f>
        <v>30000000</v>
      </c>
      <c r="D38" s="689">
        <f t="shared" si="7"/>
        <v>5826200</v>
      </c>
      <c r="E38" s="689">
        <f t="shared" si="7"/>
        <v>35826200</v>
      </c>
      <c r="F38" s="689">
        <f t="shared" si="7"/>
        <v>10810287.51</v>
      </c>
      <c r="G38" s="689">
        <f t="shared" si="7"/>
        <v>10810287.51</v>
      </c>
      <c r="H38" s="689">
        <f t="shared" si="7"/>
        <v>25015912.490000002</v>
      </c>
    </row>
    <row r="39" spans="1:8">
      <c r="A39" s="817"/>
      <c r="B39" s="727" t="s">
        <v>598</v>
      </c>
      <c r="C39" s="691">
        <f>+'ETCA II-04'!B37</f>
        <v>30000000</v>
      </c>
      <c r="D39" s="691">
        <f>+'ETCA II-04'!C37</f>
        <v>5826200</v>
      </c>
      <c r="E39" s="692">
        <f t="shared" si="3"/>
        <v>35826200</v>
      </c>
      <c r="F39" s="691">
        <f>+'ETCA II-04'!E37</f>
        <v>10810287.51</v>
      </c>
      <c r="G39" s="691">
        <f>+'ETCA II-04'!F37</f>
        <v>10810287.51</v>
      </c>
      <c r="H39" s="690">
        <f t="shared" si="5"/>
        <v>25015912.490000002</v>
      </c>
    </row>
    <row r="40" spans="1:8">
      <c r="A40" s="817"/>
      <c r="B40" s="727" t="s">
        <v>599</v>
      </c>
      <c r="C40" s="691"/>
      <c r="D40" s="691"/>
      <c r="E40" s="692">
        <f t="shared" si="3"/>
        <v>0</v>
      </c>
      <c r="F40" s="691"/>
      <c r="G40" s="691"/>
      <c r="H40" s="690">
        <f t="shared" si="5"/>
        <v>0</v>
      </c>
    </row>
    <row r="41" spans="1:8">
      <c r="A41" s="817"/>
      <c r="B41" s="727" t="s">
        <v>600</v>
      </c>
      <c r="C41" s="691"/>
      <c r="D41" s="691"/>
      <c r="E41" s="692">
        <f t="shared" si="3"/>
        <v>0</v>
      </c>
      <c r="F41" s="691"/>
      <c r="G41" s="691"/>
      <c r="H41" s="690">
        <f t="shared" si="5"/>
        <v>0</v>
      </c>
    </row>
    <row r="42" spans="1:8">
      <c r="A42" s="817"/>
      <c r="B42" s="727" t="s">
        <v>601</v>
      </c>
      <c r="C42" s="691"/>
      <c r="D42" s="691"/>
      <c r="E42" s="692">
        <f t="shared" si="3"/>
        <v>0</v>
      </c>
      <c r="F42" s="691"/>
      <c r="G42" s="691"/>
      <c r="H42" s="690">
        <f t="shared" si="5"/>
        <v>0</v>
      </c>
    </row>
    <row r="43" spans="1:8">
      <c r="A43" s="817"/>
      <c r="B43" s="727" t="s">
        <v>602</v>
      </c>
      <c r="C43" s="691"/>
      <c r="D43" s="691"/>
      <c r="E43" s="692">
        <f t="shared" si="3"/>
        <v>0</v>
      </c>
      <c r="F43" s="691"/>
      <c r="G43" s="691"/>
      <c r="H43" s="690">
        <f t="shared" si="5"/>
        <v>0</v>
      </c>
    </row>
    <row r="44" spans="1:8">
      <c r="A44" s="817"/>
      <c r="B44" s="727" t="s">
        <v>603</v>
      </c>
      <c r="C44" s="691"/>
      <c r="D44" s="691"/>
      <c r="E44" s="692">
        <f t="shared" si="3"/>
        <v>0</v>
      </c>
      <c r="F44" s="691"/>
      <c r="G44" s="691"/>
      <c r="H44" s="690">
        <f t="shared" si="5"/>
        <v>0</v>
      </c>
    </row>
    <row r="45" spans="1:8">
      <c r="A45" s="817"/>
      <c r="B45" s="727" t="s">
        <v>604</v>
      </c>
      <c r="C45" s="691"/>
      <c r="D45" s="691"/>
      <c r="E45" s="692">
        <f t="shared" si="3"/>
        <v>0</v>
      </c>
      <c r="F45" s="691"/>
      <c r="G45" s="691"/>
      <c r="H45" s="690">
        <f t="shared" si="5"/>
        <v>0</v>
      </c>
    </row>
    <row r="46" spans="1:8">
      <c r="A46" s="817"/>
      <c r="B46" s="727" t="s">
        <v>605</v>
      </c>
      <c r="C46" s="691"/>
      <c r="D46" s="691"/>
      <c r="E46" s="692">
        <f t="shared" si="3"/>
        <v>0</v>
      </c>
      <c r="F46" s="691"/>
      <c r="G46" s="691"/>
      <c r="H46" s="690">
        <f t="shared" si="5"/>
        <v>0</v>
      </c>
    </row>
    <row r="47" spans="1:8">
      <c r="A47" s="817"/>
      <c r="B47" s="727" t="s">
        <v>606</v>
      </c>
      <c r="C47" s="691"/>
      <c r="D47" s="691"/>
      <c r="E47" s="692">
        <f t="shared" si="3"/>
        <v>0</v>
      </c>
      <c r="F47" s="691"/>
      <c r="G47" s="691"/>
      <c r="H47" s="690">
        <f t="shared" si="5"/>
        <v>0</v>
      </c>
    </row>
    <row r="48" spans="1:8">
      <c r="A48" s="1245" t="s">
        <v>607</v>
      </c>
      <c r="B48" s="1246"/>
      <c r="C48" s="689">
        <f t="shared" ref="C48:H48" si="8">SUM(C49:C57)</f>
        <v>37646.410000000003</v>
      </c>
      <c r="D48" s="689">
        <f t="shared" si="8"/>
        <v>34291.979999999996</v>
      </c>
      <c r="E48" s="692">
        <f t="shared" si="8"/>
        <v>71938.39</v>
      </c>
      <c r="F48" s="689">
        <f t="shared" si="8"/>
        <v>71938.239999999991</v>
      </c>
      <c r="G48" s="689">
        <f t="shared" si="8"/>
        <v>71938.239999999991</v>
      </c>
      <c r="H48" s="689">
        <f t="shared" si="8"/>
        <v>0.15000000000873115</v>
      </c>
    </row>
    <row r="49" spans="1:8">
      <c r="A49" s="817"/>
      <c r="B49" s="727" t="s">
        <v>608</v>
      </c>
      <c r="C49" s="691">
        <f>+'ETCA II-04'!B47</f>
        <v>37646.410000000003</v>
      </c>
      <c r="D49" s="691">
        <f>+'ETCA II-04'!C47</f>
        <v>34291.979999999996</v>
      </c>
      <c r="E49" s="692">
        <f t="shared" si="3"/>
        <v>71938.39</v>
      </c>
      <c r="F49" s="691">
        <f>+'ETCA II-04'!E47</f>
        <v>71938.239999999991</v>
      </c>
      <c r="G49" s="691">
        <f>+'ETCA II-04'!F47</f>
        <v>71938.239999999991</v>
      </c>
      <c r="H49" s="690">
        <f t="shared" si="5"/>
        <v>0.15000000000873115</v>
      </c>
    </row>
    <row r="50" spans="1:8">
      <c r="A50" s="817"/>
      <c r="B50" s="727" t="s">
        <v>609</v>
      </c>
      <c r="C50" s="691">
        <v>0</v>
      </c>
      <c r="D50" s="691"/>
      <c r="E50" s="692">
        <f t="shared" si="3"/>
        <v>0</v>
      </c>
      <c r="F50" s="691"/>
      <c r="G50" s="691"/>
      <c r="H50" s="690">
        <f t="shared" si="5"/>
        <v>0</v>
      </c>
    </row>
    <row r="51" spans="1:8">
      <c r="A51" s="817"/>
      <c r="B51" s="727" t="s">
        <v>610</v>
      </c>
      <c r="C51" s="691"/>
      <c r="D51" s="691"/>
      <c r="E51" s="692">
        <f t="shared" si="3"/>
        <v>0</v>
      </c>
      <c r="F51" s="691"/>
      <c r="G51" s="691"/>
      <c r="H51" s="690">
        <f t="shared" si="5"/>
        <v>0</v>
      </c>
    </row>
    <row r="52" spans="1:8">
      <c r="A52" s="817"/>
      <c r="B52" s="727" t="s">
        <v>611</v>
      </c>
      <c r="C52" s="691"/>
      <c r="D52" s="691"/>
      <c r="E52" s="692">
        <f t="shared" si="3"/>
        <v>0</v>
      </c>
      <c r="F52" s="691"/>
      <c r="G52" s="691"/>
      <c r="H52" s="690">
        <f t="shared" si="5"/>
        <v>0</v>
      </c>
    </row>
    <row r="53" spans="1:8">
      <c r="A53" s="817"/>
      <c r="B53" s="727" t="s">
        <v>612</v>
      </c>
      <c r="C53" s="691"/>
      <c r="D53" s="691"/>
      <c r="E53" s="692">
        <f t="shared" si="3"/>
        <v>0</v>
      </c>
      <c r="F53" s="691"/>
      <c r="G53" s="691"/>
      <c r="H53" s="690">
        <f t="shared" si="5"/>
        <v>0</v>
      </c>
    </row>
    <row r="54" spans="1:8">
      <c r="A54" s="817"/>
      <c r="B54" s="727" t="s">
        <v>613</v>
      </c>
      <c r="C54" s="691"/>
      <c r="D54" s="691"/>
      <c r="E54" s="692">
        <f t="shared" si="3"/>
        <v>0</v>
      </c>
      <c r="F54" s="691"/>
      <c r="G54" s="691"/>
      <c r="H54" s="690">
        <f t="shared" si="5"/>
        <v>0</v>
      </c>
    </row>
    <row r="55" spans="1:8">
      <c r="A55" s="817"/>
      <c r="B55" s="727" t="s">
        <v>614</v>
      </c>
      <c r="C55" s="691"/>
      <c r="D55" s="691"/>
      <c r="E55" s="692">
        <f t="shared" si="3"/>
        <v>0</v>
      </c>
      <c r="F55" s="691"/>
      <c r="G55" s="691"/>
      <c r="H55" s="690">
        <f t="shared" si="5"/>
        <v>0</v>
      </c>
    </row>
    <row r="56" spans="1:8">
      <c r="A56" s="817"/>
      <c r="B56" s="727" t="s">
        <v>615</v>
      </c>
      <c r="C56" s="691"/>
      <c r="D56" s="691"/>
      <c r="E56" s="692">
        <f t="shared" si="3"/>
        <v>0</v>
      </c>
      <c r="F56" s="691"/>
      <c r="G56" s="691"/>
      <c r="H56" s="690">
        <f t="shared" si="5"/>
        <v>0</v>
      </c>
    </row>
    <row r="57" spans="1:8">
      <c r="A57" s="817"/>
      <c r="B57" s="727" t="s">
        <v>616</v>
      </c>
      <c r="C57" s="691"/>
      <c r="D57" s="691"/>
      <c r="E57" s="692">
        <f t="shared" si="3"/>
        <v>0</v>
      </c>
      <c r="F57" s="691"/>
      <c r="G57" s="691"/>
      <c r="H57" s="690">
        <f t="shared" si="5"/>
        <v>0</v>
      </c>
    </row>
    <row r="58" spans="1:8">
      <c r="A58" s="1245" t="s">
        <v>617</v>
      </c>
      <c r="B58" s="1246"/>
      <c r="C58" s="689">
        <f t="shared" ref="C58:H58" si="9">SUM(C59:C61)</f>
        <v>0</v>
      </c>
      <c r="D58" s="689">
        <f t="shared" si="9"/>
        <v>0</v>
      </c>
      <c r="E58" s="692">
        <f t="shared" si="9"/>
        <v>0</v>
      </c>
      <c r="F58" s="689">
        <f t="shared" si="9"/>
        <v>0</v>
      </c>
      <c r="G58" s="689">
        <f t="shared" si="9"/>
        <v>0</v>
      </c>
      <c r="H58" s="689">
        <f t="shared" si="9"/>
        <v>0</v>
      </c>
    </row>
    <row r="59" spans="1:8">
      <c r="A59" s="817"/>
      <c r="B59" s="727" t="s">
        <v>618</v>
      </c>
      <c r="C59" s="691"/>
      <c r="D59" s="691"/>
      <c r="E59" s="692">
        <f t="shared" si="3"/>
        <v>0</v>
      </c>
      <c r="F59" s="691"/>
      <c r="G59" s="691"/>
      <c r="H59" s="690">
        <f t="shared" si="5"/>
        <v>0</v>
      </c>
    </row>
    <row r="60" spans="1:8">
      <c r="A60" s="817"/>
      <c r="B60" s="727" t="s">
        <v>619</v>
      </c>
      <c r="C60" s="691"/>
      <c r="D60" s="691"/>
      <c r="E60" s="692">
        <f t="shared" si="3"/>
        <v>0</v>
      </c>
      <c r="F60" s="691"/>
      <c r="G60" s="691"/>
      <c r="H60" s="690">
        <f t="shared" si="5"/>
        <v>0</v>
      </c>
    </row>
    <row r="61" spans="1:8">
      <c r="A61" s="817"/>
      <c r="B61" s="727" t="s">
        <v>620</v>
      </c>
      <c r="C61" s="691"/>
      <c r="D61" s="691"/>
      <c r="E61" s="692">
        <f t="shared" si="3"/>
        <v>0</v>
      </c>
      <c r="F61" s="691"/>
      <c r="G61" s="691"/>
      <c r="H61" s="690">
        <f t="shared" si="5"/>
        <v>0</v>
      </c>
    </row>
    <row r="62" spans="1:8">
      <c r="A62" s="1245" t="s">
        <v>621</v>
      </c>
      <c r="B62" s="1246"/>
      <c r="C62" s="689">
        <f t="shared" ref="C62:H62" si="10">SUM(C63:C70)</f>
        <v>0</v>
      </c>
      <c r="D62" s="689">
        <f t="shared" si="10"/>
        <v>0</v>
      </c>
      <c r="E62" s="689">
        <f t="shared" si="10"/>
        <v>0</v>
      </c>
      <c r="F62" s="689">
        <f t="shared" si="10"/>
        <v>0</v>
      </c>
      <c r="G62" s="689">
        <f t="shared" si="10"/>
        <v>0</v>
      </c>
      <c r="H62" s="689">
        <f t="shared" si="10"/>
        <v>0</v>
      </c>
    </row>
    <row r="63" spans="1:8">
      <c r="A63" s="817"/>
      <c r="B63" s="727" t="s">
        <v>622</v>
      </c>
      <c r="C63" s="691"/>
      <c r="D63" s="691"/>
      <c r="E63" s="692">
        <f t="shared" si="3"/>
        <v>0</v>
      </c>
      <c r="F63" s="691"/>
      <c r="G63" s="691"/>
      <c r="H63" s="690">
        <f t="shared" si="5"/>
        <v>0</v>
      </c>
    </row>
    <row r="64" spans="1:8">
      <c r="A64" s="817"/>
      <c r="B64" s="727" t="s">
        <v>623</v>
      </c>
      <c r="C64" s="691"/>
      <c r="D64" s="691"/>
      <c r="E64" s="692">
        <f t="shared" si="3"/>
        <v>0</v>
      </c>
      <c r="F64" s="691"/>
      <c r="G64" s="691"/>
      <c r="H64" s="690">
        <f t="shared" si="5"/>
        <v>0</v>
      </c>
    </row>
    <row r="65" spans="1:8">
      <c r="A65" s="817"/>
      <c r="B65" s="727" t="s">
        <v>624</v>
      </c>
      <c r="C65" s="691"/>
      <c r="D65" s="691"/>
      <c r="E65" s="692">
        <f t="shared" si="3"/>
        <v>0</v>
      </c>
      <c r="F65" s="691"/>
      <c r="G65" s="691"/>
      <c r="H65" s="690">
        <f t="shared" si="5"/>
        <v>0</v>
      </c>
    </row>
    <row r="66" spans="1:8">
      <c r="A66" s="817"/>
      <c r="B66" s="727" t="s">
        <v>625</v>
      </c>
      <c r="C66" s="691"/>
      <c r="D66" s="691"/>
      <c r="E66" s="692">
        <f t="shared" si="3"/>
        <v>0</v>
      </c>
      <c r="F66" s="691"/>
      <c r="G66" s="691"/>
      <c r="H66" s="690">
        <f t="shared" si="5"/>
        <v>0</v>
      </c>
    </row>
    <row r="67" spans="1:8">
      <c r="A67" s="817"/>
      <c r="B67" s="727" t="s">
        <v>626</v>
      </c>
      <c r="C67" s="691"/>
      <c r="D67" s="691"/>
      <c r="E67" s="692">
        <f t="shared" si="3"/>
        <v>0</v>
      </c>
      <c r="F67" s="691"/>
      <c r="G67" s="691"/>
      <c r="H67" s="690">
        <f t="shared" si="5"/>
        <v>0</v>
      </c>
    </row>
    <row r="68" spans="1:8">
      <c r="A68" s="817"/>
      <c r="B68" s="727" t="s">
        <v>627</v>
      </c>
      <c r="C68" s="691"/>
      <c r="D68" s="691"/>
      <c r="E68" s="692">
        <f t="shared" si="3"/>
        <v>0</v>
      </c>
      <c r="F68" s="691"/>
      <c r="G68" s="691"/>
      <c r="H68" s="690">
        <f t="shared" si="5"/>
        <v>0</v>
      </c>
    </row>
    <row r="69" spans="1:8">
      <c r="A69" s="817"/>
      <c r="B69" s="727" t="s">
        <v>628</v>
      </c>
      <c r="C69" s="691"/>
      <c r="D69" s="691"/>
      <c r="E69" s="692">
        <f t="shared" si="3"/>
        <v>0</v>
      </c>
      <c r="F69" s="691"/>
      <c r="G69" s="691"/>
      <c r="H69" s="690">
        <f t="shared" si="5"/>
        <v>0</v>
      </c>
    </row>
    <row r="70" spans="1:8">
      <c r="A70" s="817"/>
      <c r="B70" s="727" t="s">
        <v>629</v>
      </c>
      <c r="C70" s="691"/>
      <c r="D70" s="691"/>
      <c r="E70" s="692">
        <f t="shared" si="3"/>
        <v>0</v>
      </c>
      <c r="F70" s="691"/>
      <c r="G70" s="691"/>
      <c r="H70" s="690">
        <f t="shared" si="5"/>
        <v>0</v>
      </c>
    </row>
    <row r="71" spans="1:8">
      <c r="A71" s="1245" t="s">
        <v>630</v>
      </c>
      <c r="B71" s="1246"/>
      <c r="C71" s="689">
        <f t="shared" ref="C71:H71" si="11">SUM(C72:C74)</f>
        <v>0</v>
      </c>
      <c r="D71" s="689">
        <f t="shared" si="11"/>
        <v>0</v>
      </c>
      <c r="E71" s="692">
        <f t="shared" si="11"/>
        <v>0</v>
      </c>
      <c r="F71" s="689">
        <f t="shared" si="11"/>
        <v>0</v>
      </c>
      <c r="G71" s="689">
        <f t="shared" si="11"/>
        <v>0</v>
      </c>
      <c r="H71" s="689">
        <f t="shared" si="11"/>
        <v>0</v>
      </c>
    </row>
    <row r="72" spans="1:8" ht="15.75" thickBot="1">
      <c r="A72" s="726"/>
      <c r="B72" s="663" t="s">
        <v>631</v>
      </c>
      <c r="C72" s="705"/>
      <c r="D72" s="705"/>
      <c r="E72" s="706">
        <f t="shared" si="3"/>
        <v>0</v>
      </c>
      <c r="F72" s="705"/>
      <c r="G72" s="705"/>
      <c r="H72" s="707">
        <f t="shared" si="5"/>
        <v>0</v>
      </c>
    </row>
    <row r="73" spans="1:8">
      <c r="A73" s="817"/>
      <c r="B73" s="727" t="s">
        <v>632</v>
      </c>
      <c r="C73" s="691"/>
      <c r="D73" s="691"/>
      <c r="E73" s="692">
        <f t="shared" si="3"/>
        <v>0</v>
      </c>
      <c r="F73" s="691"/>
      <c r="G73" s="691"/>
      <c r="H73" s="690">
        <f t="shared" si="5"/>
        <v>0</v>
      </c>
    </row>
    <row r="74" spans="1:8">
      <c r="A74" s="817"/>
      <c r="B74" s="727" t="s">
        <v>633</v>
      </c>
      <c r="C74" s="691"/>
      <c r="D74" s="691"/>
      <c r="E74" s="692">
        <f t="shared" si="3"/>
        <v>0</v>
      </c>
      <c r="F74" s="691"/>
      <c r="G74" s="691"/>
      <c r="H74" s="690">
        <f t="shared" si="5"/>
        <v>0</v>
      </c>
    </row>
    <row r="75" spans="1:8">
      <c r="A75" s="1245" t="s">
        <v>634</v>
      </c>
      <c r="B75" s="1246"/>
      <c r="C75" s="689">
        <f t="shared" ref="C75:H75" si="12">SUM(C76:C82)</f>
        <v>0</v>
      </c>
      <c r="D75" s="689">
        <f t="shared" si="12"/>
        <v>0</v>
      </c>
      <c r="E75" s="692">
        <f t="shared" si="12"/>
        <v>0</v>
      </c>
      <c r="F75" s="689">
        <f t="shared" si="12"/>
        <v>0</v>
      </c>
      <c r="G75" s="689">
        <f t="shared" si="12"/>
        <v>0</v>
      </c>
      <c r="H75" s="689">
        <f t="shared" si="12"/>
        <v>0</v>
      </c>
    </row>
    <row r="76" spans="1:8">
      <c r="A76" s="817"/>
      <c r="B76" s="727" t="s">
        <v>635</v>
      </c>
      <c r="C76" s="691"/>
      <c r="D76" s="691"/>
      <c r="E76" s="692">
        <f t="shared" si="3"/>
        <v>0</v>
      </c>
      <c r="F76" s="691"/>
      <c r="G76" s="691"/>
      <c r="H76" s="690">
        <f t="shared" si="5"/>
        <v>0</v>
      </c>
    </row>
    <row r="77" spans="1:8">
      <c r="A77" s="817"/>
      <c r="B77" s="727" t="s">
        <v>636</v>
      </c>
      <c r="C77" s="691"/>
      <c r="D77" s="691"/>
      <c r="E77" s="692">
        <f t="shared" ref="E77:E82" si="13">C77+D77</f>
        <v>0</v>
      </c>
      <c r="F77" s="691"/>
      <c r="G77" s="691"/>
      <c r="H77" s="690">
        <f t="shared" si="5"/>
        <v>0</v>
      </c>
    </row>
    <row r="78" spans="1:8">
      <c r="A78" s="817"/>
      <c r="B78" s="727" t="s">
        <v>637</v>
      </c>
      <c r="C78" s="691"/>
      <c r="D78" s="691"/>
      <c r="E78" s="692">
        <f t="shared" si="13"/>
        <v>0</v>
      </c>
      <c r="F78" s="691"/>
      <c r="G78" s="691"/>
      <c r="H78" s="690">
        <f t="shared" si="5"/>
        <v>0</v>
      </c>
    </row>
    <row r="79" spans="1:8">
      <c r="A79" s="817"/>
      <c r="B79" s="727" t="s">
        <v>638</v>
      </c>
      <c r="C79" s="691"/>
      <c r="D79" s="691"/>
      <c r="E79" s="692">
        <f t="shared" si="13"/>
        <v>0</v>
      </c>
      <c r="F79" s="691"/>
      <c r="G79" s="691"/>
      <c r="H79" s="690">
        <f t="shared" si="5"/>
        <v>0</v>
      </c>
    </row>
    <row r="80" spans="1:8">
      <c r="A80" s="817"/>
      <c r="B80" s="727" t="s">
        <v>639</v>
      </c>
      <c r="C80" s="691"/>
      <c r="D80" s="691"/>
      <c r="E80" s="692">
        <f t="shared" si="13"/>
        <v>0</v>
      </c>
      <c r="F80" s="691"/>
      <c r="G80" s="691"/>
      <c r="H80" s="690">
        <f t="shared" si="5"/>
        <v>0</v>
      </c>
    </row>
    <row r="81" spans="1:8">
      <c r="A81" s="817"/>
      <c r="B81" s="727" t="s">
        <v>640</v>
      </c>
      <c r="C81" s="691"/>
      <c r="D81" s="691"/>
      <c r="E81" s="692">
        <f t="shared" si="13"/>
        <v>0</v>
      </c>
      <c r="F81" s="691"/>
      <c r="G81" s="691"/>
      <c r="H81" s="690">
        <f t="shared" si="5"/>
        <v>0</v>
      </c>
    </row>
    <row r="82" spans="1:8">
      <c r="A82" s="817"/>
      <c r="B82" s="727" t="s">
        <v>641</v>
      </c>
      <c r="C82" s="691"/>
      <c r="D82" s="691"/>
      <c r="E82" s="692">
        <f t="shared" si="13"/>
        <v>0</v>
      </c>
      <c r="F82" s="691"/>
      <c r="G82" s="691"/>
      <c r="H82" s="690">
        <f t="shared" si="5"/>
        <v>0</v>
      </c>
    </row>
    <row r="83" spans="1:8">
      <c r="A83" s="1243" t="s">
        <v>642</v>
      </c>
      <c r="B83" s="1244"/>
      <c r="C83" s="688">
        <f t="shared" ref="C83:H83" si="14">+C84+C92+C102+C112+C122+C132+C136+C145+C149</f>
        <v>96900000</v>
      </c>
      <c r="D83" s="688">
        <f t="shared" si="14"/>
        <v>16652146.180000002</v>
      </c>
      <c r="E83" s="693">
        <f t="shared" si="14"/>
        <v>113552146.18000001</v>
      </c>
      <c r="F83" s="688">
        <f t="shared" si="14"/>
        <v>22813210.490000002</v>
      </c>
      <c r="G83" s="688">
        <f t="shared" si="14"/>
        <v>22813210.490000002</v>
      </c>
      <c r="H83" s="688">
        <f t="shared" si="14"/>
        <v>90738935.689999998</v>
      </c>
    </row>
    <row r="84" spans="1:8">
      <c r="A84" s="1245" t="s">
        <v>569</v>
      </c>
      <c r="B84" s="1246"/>
      <c r="C84" s="689">
        <f t="shared" ref="C84:H84" si="15">SUM(C85:C91)</f>
        <v>0</v>
      </c>
      <c r="D84" s="689">
        <f t="shared" si="15"/>
        <v>0</v>
      </c>
      <c r="E84" s="692">
        <f t="shared" si="15"/>
        <v>0</v>
      </c>
      <c r="F84" s="689">
        <f t="shared" si="15"/>
        <v>0</v>
      </c>
      <c r="G84" s="689">
        <f t="shared" si="15"/>
        <v>0</v>
      </c>
      <c r="H84" s="689">
        <f t="shared" si="15"/>
        <v>0</v>
      </c>
    </row>
    <row r="85" spans="1:8">
      <c r="A85" s="817"/>
      <c r="B85" s="727" t="s">
        <v>570</v>
      </c>
      <c r="C85" s="691"/>
      <c r="D85" s="691"/>
      <c r="E85" s="692">
        <f t="shared" ref="E85:E91" si="16">C85+D85</f>
        <v>0</v>
      </c>
      <c r="F85" s="691"/>
      <c r="G85" s="691"/>
      <c r="H85" s="690">
        <f t="shared" ref="H85:H148" si="17">+E85-F85</f>
        <v>0</v>
      </c>
    </row>
    <row r="86" spans="1:8">
      <c r="A86" s="817"/>
      <c r="B86" s="727" t="s">
        <v>571</v>
      </c>
      <c r="C86" s="691"/>
      <c r="D86" s="691"/>
      <c r="E86" s="692">
        <f t="shared" si="16"/>
        <v>0</v>
      </c>
      <c r="F86" s="691"/>
      <c r="G86" s="691"/>
      <c r="H86" s="690">
        <f t="shared" si="17"/>
        <v>0</v>
      </c>
    </row>
    <row r="87" spans="1:8">
      <c r="A87" s="817"/>
      <c r="B87" s="727" t="s">
        <v>572</v>
      </c>
      <c r="C87" s="691"/>
      <c r="D87" s="691"/>
      <c r="E87" s="692">
        <f t="shared" si="16"/>
        <v>0</v>
      </c>
      <c r="F87" s="691"/>
      <c r="G87" s="691"/>
      <c r="H87" s="690">
        <f t="shared" si="17"/>
        <v>0</v>
      </c>
    </row>
    <row r="88" spans="1:8">
      <c r="A88" s="817"/>
      <c r="B88" s="727" t="s">
        <v>573</v>
      </c>
      <c r="C88" s="691"/>
      <c r="D88" s="691"/>
      <c r="E88" s="692">
        <f t="shared" si="16"/>
        <v>0</v>
      </c>
      <c r="F88" s="691"/>
      <c r="G88" s="691"/>
      <c r="H88" s="690">
        <f t="shared" si="17"/>
        <v>0</v>
      </c>
    </row>
    <row r="89" spans="1:8">
      <c r="A89" s="817"/>
      <c r="B89" s="727" t="s">
        <v>574</v>
      </c>
      <c r="C89" s="691"/>
      <c r="D89" s="691"/>
      <c r="E89" s="692">
        <f t="shared" si="16"/>
        <v>0</v>
      </c>
      <c r="F89" s="691"/>
      <c r="G89" s="691"/>
      <c r="H89" s="690">
        <f t="shared" si="17"/>
        <v>0</v>
      </c>
    </row>
    <row r="90" spans="1:8">
      <c r="A90" s="817"/>
      <c r="B90" s="727" t="s">
        <v>575</v>
      </c>
      <c r="C90" s="691"/>
      <c r="D90" s="691"/>
      <c r="E90" s="692">
        <f t="shared" si="16"/>
        <v>0</v>
      </c>
      <c r="F90" s="691"/>
      <c r="G90" s="691"/>
      <c r="H90" s="690">
        <f t="shared" si="17"/>
        <v>0</v>
      </c>
    </row>
    <row r="91" spans="1:8">
      <c r="A91" s="817"/>
      <c r="B91" s="727" t="s">
        <v>576</v>
      </c>
      <c r="C91" s="691"/>
      <c r="D91" s="691"/>
      <c r="E91" s="692">
        <f t="shared" si="16"/>
        <v>0</v>
      </c>
      <c r="F91" s="691"/>
      <c r="G91" s="691"/>
      <c r="H91" s="690">
        <f t="shared" si="17"/>
        <v>0</v>
      </c>
    </row>
    <row r="92" spans="1:8">
      <c r="A92" s="1245" t="s">
        <v>577</v>
      </c>
      <c r="B92" s="1246"/>
      <c r="C92" s="689">
        <f t="shared" ref="C92:H92" si="18">SUM(C93:C101)</f>
        <v>0</v>
      </c>
      <c r="D92" s="689">
        <f t="shared" si="18"/>
        <v>0</v>
      </c>
      <c r="E92" s="692">
        <f t="shared" si="18"/>
        <v>0</v>
      </c>
      <c r="F92" s="689">
        <f t="shared" si="18"/>
        <v>0</v>
      </c>
      <c r="G92" s="689">
        <f t="shared" si="18"/>
        <v>0</v>
      </c>
      <c r="H92" s="689">
        <f t="shared" si="18"/>
        <v>0</v>
      </c>
    </row>
    <row r="93" spans="1:8">
      <c r="A93" s="817"/>
      <c r="B93" s="727" t="s">
        <v>578</v>
      </c>
      <c r="C93" s="691"/>
      <c r="D93" s="691"/>
      <c r="E93" s="692">
        <f t="shared" ref="E93:E101" si="19">C93+D93</f>
        <v>0</v>
      </c>
      <c r="F93" s="691"/>
      <c r="G93" s="691"/>
      <c r="H93" s="690">
        <f t="shared" si="17"/>
        <v>0</v>
      </c>
    </row>
    <row r="94" spans="1:8">
      <c r="A94" s="817"/>
      <c r="B94" s="727" t="s">
        <v>579</v>
      </c>
      <c r="C94" s="691"/>
      <c r="D94" s="691"/>
      <c r="E94" s="692">
        <f t="shared" si="19"/>
        <v>0</v>
      </c>
      <c r="F94" s="691"/>
      <c r="G94" s="691"/>
      <c r="H94" s="690">
        <f t="shared" si="17"/>
        <v>0</v>
      </c>
    </row>
    <row r="95" spans="1:8">
      <c r="A95" s="817"/>
      <c r="B95" s="727" t="s">
        <v>580</v>
      </c>
      <c r="C95" s="691"/>
      <c r="D95" s="691"/>
      <c r="E95" s="692">
        <f t="shared" si="19"/>
        <v>0</v>
      </c>
      <c r="F95" s="691"/>
      <c r="G95" s="691"/>
      <c r="H95" s="690">
        <f t="shared" si="17"/>
        <v>0</v>
      </c>
    </row>
    <row r="96" spans="1:8">
      <c r="A96" s="817"/>
      <c r="B96" s="727" t="s">
        <v>581</v>
      </c>
      <c r="C96" s="691"/>
      <c r="D96" s="691"/>
      <c r="E96" s="692">
        <f t="shared" si="19"/>
        <v>0</v>
      </c>
      <c r="F96" s="691"/>
      <c r="G96" s="691"/>
      <c r="H96" s="690">
        <f t="shared" si="17"/>
        <v>0</v>
      </c>
    </row>
    <row r="97" spans="1:8">
      <c r="A97" s="817"/>
      <c r="B97" s="727" t="s">
        <v>582</v>
      </c>
      <c r="C97" s="691"/>
      <c r="D97" s="691"/>
      <c r="E97" s="692">
        <f t="shared" si="19"/>
        <v>0</v>
      </c>
      <c r="F97" s="691"/>
      <c r="G97" s="691"/>
      <c r="H97" s="690">
        <f t="shared" si="17"/>
        <v>0</v>
      </c>
    </row>
    <row r="98" spans="1:8">
      <c r="A98" s="817"/>
      <c r="B98" s="727" t="s">
        <v>583</v>
      </c>
      <c r="C98" s="691"/>
      <c r="D98" s="691"/>
      <c r="E98" s="692">
        <f t="shared" si="19"/>
        <v>0</v>
      </c>
      <c r="F98" s="691"/>
      <c r="G98" s="691"/>
      <c r="H98" s="690">
        <f t="shared" si="17"/>
        <v>0</v>
      </c>
    </row>
    <row r="99" spans="1:8">
      <c r="A99" s="817"/>
      <c r="B99" s="727" t="s">
        <v>584</v>
      </c>
      <c r="C99" s="691"/>
      <c r="D99" s="691"/>
      <c r="E99" s="692">
        <f t="shared" si="19"/>
        <v>0</v>
      </c>
      <c r="F99" s="691"/>
      <c r="G99" s="691"/>
      <c r="H99" s="690">
        <f t="shared" si="17"/>
        <v>0</v>
      </c>
    </row>
    <row r="100" spans="1:8">
      <c r="A100" s="817"/>
      <c r="B100" s="727" t="s">
        <v>585</v>
      </c>
      <c r="C100" s="691"/>
      <c r="D100" s="691"/>
      <c r="E100" s="692">
        <f t="shared" si="19"/>
        <v>0</v>
      </c>
      <c r="F100" s="691"/>
      <c r="G100" s="691"/>
      <c r="H100" s="690">
        <f t="shared" si="17"/>
        <v>0</v>
      </c>
    </row>
    <row r="101" spans="1:8">
      <c r="A101" s="817"/>
      <c r="B101" s="727" t="s">
        <v>586</v>
      </c>
      <c r="C101" s="691"/>
      <c r="D101" s="691"/>
      <c r="E101" s="692">
        <f t="shared" si="19"/>
        <v>0</v>
      </c>
      <c r="F101" s="691"/>
      <c r="G101" s="691"/>
      <c r="H101" s="690">
        <f t="shared" si="17"/>
        <v>0</v>
      </c>
    </row>
    <row r="102" spans="1:8">
      <c r="A102" s="1245" t="s">
        <v>587</v>
      </c>
      <c r="B102" s="1246"/>
      <c r="C102" s="689">
        <f t="shared" ref="C102:H102" si="20">SUM(C103:C111)</f>
        <v>0</v>
      </c>
      <c r="D102" s="689">
        <f t="shared" si="20"/>
        <v>0</v>
      </c>
      <c r="E102" s="692">
        <f t="shared" si="20"/>
        <v>0</v>
      </c>
      <c r="F102" s="689">
        <f t="shared" si="20"/>
        <v>0</v>
      </c>
      <c r="G102" s="689">
        <f t="shared" si="20"/>
        <v>0</v>
      </c>
      <c r="H102" s="689">
        <f t="shared" si="20"/>
        <v>0</v>
      </c>
    </row>
    <row r="103" spans="1:8">
      <c r="A103" s="817"/>
      <c r="B103" s="727" t="s">
        <v>588</v>
      </c>
      <c r="C103" s="691"/>
      <c r="D103" s="691"/>
      <c r="E103" s="692">
        <f t="shared" ref="E103:E111" si="21">C103+D103</f>
        <v>0</v>
      </c>
      <c r="F103" s="691"/>
      <c r="G103" s="691"/>
      <c r="H103" s="690">
        <f t="shared" si="17"/>
        <v>0</v>
      </c>
    </row>
    <row r="104" spans="1:8">
      <c r="A104" s="817"/>
      <c r="B104" s="727" t="s">
        <v>589</v>
      </c>
      <c r="C104" s="691"/>
      <c r="D104" s="691"/>
      <c r="E104" s="692">
        <f t="shared" si="21"/>
        <v>0</v>
      </c>
      <c r="F104" s="691"/>
      <c r="G104" s="691"/>
      <c r="H104" s="690">
        <f t="shared" si="17"/>
        <v>0</v>
      </c>
    </row>
    <row r="105" spans="1:8">
      <c r="A105" s="817"/>
      <c r="B105" s="727" t="s">
        <v>590</v>
      </c>
      <c r="C105" s="691"/>
      <c r="D105" s="691"/>
      <c r="E105" s="692">
        <f t="shared" si="21"/>
        <v>0</v>
      </c>
      <c r="F105" s="691"/>
      <c r="G105" s="691"/>
      <c r="H105" s="690">
        <f t="shared" si="17"/>
        <v>0</v>
      </c>
    </row>
    <row r="106" spans="1:8">
      <c r="A106" s="817"/>
      <c r="B106" s="727" t="s">
        <v>591</v>
      </c>
      <c r="C106" s="691"/>
      <c r="D106" s="691"/>
      <c r="E106" s="692">
        <f t="shared" si="21"/>
        <v>0</v>
      </c>
      <c r="F106" s="691"/>
      <c r="G106" s="691"/>
      <c r="H106" s="690">
        <f t="shared" si="17"/>
        <v>0</v>
      </c>
    </row>
    <row r="107" spans="1:8" ht="15.75" thickBot="1">
      <c r="A107" s="726"/>
      <c r="B107" s="663" t="s">
        <v>592</v>
      </c>
      <c r="C107" s="705"/>
      <c r="D107" s="705"/>
      <c r="E107" s="706">
        <f t="shared" si="21"/>
        <v>0</v>
      </c>
      <c r="F107" s="705"/>
      <c r="G107" s="705"/>
      <c r="H107" s="707">
        <f t="shared" si="17"/>
        <v>0</v>
      </c>
    </row>
    <row r="108" spans="1:8">
      <c r="A108" s="817"/>
      <c r="B108" s="727" t="s">
        <v>593</v>
      </c>
      <c r="C108" s="691"/>
      <c r="D108" s="691"/>
      <c r="E108" s="692">
        <f t="shared" si="21"/>
        <v>0</v>
      </c>
      <c r="F108" s="691"/>
      <c r="G108" s="691"/>
      <c r="H108" s="690">
        <f t="shared" si="17"/>
        <v>0</v>
      </c>
    </row>
    <row r="109" spans="1:8">
      <c r="A109" s="817"/>
      <c r="B109" s="727" t="s">
        <v>594</v>
      </c>
      <c r="C109" s="691"/>
      <c r="D109" s="691"/>
      <c r="E109" s="692">
        <f t="shared" si="21"/>
        <v>0</v>
      </c>
      <c r="F109" s="691"/>
      <c r="G109" s="691"/>
      <c r="H109" s="690">
        <f t="shared" si="17"/>
        <v>0</v>
      </c>
    </row>
    <row r="110" spans="1:8">
      <c r="A110" s="817"/>
      <c r="B110" s="727" t="s">
        <v>595</v>
      </c>
      <c r="C110" s="691"/>
      <c r="D110" s="691"/>
      <c r="E110" s="692">
        <f t="shared" si="21"/>
        <v>0</v>
      </c>
      <c r="F110" s="691"/>
      <c r="G110" s="691"/>
      <c r="H110" s="690">
        <f t="shared" si="17"/>
        <v>0</v>
      </c>
    </row>
    <row r="111" spans="1:8">
      <c r="A111" s="817"/>
      <c r="B111" s="727" t="s">
        <v>596</v>
      </c>
      <c r="C111" s="691"/>
      <c r="D111" s="691"/>
      <c r="E111" s="692">
        <f t="shared" si="21"/>
        <v>0</v>
      </c>
      <c r="F111" s="691"/>
      <c r="G111" s="691"/>
      <c r="H111" s="690">
        <f t="shared" si="17"/>
        <v>0</v>
      </c>
    </row>
    <row r="112" spans="1:8">
      <c r="A112" s="1245" t="s">
        <v>597</v>
      </c>
      <c r="B112" s="1246"/>
      <c r="C112" s="689">
        <f t="shared" ref="C112:H112" si="22">SUM(C113:C121)</f>
        <v>0</v>
      </c>
      <c r="D112" s="689">
        <f t="shared" si="22"/>
        <v>0</v>
      </c>
      <c r="E112" s="692">
        <f t="shared" si="22"/>
        <v>0</v>
      </c>
      <c r="F112" s="689">
        <f t="shared" si="22"/>
        <v>0</v>
      </c>
      <c r="G112" s="689">
        <f t="shared" si="22"/>
        <v>0</v>
      </c>
      <c r="H112" s="689">
        <f t="shared" si="22"/>
        <v>0</v>
      </c>
    </row>
    <row r="113" spans="1:8">
      <c r="A113" s="817"/>
      <c r="B113" s="727" t="s">
        <v>598</v>
      </c>
      <c r="C113" s="691"/>
      <c r="D113" s="691"/>
      <c r="E113" s="692">
        <f t="shared" ref="E113:E121" si="23">C113+D113</f>
        <v>0</v>
      </c>
      <c r="F113" s="691"/>
      <c r="G113" s="691"/>
      <c r="H113" s="690">
        <f t="shared" si="17"/>
        <v>0</v>
      </c>
    </row>
    <row r="114" spans="1:8">
      <c r="A114" s="817"/>
      <c r="B114" s="727" t="s">
        <v>599</v>
      </c>
      <c r="C114" s="691"/>
      <c r="D114" s="691"/>
      <c r="E114" s="692">
        <f t="shared" si="23"/>
        <v>0</v>
      </c>
      <c r="F114" s="691"/>
      <c r="G114" s="691"/>
      <c r="H114" s="690">
        <f t="shared" si="17"/>
        <v>0</v>
      </c>
    </row>
    <row r="115" spans="1:8">
      <c r="A115" s="817"/>
      <c r="B115" s="727" t="s">
        <v>600</v>
      </c>
      <c r="C115" s="691"/>
      <c r="D115" s="691"/>
      <c r="E115" s="692">
        <f t="shared" si="23"/>
        <v>0</v>
      </c>
      <c r="F115" s="691"/>
      <c r="G115" s="691"/>
      <c r="H115" s="690">
        <f t="shared" si="17"/>
        <v>0</v>
      </c>
    </row>
    <row r="116" spans="1:8">
      <c r="A116" s="817"/>
      <c r="B116" s="727" t="s">
        <v>601</v>
      </c>
      <c r="C116" s="691"/>
      <c r="D116" s="691"/>
      <c r="E116" s="692">
        <f t="shared" si="23"/>
        <v>0</v>
      </c>
      <c r="F116" s="691"/>
      <c r="G116" s="691"/>
      <c r="H116" s="690">
        <f t="shared" si="17"/>
        <v>0</v>
      </c>
    </row>
    <row r="117" spans="1:8">
      <c r="A117" s="817"/>
      <c r="B117" s="727" t="s">
        <v>602</v>
      </c>
      <c r="C117" s="691"/>
      <c r="D117" s="691"/>
      <c r="E117" s="692">
        <f t="shared" si="23"/>
        <v>0</v>
      </c>
      <c r="F117" s="691"/>
      <c r="G117" s="691"/>
      <c r="H117" s="690">
        <f t="shared" si="17"/>
        <v>0</v>
      </c>
    </row>
    <row r="118" spans="1:8">
      <c r="A118" s="817"/>
      <c r="B118" s="727" t="s">
        <v>603</v>
      </c>
      <c r="C118" s="691"/>
      <c r="D118" s="691"/>
      <c r="E118" s="692">
        <f t="shared" si="23"/>
        <v>0</v>
      </c>
      <c r="F118" s="691"/>
      <c r="G118" s="691"/>
      <c r="H118" s="690">
        <f t="shared" si="17"/>
        <v>0</v>
      </c>
    </row>
    <row r="119" spans="1:8">
      <c r="A119" s="817"/>
      <c r="B119" s="727" t="s">
        <v>604</v>
      </c>
      <c r="C119" s="691"/>
      <c r="D119" s="691"/>
      <c r="E119" s="692">
        <f t="shared" si="23"/>
        <v>0</v>
      </c>
      <c r="F119" s="691"/>
      <c r="G119" s="691"/>
      <c r="H119" s="690">
        <f t="shared" si="17"/>
        <v>0</v>
      </c>
    </row>
    <row r="120" spans="1:8">
      <c r="A120" s="817"/>
      <c r="B120" s="727" t="s">
        <v>605</v>
      </c>
      <c r="C120" s="691"/>
      <c r="D120" s="691"/>
      <c r="E120" s="692">
        <f t="shared" si="23"/>
        <v>0</v>
      </c>
      <c r="F120" s="691"/>
      <c r="G120" s="691"/>
      <c r="H120" s="690">
        <f t="shared" si="17"/>
        <v>0</v>
      </c>
    </row>
    <row r="121" spans="1:8">
      <c r="A121" s="817"/>
      <c r="B121" s="727" t="s">
        <v>606</v>
      </c>
      <c r="C121" s="691"/>
      <c r="D121" s="691"/>
      <c r="E121" s="692">
        <f t="shared" si="23"/>
        <v>0</v>
      </c>
      <c r="F121" s="691"/>
      <c r="G121" s="691"/>
      <c r="H121" s="690">
        <f t="shared" si="17"/>
        <v>0</v>
      </c>
    </row>
    <row r="122" spans="1:8">
      <c r="A122" s="1245" t="s">
        <v>607</v>
      </c>
      <c r="B122" s="1246"/>
      <c r="C122" s="689">
        <f t="shared" ref="C122:H122" si="24">SUM(C123:C131)</f>
        <v>0</v>
      </c>
      <c r="D122" s="689">
        <f t="shared" si="24"/>
        <v>0</v>
      </c>
      <c r="E122" s="692">
        <f t="shared" si="24"/>
        <v>0</v>
      </c>
      <c r="F122" s="689">
        <f t="shared" si="24"/>
        <v>0</v>
      </c>
      <c r="G122" s="689">
        <f t="shared" si="24"/>
        <v>0</v>
      </c>
      <c r="H122" s="689">
        <f t="shared" si="24"/>
        <v>0</v>
      </c>
    </row>
    <row r="123" spans="1:8">
      <c r="A123" s="817"/>
      <c r="B123" s="727" t="s">
        <v>608</v>
      </c>
      <c r="C123" s="691">
        <v>0</v>
      </c>
      <c r="D123" s="691"/>
      <c r="E123" s="692">
        <f t="shared" ref="E123:E131" si="25">C123+D123</f>
        <v>0</v>
      </c>
      <c r="F123" s="691"/>
      <c r="G123" s="691"/>
      <c r="H123" s="690">
        <f t="shared" si="17"/>
        <v>0</v>
      </c>
    </row>
    <row r="124" spans="1:8">
      <c r="A124" s="817"/>
      <c r="B124" s="727" t="s">
        <v>609</v>
      </c>
      <c r="C124" s="691"/>
      <c r="D124" s="691"/>
      <c r="E124" s="692">
        <f t="shared" si="25"/>
        <v>0</v>
      </c>
      <c r="F124" s="691"/>
      <c r="G124" s="691"/>
      <c r="H124" s="690">
        <f t="shared" si="17"/>
        <v>0</v>
      </c>
    </row>
    <row r="125" spans="1:8">
      <c r="A125" s="817"/>
      <c r="B125" s="727" t="s">
        <v>610</v>
      </c>
      <c r="C125" s="691"/>
      <c r="D125" s="691"/>
      <c r="E125" s="692">
        <f t="shared" si="25"/>
        <v>0</v>
      </c>
      <c r="F125" s="691"/>
      <c r="G125" s="691"/>
      <c r="H125" s="690">
        <f t="shared" si="17"/>
        <v>0</v>
      </c>
    </row>
    <row r="126" spans="1:8">
      <c r="A126" s="817"/>
      <c r="B126" s="727" t="s">
        <v>611</v>
      </c>
      <c r="C126" s="691"/>
      <c r="D126" s="691"/>
      <c r="E126" s="692">
        <f t="shared" si="25"/>
        <v>0</v>
      </c>
      <c r="F126" s="691"/>
      <c r="G126" s="691"/>
      <c r="H126" s="690">
        <f t="shared" si="17"/>
        <v>0</v>
      </c>
    </row>
    <row r="127" spans="1:8">
      <c r="A127" s="817"/>
      <c r="B127" s="727" t="s">
        <v>612</v>
      </c>
      <c r="C127" s="691"/>
      <c r="D127" s="691"/>
      <c r="E127" s="692">
        <f t="shared" si="25"/>
        <v>0</v>
      </c>
      <c r="F127" s="691"/>
      <c r="G127" s="691"/>
      <c r="H127" s="690">
        <f t="shared" si="17"/>
        <v>0</v>
      </c>
    </row>
    <row r="128" spans="1:8">
      <c r="A128" s="817"/>
      <c r="B128" s="727" t="s">
        <v>613</v>
      </c>
      <c r="C128" s="691"/>
      <c r="D128" s="691"/>
      <c r="E128" s="692">
        <f t="shared" si="25"/>
        <v>0</v>
      </c>
      <c r="F128" s="691"/>
      <c r="G128" s="691"/>
      <c r="H128" s="690">
        <f t="shared" si="17"/>
        <v>0</v>
      </c>
    </row>
    <row r="129" spans="1:8">
      <c r="A129" s="817"/>
      <c r="B129" s="727" t="s">
        <v>614</v>
      </c>
      <c r="C129" s="691"/>
      <c r="D129" s="691"/>
      <c r="E129" s="692">
        <f t="shared" si="25"/>
        <v>0</v>
      </c>
      <c r="F129" s="691"/>
      <c r="G129" s="691"/>
      <c r="H129" s="690">
        <f t="shared" si="17"/>
        <v>0</v>
      </c>
    </row>
    <row r="130" spans="1:8">
      <c r="A130" s="817"/>
      <c r="B130" s="727" t="s">
        <v>615</v>
      </c>
      <c r="C130" s="691"/>
      <c r="D130" s="691"/>
      <c r="E130" s="692">
        <f t="shared" si="25"/>
        <v>0</v>
      </c>
      <c r="F130" s="691"/>
      <c r="G130" s="691"/>
      <c r="H130" s="690">
        <f t="shared" si="17"/>
        <v>0</v>
      </c>
    </row>
    <row r="131" spans="1:8">
      <c r="A131" s="817"/>
      <c r="B131" s="727" t="s">
        <v>616</v>
      </c>
      <c r="C131" s="691"/>
      <c r="D131" s="691"/>
      <c r="E131" s="692">
        <f t="shared" si="25"/>
        <v>0</v>
      </c>
      <c r="F131" s="691"/>
      <c r="G131" s="691"/>
      <c r="H131" s="690">
        <f t="shared" si="17"/>
        <v>0</v>
      </c>
    </row>
    <row r="132" spans="1:8">
      <c r="A132" s="1245" t="s">
        <v>617</v>
      </c>
      <c r="B132" s="1246"/>
      <c r="C132" s="689">
        <f t="shared" ref="C132:H132" si="26">SUM(C133:C135)</f>
        <v>96900000</v>
      </c>
      <c r="D132" s="689">
        <f t="shared" si="26"/>
        <v>16652146.180000002</v>
      </c>
      <c r="E132" s="692">
        <f t="shared" si="26"/>
        <v>113552146.18000001</v>
      </c>
      <c r="F132" s="689">
        <f t="shared" si="26"/>
        <v>22813210.490000002</v>
      </c>
      <c r="G132" s="689">
        <f t="shared" si="26"/>
        <v>22813210.490000002</v>
      </c>
      <c r="H132" s="689">
        <f t="shared" si="26"/>
        <v>90738935.689999998</v>
      </c>
    </row>
    <row r="133" spans="1:8">
      <c r="A133" s="817"/>
      <c r="B133" s="727" t="s">
        <v>618</v>
      </c>
      <c r="C133" s="691">
        <f>+'ETCA II-04'!B56</f>
        <v>96900000</v>
      </c>
      <c r="D133" s="691">
        <f>+'ETCA II-04'!C56</f>
        <v>16652146.180000002</v>
      </c>
      <c r="E133" s="692">
        <f>C133+D133</f>
        <v>113552146.18000001</v>
      </c>
      <c r="F133" s="691">
        <f>+'ETCA II-04'!E56</f>
        <v>22813210.490000002</v>
      </c>
      <c r="G133" s="691">
        <f>+'ETCA II-04'!F56</f>
        <v>22813210.490000002</v>
      </c>
      <c r="H133" s="690">
        <f t="shared" si="17"/>
        <v>90738935.689999998</v>
      </c>
    </row>
    <row r="134" spans="1:8">
      <c r="A134" s="817"/>
      <c r="B134" s="727" t="s">
        <v>619</v>
      </c>
      <c r="C134" s="691"/>
      <c r="D134" s="691"/>
      <c r="E134" s="692">
        <f>C134+D134</f>
        <v>0</v>
      </c>
      <c r="F134" s="691"/>
      <c r="G134" s="691"/>
      <c r="H134" s="690">
        <f t="shared" si="17"/>
        <v>0</v>
      </c>
    </row>
    <row r="135" spans="1:8">
      <c r="A135" s="817"/>
      <c r="B135" s="727" t="s">
        <v>620</v>
      </c>
      <c r="C135" s="691"/>
      <c r="D135" s="691"/>
      <c r="E135" s="692">
        <f>C135+D135</f>
        <v>0</v>
      </c>
      <c r="F135" s="691"/>
      <c r="G135" s="691"/>
      <c r="H135" s="690">
        <f t="shared" si="17"/>
        <v>0</v>
      </c>
    </row>
    <row r="136" spans="1:8">
      <c r="A136" s="1245" t="s">
        <v>621</v>
      </c>
      <c r="B136" s="1246"/>
      <c r="C136" s="689">
        <f t="shared" ref="C136:H136" si="27">SUM(C137:C144)</f>
        <v>0</v>
      </c>
      <c r="D136" s="689">
        <f t="shared" si="27"/>
        <v>0</v>
      </c>
      <c r="E136" s="692">
        <f t="shared" si="27"/>
        <v>0</v>
      </c>
      <c r="F136" s="689">
        <f t="shared" si="27"/>
        <v>0</v>
      </c>
      <c r="G136" s="689">
        <f t="shared" si="27"/>
        <v>0</v>
      </c>
      <c r="H136" s="689">
        <f t="shared" si="27"/>
        <v>0</v>
      </c>
    </row>
    <row r="137" spans="1:8">
      <c r="A137" s="817"/>
      <c r="B137" s="727" t="s">
        <v>622</v>
      </c>
      <c r="C137" s="691"/>
      <c r="D137" s="691"/>
      <c r="E137" s="692">
        <f t="shared" ref="E137:E144" si="28">C137+D137</f>
        <v>0</v>
      </c>
      <c r="F137" s="691"/>
      <c r="G137" s="691"/>
      <c r="H137" s="690">
        <f t="shared" si="17"/>
        <v>0</v>
      </c>
    </row>
    <row r="138" spans="1:8">
      <c r="A138" s="817"/>
      <c r="B138" s="727" t="s">
        <v>623</v>
      </c>
      <c r="C138" s="691"/>
      <c r="D138" s="691"/>
      <c r="E138" s="692">
        <f t="shared" si="28"/>
        <v>0</v>
      </c>
      <c r="F138" s="691"/>
      <c r="G138" s="691"/>
      <c r="H138" s="690">
        <f t="shared" si="17"/>
        <v>0</v>
      </c>
    </row>
    <row r="139" spans="1:8">
      <c r="A139" s="817"/>
      <c r="B139" s="727" t="s">
        <v>624</v>
      </c>
      <c r="C139" s="691"/>
      <c r="D139" s="691"/>
      <c r="E139" s="692">
        <f t="shared" si="28"/>
        <v>0</v>
      </c>
      <c r="F139" s="691"/>
      <c r="G139" s="691"/>
      <c r="H139" s="690">
        <f t="shared" si="17"/>
        <v>0</v>
      </c>
    </row>
    <row r="140" spans="1:8">
      <c r="A140" s="817"/>
      <c r="B140" s="727" t="s">
        <v>625</v>
      </c>
      <c r="C140" s="691"/>
      <c r="D140" s="691"/>
      <c r="E140" s="692">
        <f t="shared" si="28"/>
        <v>0</v>
      </c>
      <c r="F140" s="691"/>
      <c r="G140" s="691"/>
      <c r="H140" s="690">
        <f t="shared" si="17"/>
        <v>0</v>
      </c>
    </row>
    <row r="141" spans="1:8">
      <c r="A141" s="817"/>
      <c r="B141" s="727" t="s">
        <v>626</v>
      </c>
      <c r="C141" s="691"/>
      <c r="D141" s="691"/>
      <c r="E141" s="692">
        <f t="shared" si="28"/>
        <v>0</v>
      </c>
      <c r="F141" s="691"/>
      <c r="G141" s="691"/>
      <c r="H141" s="690">
        <f t="shared" si="17"/>
        <v>0</v>
      </c>
    </row>
    <row r="142" spans="1:8" ht="15.75" thickBot="1">
      <c r="A142" s="726"/>
      <c r="B142" s="663" t="s">
        <v>627</v>
      </c>
      <c r="C142" s="705"/>
      <c r="D142" s="705"/>
      <c r="E142" s="706">
        <f t="shared" si="28"/>
        <v>0</v>
      </c>
      <c r="F142" s="705"/>
      <c r="G142" s="705"/>
      <c r="H142" s="707">
        <f t="shared" si="17"/>
        <v>0</v>
      </c>
    </row>
    <row r="143" spans="1:8">
      <c r="A143" s="817"/>
      <c r="B143" s="727" t="s">
        <v>628</v>
      </c>
      <c r="C143" s="691"/>
      <c r="D143" s="691"/>
      <c r="E143" s="692">
        <f t="shared" si="28"/>
        <v>0</v>
      </c>
      <c r="F143" s="691"/>
      <c r="G143" s="691"/>
      <c r="H143" s="690">
        <f t="shared" si="17"/>
        <v>0</v>
      </c>
    </row>
    <row r="144" spans="1:8">
      <c r="A144" s="817"/>
      <c r="B144" s="727" t="s">
        <v>629</v>
      </c>
      <c r="C144" s="691"/>
      <c r="D144" s="691"/>
      <c r="E144" s="692">
        <f t="shared" si="28"/>
        <v>0</v>
      </c>
      <c r="F144" s="691"/>
      <c r="G144" s="691"/>
      <c r="H144" s="690">
        <f t="shared" si="17"/>
        <v>0</v>
      </c>
    </row>
    <row r="145" spans="1:9">
      <c r="A145" s="1245" t="s">
        <v>630</v>
      </c>
      <c r="B145" s="1246"/>
      <c r="C145" s="689">
        <f t="shared" ref="C145:H145" si="29">SUM(C146:C148)</f>
        <v>0</v>
      </c>
      <c r="D145" s="689">
        <f t="shared" si="29"/>
        <v>0</v>
      </c>
      <c r="E145" s="692">
        <f t="shared" si="29"/>
        <v>0</v>
      </c>
      <c r="F145" s="689">
        <f t="shared" si="29"/>
        <v>0</v>
      </c>
      <c r="G145" s="689">
        <f t="shared" si="29"/>
        <v>0</v>
      </c>
      <c r="H145" s="689">
        <f t="shared" si="29"/>
        <v>0</v>
      </c>
    </row>
    <row r="146" spans="1:9">
      <c r="A146" s="817"/>
      <c r="B146" s="727" t="s">
        <v>631</v>
      </c>
      <c r="C146" s="691"/>
      <c r="D146" s="691"/>
      <c r="E146" s="692">
        <f>C146+D146</f>
        <v>0</v>
      </c>
      <c r="F146" s="691"/>
      <c r="G146" s="691"/>
      <c r="H146" s="690">
        <f t="shared" si="17"/>
        <v>0</v>
      </c>
    </row>
    <row r="147" spans="1:9">
      <c r="A147" s="817"/>
      <c r="B147" s="727" t="s">
        <v>632</v>
      </c>
      <c r="C147" s="691"/>
      <c r="D147" s="691"/>
      <c r="E147" s="692">
        <f>C147+D147</f>
        <v>0</v>
      </c>
      <c r="F147" s="691"/>
      <c r="G147" s="691"/>
      <c r="H147" s="690">
        <f t="shared" si="17"/>
        <v>0</v>
      </c>
    </row>
    <row r="148" spans="1:9">
      <c r="A148" s="817"/>
      <c r="B148" s="727" t="s">
        <v>633</v>
      </c>
      <c r="C148" s="691"/>
      <c r="D148" s="691"/>
      <c r="E148" s="692">
        <f>C148+D148</f>
        <v>0</v>
      </c>
      <c r="F148" s="691"/>
      <c r="G148" s="691"/>
      <c r="H148" s="690">
        <f t="shared" si="17"/>
        <v>0</v>
      </c>
    </row>
    <row r="149" spans="1:9">
      <c r="A149" s="1245" t="s">
        <v>634</v>
      </c>
      <c r="B149" s="1246"/>
      <c r="C149" s="689">
        <f t="shared" ref="C149:H149" si="30">SUM(C150:C156)</f>
        <v>0</v>
      </c>
      <c r="D149" s="689">
        <f t="shared" si="30"/>
        <v>0</v>
      </c>
      <c r="E149" s="692">
        <f t="shared" si="30"/>
        <v>0</v>
      </c>
      <c r="F149" s="689">
        <f t="shared" si="30"/>
        <v>0</v>
      </c>
      <c r="G149" s="689">
        <f t="shared" si="30"/>
        <v>0</v>
      </c>
      <c r="H149" s="689">
        <f t="shared" si="30"/>
        <v>0</v>
      </c>
    </row>
    <row r="150" spans="1:9">
      <c r="A150" s="817"/>
      <c r="B150" s="727" t="s">
        <v>635</v>
      </c>
      <c r="C150" s="691"/>
      <c r="D150" s="691"/>
      <c r="E150" s="692">
        <f t="shared" ref="E150:E157" si="31">C150+D150</f>
        <v>0</v>
      </c>
      <c r="F150" s="691"/>
      <c r="G150" s="691"/>
      <c r="H150" s="690">
        <f t="shared" ref="H150:H156" si="32">+E150-F150</f>
        <v>0</v>
      </c>
    </row>
    <row r="151" spans="1:9">
      <c r="A151" s="817"/>
      <c r="B151" s="727" t="s">
        <v>636</v>
      </c>
      <c r="C151" s="691"/>
      <c r="D151" s="691"/>
      <c r="E151" s="692">
        <f t="shared" si="31"/>
        <v>0</v>
      </c>
      <c r="F151" s="691"/>
      <c r="G151" s="691"/>
      <c r="H151" s="690">
        <f t="shared" si="32"/>
        <v>0</v>
      </c>
    </row>
    <row r="152" spans="1:9">
      <c r="A152" s="817"/>
      <c r="B152" s="727" t="s">
        <v>637</v>
      </c>
      <c r="C152" s="691"/>
      <c r="D152" s="691"/>
      <c r="E152" s="692">
        <f t="shared" si="31"/>
        <v>0</v>
      </c>
      <c r="F152" s="691"/>
      <c r="G152" s="691"/>
      <c r="H152" s="690">
        <f t="shared" si="32"/>
        <v>0</v>
      </c>
    </row>
    <row r="153" spans="1:9">
      <c r="A153" s="817"/>
      <c r="B153" s="727" t="s">
        <v>638</v>
      </c>
      <c r="C153" s="691"/>
      <c r="D153" s="691"/>
      <c r="E153" s="692">
        <f t="shared" si="31"/>
        <v>0</v>
      </c>
      <c r="F153" s="691"/>
      <c r="G153" s="691"/>
      <c r="H153" s="690">
        <f t="shared" si="32"/>
        <v>0</v>
      </c>
    </row>
    <row r="154" spans="1:9">
      <c r="A154" s="817"/>
      <c r="B154" s="727" t="s">
        <v>639</v>
      </c>
      <c r="C154" s="691"/>
      <c r="D154" s="691"/>
      <c r="E154" s="692">
        <f t="shared" si="31"/>
        <v>0</v>
      </c>
      <c r="F154" s="691"/>
      <c r="G154" s="691"/>
      <c r="H154" s="690">
        <f t="shared" si="32"/>
        <v>0</v>
      </c>
      <c r="I154" s="502" t="str">
        <f>IF((C158-'ETCA II-04'!B80)&gt;0.9,"ERROR!!!!! EL MONTO NO COINCIDE CON LO REPORTADO EN EL FORMATO ETCA-II-04 EN EL TOTAL DEL GASTO","")</f>
        <v/>
      </c>
    </row>
    <row r="155" spans="1:9">
      <c r="A155" s="817"/>
      <c r="B155" s="727" t="s">
        <v>640</v>
      </c>
      <c r="C155" s="691"/>
      <c r="D155" s="691"/>
      <c r="E155" s="692">
        <f t="shared" si="31"/>
        <v>0</v>
      </c>
      <c r="F155" s="691"/>
      <c r="G155" s="691"/>
      <c r="H155" s="690">
        <f t="shared" si="32"/>
        <v>0</v>
      </c>
      <c r="I155" s="502" t="str">
        <f>IF((D158-'ETCA II-04'!C80)&gt;0.9,"ERROR!!!!! EL MONTO NO COINCIDE CON LO REPORTADO EN EL FORMATO ETCA-II-04 EN EL TOTAL DEL GASTO","")</f>
        <v/>
      </c>
    </row>
    <row r="156" spans="1:9">
      <c r="A156" s="817"/>
      <c r="B156" s="727" t="s">
        <v>641</v>
      </c>
      <c r="C156" s="691"/>
      <c r="D156" s="691"/>
      <c r="E156" s="692">
        <f t="shared" si="31"/>
        <v>0</v>
      </c>
      <c r="F156" s="691"/>
      <c r="G156" s="691"/>
      <c r="H156" s="690">
        <f t="shared" si="32"/>
        <v>0</v>
      </c>
      <c r="I156" s="502" t="str">
        <f>IF((E158-'ETCA II-04'!D80)&gt;0.9,"ERROR!!!!! EL MONTO NO COINCIDE CON LO REPORTADO EN EL FORMATO ETCA-II-04 EN EL TOTAL DEL GASTO","")</f>
        <v/>
      </c>
    </row>
    <row r="157" spans="1:9">
      <c r="A157" s="817"/>
      <c r="B157" s="727"/>
      <c r="C157" s="689"/>
      <c r="D157" s="689"/>
      <c r="E157" s="692">
        <f t="shared" si="31"/>
        <v>0</v>
      </c>
      <c r="F157" s="689"/>
      <c r="G157" s="689"/>
      <c r="H157" s="690"/>
      <c r="I157" s="502" t="str">
        <f>IF((H158-'ETCA II-04'!G80)&gt;0.9,"ERROR!!!!! EL MONTO NO COINCIDE CON LO REPORTADO EN EL FORMATO ETCA-II-04 EN EL TOTAL DEL GASTO","")</f>
        <v/>
      </c>
    </row>
    <row r="158" spans="1:9">
      <c r="A158" s="1243" t="s">
        <v>643</v>
      </c>
      <c r="B158" s="1244"/>
      <c r="C158" s="688">
        <f t="shared" ref="C158:H158" si="33">+C9+C83</f>
        <v>154527673</v>
      </c>
      <c r="D158" s="688">
        <f t="shared" si="33"/>
        <v>28831973.380000003</v>
      </c>
      <c r="E158" s="693">
        <f t="shared" si="33"/>
        <v>183359646.38</v>
      </c>
      <c r="F158" s="688">
        <f t="shared" si="33"/>
        <v>57158775.620000005</v>
      </c>
      <c r="G158" s="688">
        <f t="shared" si="33"/>
        <v>57158775.620000005</v>
      </c>
      <c r="H158" s="688">
        <f t="shared" si="33"/>
        <v>126200870.75999999</v>
      </c>
      <c r="I158" s="502" t="str">
        <f>IF((F158-'ETCA II-04'!E80)&gt;0.9,"ERROR!!!!! EL MONTO NO COINCIDE CON LO REPORTADO EN EL FORMATO ETCA-II-04 EN EL TOTAL DEL GASTO","")</f>
        <v/>
      </c>
    </row>
    <row r="159" spans="1:9" ht="15.75" thickBot="1">
      <c r="A159" s="726"/>
      <c r="B159" s="663"/>
      <c r="C159" s="664"/>
      <c r="D159" s="664"/>
      <c r="E159" s="664"/>
      <c r="F159" s="664"/>
      <c r="G159" s="664"/>
      <c r="H159" s="665"/>
      <c r="I159" s="502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5:H5"/>
    <mergeCell ref="A1:H1"/>
    <mergeCell ref="A2:H2"/>
    <mergeCell ref="A3:H3"/>
    <mergeCell ref="A4:H4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</mergeCells>
  <pageMargins left="0.70866141732283472" right="0.70866141732283472" top="0.7480314960629921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9"/>
  <sheetViews>
    <sheetView view="pageBreakPreview" zoomScale="90" zoomScaleNormal="100" zoomScaleSheetLayoutView="90" workbookViewId="0">
      <selection activeCell="H27" sqref="H27"/>
    </sheetView>
  </sheetViews>
  <sheetFormatPr baseColWidth="10" defaultColWidth="11.28515625" defaultRowHeight="16.5"/>
  <cols>
    <col min="1" max="1" width="36.7109375" style="273" customWidth="1"/>
    <col min="2" max="2" width="13.7109375" style="273" customWidth="1"/>
    <col min="3" max="3" width="12" style="273" customWidth="1"/>
    <col min="4" max="4" width="13" style="273" customWidth="1"/>
    <col min="5" max="5" width="13.7109375" style="273" customWidth="1"/>
    <col min="6" max="6" width="15.7109375" style="273" customWidth="1"/>
    <col min="7" max="7" width="12.140625" style="273" customWidth="1"/>
    <col min="8" max="16384" width="11.28515625" style="273"/>
  </cols>
  <sheetData>
    <row r="1" spans="1:8">
      <c r="A1" s="1110" t="str">
        <f>'ETCA-I-01'!A1:G1</f>
        <v>COMISION DE VIVIENDA DEL ESTADO DE SONORA</v>
      </c>
      <c r="B1" s="1110"/>
      <c r="C1" s="1110"/>
      <c r="D1" s="1110"/>
      <c r="E1" s="1110"/>
      <c r="F1" s="1110"/>
      <c r="G1" s="1110"/>
    </row>
    <row r="2" spans="1:8" s="274" customFormat="1" ht="15.75">
      <c r="A2" s="1110" t="s">
        <v>500</v>
      </c>
      <c r="B2" s="1110"/>
      <c r="C2" s="1110"/>
      <c r="D2" s="1110"/>
      <c r="E2" s="1110"/>
      <c r="F2" s="1110"/>
      <c r="G2" s="1110"/>
    </row>
    <row r="3" spans="1:8" s="274" customFormat="1" ht="15.75">
      <c r="A3" s="1110" t="s">
        <v>644</v>
      </c>
      <c r="B3" s="1110"/>
      <c r="C3" s="1110"/>
      <c r="D3" s="1110"/>
      <c r="E3" s="1110"/>
      <c r="F3" s="1110"/>
      <c r="G3" s="1110"/>
    </row>
    <row r="4" spans="1:8" s="274" customFormat="1">
      <c r="A4" s="1111" t="str">
        <f>'ETCA-I-03'!A3:D3</f>
        <v>Del 01 de Enero al 30 de Septiembre de 2020</v>
      </c>
      <c r="B4" s="1111"/>
      <c r="C4" s="1111"/>
      <c r="D4" s="1111"/>
      <c r="E4" s="1111"/>
      <c r="F4" s="1111"/>
      <c r="G4" s="1111"/>
    </row>
    <row r="5" spans="1:8" s="275" customFormat="1" ht="17.25" thickBot="1">
      <c r="A5" s="1242" t="s">
        <v>1031</v>
      </c>
      <c r="B5" s="1242"/>
      <c r="C5" s="1242"/>
      <c r="D5" s="1242"/>
      <c r="E5" s="1242"/>
      <c r="F5" s="161"/>
      <c r="G5" s="759"/>
    </row>
    <row r="6" spans="1:8" s="276" customFormat="1" ht="38.25">
      <c r="A6" s="1174" t="s">
        <v>246</v>
      </c>
      <c r="B6" s="197" t="s">
        <v>503</v>
      </c>
      <c r="C6" s="197" t="s">
        <v>433</v>
      </c>
      <c r="D6" s="197" t="s">
        <v>504</v>
      </c>
      <c r="E6" s="198" t="s">
        <v>505</v>
      </c>
      <c r="F6" s="198" t="s">
        <v>506</v>
      </c>
      <c r="G6" s="199" t="s">
        <v>507</v>
      </c>
    </row>
    <row r="7" spans="1:8" s="277" customFormat="1" ht="15.75" customHeight="1" thickBot="1">
      <c r="A7" s="1178"/>
      <c r="B7" s="201" t="s">
        <v>413</v>
      </c>
      <c r="C7" s="201" t="s">
        <v>414</v>
      </c>
      <c r="D7" s="201" t="s">
        <v>508</v>
      </c>
      <c r="E7" s="201" t="s">
        <v>416</v>
      </c>
      <c r="F7" s="201" t="s">
        <v>417</v>
      </c>
      <c r="G7" s="203" t="s">
        <v>509</v>
      </c>
    </row>
    <row r="8" spans="1:8" ht="21.75" customHeight="1">
      <c r="A8" s="282" t="s">
        <v>645</v>
      </c>
      <c r="B8" s="452">
        <f>+'ETCA-II-13'!C175-B9</f>
        <v>57627673</v>
      </c>
      <c r="C8" s="452">
        <f>+'ETCA-II-13'!D175-C9</f>
        <v>12179827.199999997</v>
      </c>
      <c r="D8" s="453">
        <f>C8+B8</f>
        <v>69807500.200000003</v>
      </c>
      <c r="E8" s="452">
        <f>+'ETCA-II-13'!F175-E9</f>
        <v>34345565.130000003</v>
      </c>
      <c r="F8" s="452">
        <f>+'ETCA-II-13'!G175-F9</f>
        <v>34345565.130000003</v>
      </c>
      <c r="G8" s="454">
        <f>D8-E8</f>
        <v>35461935.07</v>
      </c>
    </row>
    <row r="9" spans="1:8" ht="22.5" customHeight="1">
      <c r="A9" s="282" t="s">
        <v>646</v>
      </c>
      <c r="B9" s="452">
        <f>+'ETCA-II-13'!C168</f>
        <v>96900000</v>
      </c>
      <c r="C9" s="452">
        <f>+'ETCA-II-13'!D168</f>
        <v>16652146.180000002</v>
      </c>
      <c r="D9" s="453">
        <f>C9+B9</f>
        <v>113552146.18000001</v>
      </c>
      <c r="E9" s="452">
        <f>+'ETCA-II-13'!F168</f>
        <v>22813210.490000002</v>
      </c>
      <c r="F9" s="452">
        <f>+'ETCA-II-13'!G168</f>
        <v>22813210.490000002</v>
      </c>
      <c r="G9" s="454">
        <f>D9-E9</f>
        <v>90738935.689999998</v>
      </c>
    </row>
    <row r="10" spans="1:8" ht="22.5" customHeight="1">
      <c r="A10" s="282" t="s">
        <v>647</v>
      </c>
      <c r="B10" s="452"/>
      <c r="C10" s="452"/>
      <c r="D10" s="453">
        <f>C10+B10</f>
        <v>0</v>
      </c>
      <c r="E10" s="452"/>
      <c r="F10" s="452"/>
      <c r="G10" s="454">
        <f>D10-E10</f>
        <v>0</v>
      </c>
    </row>
    <row r="11" spans="1:8" ht="23.25" customHeight="1">
      <c r="A11" s="282" t="s">
        <v>219</v>
      </c>
      <c r="B11" s="452"/>
      <c r="C11" s="452"/>
      <c r="D11" s="453">
        <f>C11+B11</f>
        <v>0</v>
      </c>
      <c r="E11" s="452"/>
      <c r="F11" s="452"/>
      <c r="G11" s="454">
        <f>D11-E11</f>
        <v>0</v>
      </c>
    </row>
    <row r="12" spans="1:8" ht="22.5" customHeight="1">
      <c r="A12" s="282" t="s">
        <v>225</v>
      </c>
      <c r="B12" s="452"/>
      <c r="C12" s="452"/>
      <c r="D12" s="453">
        <f>C12+B12</f>
        <v>0</v>
      </c>
      <c r="E12" s="452"/>
      <c r="F12" s="452"/>
      <c r="G12" s="454">
        <f>D12-E12</f>
        <v>0</v>
      </c>
    </row>
    <row r="13" spans="1:8" ht="10.5" customHeight="1" thickBot="1">
      <c r="A13" s="283"/>
      <c r="B13" s="509"/>
      <c r="C13" s="509"/>
      <c r="D13" s="510"/>
      <c r="E13" s="509"/>
      <c r="F13" s="509"/>
      <c r="G13" s="511"/>
    </row>
    <row r="14" spans="1:8" ht="16.5" customHeight="1" thickBot="1">
      <c r="A14" s="772" t="s">
        <v>559</v>
      </c>
      <c r="B14" s="512">
        <f>SUM(B8:B13)</f>
        <v>154527673</v>
      </c>
      <c r="C14" s="512">
        <f>SUM(C8:C13)</f>
        <v>28831973.379999999</v>
      </c>
      <c r="D14" s="513">
        <f>C14+B14</f>
        <v>183359646.38</v>
      </c>
      <c r="E14" s="512">
        <f>SUM(E8:E13)</f>
        <v>57158775.620000005</v>
      </c>
      <c r="F14" s="512">
        <f>SUM(F8:F13)</f>
        <v>57158775.620000005</v>
      </c>
      <c r="G14" s="514">
        <f>D14-E14</f>
        <v>126200870.75999999</v>
      </c>
      <c r="H14" s="502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>
      <c r="A15" s="484"/>
      <c r="B15" s="574"/>
      <c r="C15" s="574"/>
      <c r="D15" s="575"/>
      <c r="E15" s="574"/>
      <c r="F15" s="574"/>
      <c r="G15" s="574"/>
      <c r="H15" s="502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>
      <c r="A16" s="484"/>
      <c r="B16" s="574"/>
      <c r="C16" s="574"/>
      <c r="D16" s="575"/>
      <c r="E16" s="574"/>
      <c r="F16" s="574"/>
      <c r="G16" s="574"/>
      <c r="H16" s="502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>
      <c r="A17" s="484"/>
      <c r="B17" s="574"/>
      <c r="C17" s="574"/>
      <c r="D17" s="575"/>
      <c r="E17" s="574"/>
      <c r="F17" s="574"/>
      <c r="G17" s="574"/>
      <c r="H17" s="502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>
      <c r="A18" s="484"/>
      <c r="B18" s="574"/>
      <c r="C18" s="574"/>
      <c r="D18" s="575"/>
      <c r="E18" s="574"/>
      <c r="F18" s="574"/>
      <c r="G18" s="574"/>
      <c r="H18" s="502" t="str">
        <f>IF((F14-'ETCA II-04'!F80)&gt;0.9,"ERROR!!!!! EL MONTO NO COINCIDE CON LO REPORTADO EN EL FORMATO ETCA-II-04 EN EL TOTAL PAGADO ANUAL DEL ANALÍTICO DE EGRESOS","")</f>
        <v/>
      </c>
    </row>
    <row r="19" spans="1:8" ht="16.5" customHeight="1">
      <c r="A19" s="484"/>
      <c r="B19" s="574"/>
      <c r="C19" s="574"/>
      <c r="D19" s="575"/>
      <c r="E19" s="574"/>
      <c r="F19" s="574"/>
      <c r="G19" s="574"/>
      <c r="H19" s="502"/>
    </row>
    <row r="20" spans="1:8" ht="16.5" customHeight="1">
      <c r="A20" s="484"/>
      <c r="B20" s="574"/>
      <c r="C20" s="574"/>
      <c r="D20" s="575"/>
      <c r="E20" s="574"/>
      <c r="F20" s="574"/>
      <c r="G20" s="574"/>
      <c r="H20" s="502"/>
    </row>
    <row r="21" spans="1:8" ht="16.5" customHeight="1">
      <c r="A21" s="484"/>
      <c r="B21" s="574"/>
      <c r="C21" s="574"/>
      <c r="D21" s="575"/>
      <c r="E21" s="574"/>
      <c r="F21" s="574"/>
      <c r="G21" s="574"/>
      <c r="H21" s="502"/>
    </row>
    <row r="22" spans="1:8" ht="16.5" customHeight="1">
      <c r="A22" s="484"/>
      <c r="B22" s="574"/>
      <c r="C22" s="574"/>
      <c r="D22" s="575"/>
      <c r="E22" s="574"/>
      <c r="F22" s="574"/>
      <c r="G22" s="574"/>
      <c r="H22" s="502"/>
    </row>
    <row r="23" spans="1:8" ht="16.5" customHeight="1">
      <c r="A23" s="484"/>
      <c r="B23" s="574"/>
      <c r="C23" s="574"/>
      <c r="D23" s="575"/>
      <c r="E23" s="574"/>
      <c r="F23" s="574"/>
      <c r="G23" s="574"/>
      <c r="H23" s="502"/>
    </row>
    <row r="24" spans="1:8" ht="16.5" customHeight="1">
      <c r="A24" s="484"/>
      <c r="B24" s="574"/>
      <c r="C24" s="574"/>
      <c r="D24" s="575"/>
      <c r="E24" s="574"/>
      <c r="F24" s="574"/>
      <c r="G24" s="574"/>
      <c r="H24" s="502"/>
    </row>
    <row r="25" spans="1:8" ht="18.75" customHeight="1">
      <c r="H25" s="502" t="str">
        <f>IF(C14&lt;&gt;'ETCA II-04'!C80,"ERROR!!!!! EL MONTO NO COINCIDE CON LO REPORTADO EN EL FORMATO ETCA-II-11 EN EL TOTAL DE AMPLIACIONES/REDUCCIONES DEL ANALÍTICO DE EGRESOS","")</f>
        <v/>
      </c>
    </row>
    <row r="26" spans="1:8" s="279" customFormat="1" ht="15.75">
      <c r="A26" s="1265" t="s">
        <v>648</v>
      </c>
      <c r="B26" s="1265"/>
      <c r="C26" s="1265"/>
      <c r="D26" s="1265"/>
      <c r="E26" s="1265"/>
      <c r="F26" s="1265"/>
      <c r="G26" s="278"/>
      <c r="H26" s="502" t="str">
        <f>IF(D14&lt;&gt;'ETCA II-04'!D80,"ERROR!!!!! EL MONTO NO COINCIDE CON LO REPORTADO EN EL FORMATO ETCA-II-11 EN EL TOTAL MODIFICADO ANUAL DEL ANALÍTICO DE EGRESOS","")</f>
        <v/>
      </c>
    </row>
    <row r="27" spans="1:8" s="279" customFormat="1" ht="13.5">
      <c r="A27" s="280" t="s">
        <v>649</v>
      </c>
      <c r="B27" s="278"/>
      <c r="C27" s="278"/>
      <c r="D27" s="278"/>
      <c r="E27" s="278"/>
      <c r="F27" s="278"/>
      <c r="G27" s="278"/>
      <c r="H27" s="502" t="str">
        <f>IF(E14&lt;&gt;'ETCA 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8" spans="1:8" s="279" customFormat="1" ht="28.5" customHeight="1">
      <c r="A28" s="1264" t="s">
        <v>650</v>
      </c>
      <c r="B28" s="1264"/>
      <c r="C28" s="1264"/>
      <c r="D28" s="1264"/>
      <c r="E28" s="1264"/>
      <c r="F28" s="1264"/>
      <c r="G28" s="1264"/>
      <c r="H28" s="502" t="str">
        <f>IF(F14&lt;&gt;'ETCA II-04'!F80,"ERROR!!!!! EL MONTO NO COINCIDE CON LO REPORTADO EN EL FORMATO ETCA-II-11 EN EL TOTAL PAGADO ANUAL DEL ANALÍTICO DE EGRESOS","")</f>
        <v/>
      </c>
    </row>
    <row r="29" spans="1:8" s="279" customFormat="1" ht="13.5">
      <c r="A29" s="280" t="s">
        <v>651</v>
      </c>
      <c r="B29" s="278"/>
      <c r="C29" s="278"/>
      <c r="D29" s="278"/>
      <c r="E29" s="278"/>
      <c r="F29" s="278"/>
      <c r="G29" s="278"/>
      <c r="H29" s="502" t="str">
        <f>IF(G14&lt;&gt;'ETCA II-04'!G80,"ERROR!!!!! EL MONTO NO COINCIDE CON LO REPORTADO EN EL FORMATO ETCA-II-11 EN EL TOTAL DEL SUBEJERCICIO DEL ANALÍTICO DE EGRESOS","")</f>
        <v/>
      </c>
    </row>
    <row r="30" spans="1:8" s="279" customFormat="1" ht="25.5" customHeight="1">
      <c r="A30" s="1264" t="s">
        <v>652</v>
      </c>
      <c r="B30" s="1264"/>
      <c r="C30" s="1264"/>
      <c r="D30" s="1264"/>
      <c r="E30" s="1264"/>
      <c r="F30" s="1264"/>
      <c r="G30" s="1264"/>
    </row>
    <row r="31" spans="1:8" s="279" customFormat="1" ht="13.5">
      <c r="A31" s="1266" t="s">
        <v>653</v>
      </c>
      <c r="B31" s="1266"/>
      <c r="C31" s="1266"/>
      <c r="D31" s="1266"/>
      <c r="E31" s="278"/>
      <c r="F31" s="278"/>
      <c r="G31" s="278"/>
    </row>
    <row r="32" spans="1:8" s="279" customFormat="1" ht="13.5" customHeight="1">
      <c r="A32" s="1264" t="s">
        <v>654</v>
      </c>
      <c r="B32" s="1264"/>
      <c r="C32" s="1264"/>
      <c r="D32" s="1264"/>
      <c r="E32" s="1264"/>
      <c r="F32" s="1264"/>
      <c r="G32" s="1264"/>
    </row>
    <row r="33" spans="1:7" s="279" customFormat="1" ht="13.5">
      <c r="A33" s="280" t="s">
        <v>655</v>
      </c>
      <c r="B33" s="278"/>
      <c r="C33" s="278"/>
      <c r="D33" s="278"/>
      <c r="E33" s="278"/>
      <c r="F33" s="278"/>
      <c r="G33" s="278"/>
    </row>
    <row r="34" spans="1:7" s="279" customFormat="1" ht="13.5" customHeight="1">
      <c r="A34" s="1264" t="s">
        <v>656</v>
      </c>
      <c r="B34" s="1264"/>
      <c r="C34" s="1264"/>
      <c r="D34" s="1264"/>
      <c r="E34" s="1264"/>
      <c r="F34" s="1264"/>
      <c r="G34" s="1264"/>
    </row>
    <row r="35" spans="1:7" s="279" customFormat="1" ht="13.5">
      <c r="A35" s="281" t="s">
        <v>657</v>
      </c>
      <c r="B35" s="278"/>
      <c r="C35" s="278"/>
      <c r="D35" s="278"/>
      <c r="E35" s="278"/>
      <c r="F35" s="278"/>
      <c r="G35" s="278"/>
    </row>
    <row r="36" spans="1:7" s="279" customFormat="1" ht="13.5">
      <c r="A36" s="280" t="s">
        <v>658</v>
      </c>
      <c r="B36" s="278"/>
      <c r="C36" s="278"/>
      <c r="D36" s="278"/>
      <c r="E36" s="278"/>
      <c r="F36" s="278"/>
      <c r="G36" s="278"/>
    </row>
    <row r="37" spans="1:7" s="279" customFormat="1" ht="13.5" customHeight="1">
      <c r="A37" s="1264" t="s">
        <v>659</v>
      </c>
      <c r="B37" s="1264"/>
      <c r="C37" s="1264"/>
      <c r="D37" s="1264"/>
      <c r="E37" s="1264"/>
      <c r="F37" s="1264"/>
      <c r="G37" s="1264"/>
    </row>
    <row r="38" spans="1:7" s="279" customFormat="1" ht="13.5">
      <c r="A38" s="281" t="s">
        <v>657</v>
      </c>
      <c r="B38" s="278"/>
      <c r="C38" s="278"/>
      <c r="D38" s="278"/>
      <c r="E38" s="278"/>
      <c r="F38" s="278"/>
      <c r="G38" s="278"/>
    </row>
    <row r="39" spans="1:7" ht="8.25" customHeight="1"/>
  </sheetData>
  <sheetProtection formatColumns="0" formatRows="0" insertHyperlinks="0"/>
  <mergeCells count="13">
    <mergeCell ref="A34:G34"/>
    <mergeCell ref="A37:G37"/>
    <mergeCell ref="A26:F26"/>
    <mergeCell ref="A28:G28"/>
    <mergeCell ref="A30:G30"/>
    <mergeCell ref="A31:D31"/>
    <mergeCell ref="A32:G32"/>
    <mergeCell ref="A6:A7"/>
    <mergeCell ref="A1:G1"/>
    <mergeCell ref="A2:G2"/>
    <mergeCell ref="A3:G3"/>
    <mergeCell ref="A4:G4"/>
    <mergeCell ref="A5:E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pageSetUpPr fitToPage="1"/>
  </sheetPr>
  <dimension ref="A1:H59"/>
  <sheetViews>
    <sheetView view="pageBreakPreview" zoomScale="90" zoomScaleNormal="100" zoomScaleSheetLayoutView="90" workbookViewId="0">
      <selection activeCell="D39" sqref="D39"/>
    </sheetView>
  </sheetViews>
  <sheetFormatPr baseColWidth="10" defaultColWidth="11.28515625" defaultRowHeight="16.5"/>
  <cols>
    <col min="1" max="1" width="51.140625" style="48" customWidth="1"/>
    <col min="2" max="2" width="16" style="48" customWidth="1"/>
    <col min="3" max="3" width="15.7109375" style="48" customWidth="1"/>
    <col min="4" max="4" width="38.7109375" style="48" customWidth="1"/>
    <col min="5" max="5" width="10.28515625" style="48" customWidth="1"/>
    <col min="6" max="6" width="15.28515625" style="48" bestFit="1" customWidth="1"/>
    <col min="7" max="7" width="15.7109375" style="48" customWidth="1"/>
    <col min="8" max="8" width="164.28515625" style="48" customWidth="1"/>
    <col min="9" max="16384" width="11.28515625" style="48"/>
  </cols>
  <sheetData>
    <row r="1" spans="1:7">
      <c r="A1" s="1083" t="s">
        <v>1137</v>
      </c>
      <c r="B1" s="1083"/>
      <c r="C1" s="1083"/>
      <c r="D1" s="1083"/>
      <c r="E1" s="1083"/>
      <c r="F1" s="1083"/>
      <c r="G1" s="1083"/>
    </row>
    <row r="2" spans="1:7">
      <c r="A2" s="1083" t="s">
        <v>22</v>
      </c>
      <c r="B2" s="1083"/>
      <c r="C2" s="1083"/>
      <c r="D2" s="1083"/>
      <c r="E2" s="1083"/>
      <c r="F2" s="1083"/>
      <c r="G2" s="1083"/>
    </row>
    <row r="3" spans="1:7" ht="17.25" thickBot="1">
      <c r="A3" s="1084" t="s">
        <v>2289</v>
      </c>
      <c r="B3" s="1084"/>
      <c r="C3" s="1084"/>
      <c r="D3" s="1084"/>
      <c r="E3" s="1084"/>
      <c r="F3" s="1084"/>
      <c r="G3" s="1084"/>
    </row>
    <row r="4" spans="1:7" ht="24" customHeight="1" thickBot="1">
      <c r="A4" s="94" t="s">
        <v>23</v>
      </c>
      <c r="B4" s="825">
        <v>2020</v>
      </c>
      <c r="C4" s="825">
        <v>2019</v>
      </c>
      <c r="D4" s="116" t="s">
        <v>24</v>
      </c>
      <c r="E4" s="116"/>
      <c r="F4" s="825">
        <v>2020</v>
      </c>
      <c r="G4" s="826">
        <v>2019</v>
      </c>
    </row>
    <row r="5" spans="1:7" ht="17.25" thickTop="1">
      <c r="A5" s="51"/>
      <c r="B5" s="52"/>
      <c r="C5" s="52"/>
      <c r="D5" s="52"/>
      <c r="E5" s="52"/>
      <c r="F5" s="52"/>
      <c r="G5" s="53"/>
    </row>
    <row r="6" spans="1:7">
      <c r="A6" s="54" t="s">
        <v>25</v>
      </c>
      <c r="B6" s="55"/>
      <c r="C6" s="55"/>
      <c r="D6" s="57" t="s">
        <v>26</v>
      </c>
      <c r="E6" s="57"/>
      <c r="F6" s="55"/>
      <c r="G6" s="58"/>
    </row>
    <row r="7" spans="1:7">
      <c r="A7" s="59" t="s">
        <v>27</v>
      </c>
      <c r="B7" s="60">
        <v>12177205.619999999</v>
      </c>
      <c r="C7" s="60">
        <v>14329596.689999999</v>
      </c>
      <c r="D7" s="1082" t="s">
        <v>28</v>
      </c>
      <c r="E7" s="1082"/>
      <c r="F7" s="60">
        <v>17665634.780000001</v>
      </c>
      <c r="G7" s="62">
        <v>14880542.67</v>
      </c>
    </row>
    <row r="8" spans="1:7">
      <c r="A8" s="59" t="s">
        <v>29</v>
      </c>
      <c r="B8" s="60">
        <v>16930472.280000001</v>
      </c>
      <c r="C8" s="60">
        <v>6747031.1399999997</v>
      </c>
      <c r="D8" s="1082" t="s">
        <v>30</v>
      </c>
      <c r="E8" s="1082"/>
      <c r="F8" s="60">
        <v>0</v>
      </c>
      <c r="G8" s="62">
        <v>0</v>
      </c>
    </row>
    <row r="9" spans="1:7">
      <c r="A9" s="59" t="s">
        <v>31</v>
      </c>
      <c r="B9" s="60">
        <v>7141089.1299999999</v>
      </c>
      <c r="C9" s="60">
        <v>8883411.75</v>
      </c>
      <c r="D9" s="1082" t="s">
        <v>32</v>
      </c>
      <c r="E9" s="1082"/>
      <c r="F9" s="60">
        <v>0</v>
      </c>
      <c r="G9" s="62">
        <v>0</v>
      </c>
    </row>
    <row r="10" spans="1:7">
      <c r="A10" s="59" t="s">
        <v>33</v>
      </c>
      <c r="B10" s="60">
        <v>0</v>
      </c>
      <c r="C10" s="60">
        <v>0</v>
      </c>
      <c r="D10" s="1082" t="s">
        <v>34</v>
      </c>
      <c r="E10" s="1082"/>
      <c r="F10" s="60">
        <v>0</v>
      </c>
      <c r="G10" s="62">
        <v>0</v>
      </c>
    </row>
    <row r="11" spans="1:7">
      <c r="A11" s="59" t="s">
        <v>35</v>
      </c>
      <c r="B11" s="60">
        <v>0</v>
      </c>
      <c r="C11" s="60">
        <v>0</v>
      </c>
      <c r="D11" s="1082" t="s">
        <v>36</v>
      </c>
      <c r="E11" s="1082"/>
      <c r="F11" s="60">
        <v>0</v>
      </c>
      <c r="G11" s="62">
        <v>0</v>
      </c>
    </row>
    <row r="12" spans="1:7" ht="33" customHeight="1">
      <c r="A12" s="516" t="s">
        <v>37</v>
      </c>
      <c r="B12" s="60">
        <v>0</v>
      </c>
      <c r="C12" s="60">
        <v>0</v>
      </c>
      <c r="D12" s="1082" t="s">
        <v>38</v>
      </c>
      <c r="E12" s="1082"/>
      <c r="F12" s="60">
        <v>0</v>
      </c>
      <c r="G12" s="62">
        <v>0</v>
      </c>
    </row>
    <row r="13" spans="1:7">
      <c r="A13" s="59" t="s">
        <v>39</v>
      </c>
      <c r="B13" s="60">
        <v>0</v>
      </c>
      <c r="C13" s="60">
        <v>0</v>
      </c>
      <c r="D13" s="1082" t="s">
        <v>40</v>
      </c>
      <c r="E13" s="1082"/>
      <c r="F13" s="60">
        <v>0</v>
      </c>
      <c r="G13" s="62">
        <v>0</v>
      </c>
    </row>
    <row r="14" spans="1:7">
      <c r="A14" s="64"/>
      <c r="B14" s="60"/>
      <c r="C14" s="60"/>
      <c r="D14" s="1082" t="s">
        <v>41</v>
      </c>
      <c r="E14" s="1082"/>
      <c r="F14" s="60">
        <v>0</v>
      </c>
      <c r="G14" s="62">
        <v>0</v>
      </c>
    </row>
    <row r="15" spans="1:7">
      <c r="A15" s="64"/>
      <c r="B15" s="65"/>
      <c r="C15" s="65"/>
      <c r="D15" s="56"/>
      <c r="E15" s="56"/>
      <c r="F15" s="60"/>
      <c r="G15" s="62"/>
    </row>
    <row r="16" spans="1:7">
      <c r="A16" s="97" t="s">
        <v>42</v>
      </c>
      <c r="B16" s="46">
        <f>SUM(B7:B15)</f>
        <v>36248767.030000001</v>
      </c>
      <c r="C16" s="46">
        <f>SUM(C7:C15)</f>
        <v>29960039.579999998</v>
      </c>
      <c r="D16" s="98" t="s">
        <v>43</v>
      </c>
      <c r="E16" s="98"/>
      <c r="F16" s="46">
        <f>SUM(F7:F15)</f>
        <v>17665634.780000001</v>
      </c>
      <c r="G16" s="87">
        <f>SUM(G7:G15)</f>
        <v>14880542.67</v>
      </c>
    </row>
    <row r="17" spans="1:7">
      <c r="A17" s="64"/>
      <c r="B17" s="66"/>
      <c r="C17" s="66"/>
      <c r="D17" s="67"/>
      <c r="E17" s="67"/>
      <c r="F17" s="66"/>
      <c r="G17" s="68"/>
    </row>
    <row r="18" spans="1:7">
      <c r="A18" s="54" t="s">
        <v>44</v>
      </c>
      <c r="B18" s="60"/>
      <c r="C18" s="60"/>
      <c r="D18" s="57" t="s">
        <v>45</v>
      </c>
      <c r="E18" s="57"/>
      <c r="F18" s="69"/>
      <c r="G18" s="70"/>
    </row>
    <row r="19" spans="1:7">
      <c r="A19" s="59" t="s">
        <v>46</v>
      </c>
      <c r="B19" s="60">
        <v>13214724.08</v>
      </c>
      <c r="C19" s="60">
        <v>13214724.08</v>
      </c>
      <c r="D19" s="61" t="s">
        <v>47</v>
      </c>
      <c r="E19" s="61"/>
      <c r="F19" s="60">
        <v>0</v>
      </c>
      <c r="G19" s="62">
        <v>0</v>
      </c>
    </row>
    <row r="20" spans="1:7">
      <c r="A20" s="63" t="s">
        <v>48</v>
      </c>
      <c r="B20" s="60"/>
      <c r="C20" s="60">
        <v>0</v>
      </c>
      <c r="D20" s="760" t="s">
        <v>49</v>
      </c>
      <c r="E20" s="760"/>
      <c r="F20" s="60">
        <v>0</v>
      </c>
      <c r="G20" s="62">
        <v>0</v>
      </c>
    </row>
    <row r="21" spans="1:7" ht="16.5" customHeight="1">
      <c r="A21" s="515" t="s">
        <v>50</v>
      </c>
      <c r="B21" s="60">
        <v>144273698.19999999</v>
      </c>
      <c r="C21" s="60">
        <v>121058248.95</v>
      </c>
      <c r="D21" s="61" t="s">
        <v>51</v>
      </c>
      <c r="E21" s="61"/>
      <c r="F21" s="60">
        <v>0</v>
      </c>
      <c r="G21" s="62">
        <v>0</v>
      </c>
    </row>
    <row r="22" spans="1:7" ht="16.5" customHeight="1">
      <c r="A22" s="59" t="s">
        <v>52</v>
      </c>
      <c r="B22" s="60">
        <v>4900597.45</v>
      </c>
      <c r="C22" s="60">
        <v>4828659.0599999996</v>
      </c>
      <c r="D22" s="61" t="s">
        <v>53</v>
      </c>
      <c r="E22" s="61"/>
      <c r="F22" s="60">
        <v>0</v>
      </c>
      <c r="G22" s="62">
        <v>0</v>
      </c>
    </row>
    <row r="23" spans="1:7" ht="33" customHeight="1">
      <c r="A23" s="517" t="s">
        <v>54</v>
      </c>
      <c r="B23" s="60">
        <v>0</v>
      </c>
      <c r="C23" s="60">
        <v>0</v>
      </c>
      <c r="D23" s="1082" t="s">
        <v>55</v>
      </c>
      <c r="E23" s="1082"/>
      <c r="F23" s="60">
        <v>0</v>
      </c>
      <c r="G23" s="62">
        <v>0</v>
      </c>
    </row>
    <row r="24" spans="1:7">
      <c r="A24" s="63" t="s">
        <v>56</v>
      </c>
      <c r="B24" s="60">
        <v>-2868215.08</v>
      </c>
      <c r="C24" s="60">
        <v>-3087415.46</v>
      </c>
      <c r="D24" s="61" t="s">
        <v>57</v>
      </c>
      <c r="E24" s="61"/>
      <c r="F24" s="60">
        <v>0</v>
      </c>
      <c r="G24" s="62">
        <v>0</v>
      </c>
    </row>
    <row r="25" spans="1:7">
      <c r="A25" s="59" t="s">
        <v>58</v>
      </c>
      <c r="B25" s="60">
        <v>80137.8</v>
      </c>
      <c r="C25" s="60">
        <v>80137.8</v>
      </c>
      <c r="D25" s="61"/>
      <c r="E25" s="61"/>
      <c r="F25" s="60"/>
      <c r="G25" s="62"/>
    </row>
    <row r="26" spans="1:7">
      <c r="A26" s="63" t="s">
        <v>59</v>
      </c>
      <c r="B26" s="60">
        <v>0</v>
      </c>
      <c r="C26" s="60">
        <v>0</v>
      </c>
      <c r="D26" s="71"/>
      <c r="E26" s="71"/>
      <c r="F26" s="60"/>
      <c r="G26" s="62"/>
    </row>
    <row r="27" spans="1:7">
      <c r="A27" s="59" t="s">
        <v>60</v>
      </c>
      <c r="B27" s="60">
        <v>0</v>
      </c>
      <c r="C27" s="60">
        <v>0</v>
      </c>
      <c r="D27" s="71"/>
      <c r="E27" s="71"/>
      <c r="F27" s="69"/>
      <c r="G27" s="70"/>
    </row>
    <row r="28" spans="1:7">
      <c r="A28" s="72"/>
      <c r="B28" s="60"/>
      <c r="C28" s="60"/>
      <c r="D28" s="71"/>
      <c r="E28" s="71"/>
      <c r="F28" s="69"/>
      <c r="G28" s="70"/>
    </row>
    <row r="29" spans="1:7">
      <c r="A29" s="97" t="s">
        <v>61</v>
      </c>
      <c r="B29" s="46">
        <f>SUM(B19:B27)</f>
        <v>159600942.44999999</v>
      </c>
      <c r="C29" s="46">
        <f>SUM(C19:C27)</f>
        <v>136094354.43000001</v>
      </c>
      <c r="D29" s="99" t="s">
        <v>62</v>
      </c>
      <c r="E29" s="99"/>
      <c r="F29" s="46">
        <f>SUM(F19:F27)</f>
        <v>0</v>
      </c>
      <c r="G29" s="87">
        <f>SUM(G19:G27)</f>
        <v>0</v>
      </c>
    </row>
    <row r="30" spans="1:7">
      <c r="A30" s="72"/>
      <c r="B30" s="60"/>
      <c r="C30" s="60"/>
      <c r="D30" s="71"/>
      <c r="E30" s="71"/>
      <c r="F30" s="65"/>
      <c r="G30" s="73"/>
    </row>
    <row r="31" spans="1:7">
      <c r="A31" s="97" t="s">
        <v>63</v>
      </c>
      <c r="B31" s="46">
        <f>B29+B16</f>
        <v>195849709.47999999</v>
      </c>
      <c r="C31" s="46">
        <f>C29+C16</f>
        <v>166054394.00999999</v>
      </c>
      <c r="D31" s="99" t="s">
        <v>64</v>
      </c>
      <c r="E31" s="99"/>
      <c r="F31" s="46">
        <f>F29+F16</f>
        <v>17665634.780000001</v>
      </c>
      <c r="G31" s="87">
        <f>G29+G16</f>
        <v>14880542.67</v>
      </c>
    </row>
    <row r="32" spans="1:7">
      <c r="A32" s="64"/>
      <c r="B32" s="74"/>
      <c r="C32" s="74"/>
      <c r="D32" s="71"/>
      <c r="E32" s="71"/>
      <c r="F32" s="69"/>
      <c r="G32" s="70"/>
    </row>
    <row r="33" spans="1:7">
      <c r="A33" s="64"/>
      <c r="B33" s="60"/>
      <c r="C33" s="60"/>
      <c r="D33" s="75" t="s">
        <v>65</v>
      </c>
      <c r="E33" s="75"/>
      <c r="F33" s="65"/>
      <c r="G33" s="73"/>
    </row>
    <row r="34" spans="1:7">
      <c r="A34" s="64"/>
      <c r="B34" s="65"/>
      <c r="C34" s="65"/>
      <c r="D34" s="99" t="s">
        <v>66</v>
      </c>
      <c r="E34" s="99"/>
      <c r="F34" s="88">
        <f>SUM(F35:F37)</f>
        <v>32650565.07</v>
      </c>
      <c r="G34" s="89">
        <f>SUM(G35:G37)</f>
        <v>32248326.309999999</v>
      </c>
    </row>
    <row r="35" spans="1:7">
      <c r="A35" s="64"/>
      <c r="B35" s="65"/>
      <c r="C35" s="65"/>
      <c r="D35" s="61" t="s">
        <v>67</v>
      </c>
      <c r="E35" s="61"/>
      <c r="F35" s="60">
        <v>32650565.07</v>
      </c>
      <c r="G35" s="62">
        <v>32248326.309999999</v>
      </c>
    </row>
    <row r="36" spans="1:7">
      <c r="A36" s="64"/>
      <c r="B36" s="65"/>
      <c r="C36" s="65"/>
      <c r="D36" s="61" t="s">
        <v>68</v>
      </c>
      <c r="E36" s="61"/>
      <c r="F36" s="60">
        <v>0</v>
      </c>
      <c r="G36" s="62"/>
    </row>
    <row r="37" spans="1:7" ht="33">
      <c r="A37" s="64"/>
      <c r="B37" s="65"/>
      <c r="C37" s="65"/>
      <c r="D37" s="61" t="s">
        <v>69</v>
      </c>
      <c r="E37" s="61"/>
      <c r="F37" s="60"/>
      <c r="G37" s="62">
        <v>0</v>
      </c>
    </row>
    <row r="38" spans="1:7">
      <c r="A38" s="72"/>
      <c r="B38" s="66"/>
      <c r="C38" s="66"/>
      <c r="D38" s="99" t="s">
        <v>70</v>
      </c>
      <c r="E38" s="99"/>
      <c r="F38" s="88">
        <f>SUM(F39:F43)</f>
        <v>145533509.63</v>
      </c>
      <c r="G38" s="89">
        <f>SUM(G39:G43)</f>
        <v>118925525.03000002</v>
      </c>
    </row>
    <row r="39" spans="1:7">
      <c r="A39" s="72"/>
      <c r="B39" s="66"/>
      <c r="C39" s="66"/>
      <c r="D39" s="61" t="s">
        <v>71</v>
      </c>
      <c r="E39" s="61"/>
      <c r="F39" s="60">
        <f>+'ETCA-I-03'!$C$63</f>
        <v>26805681.550000004</v>
      </c>
      <c r="G39" s="62">
        <v>46200970.580000013</v>
      </c>
    </row>
    <row r="40" spans="1:7">
      <c r="A40" s="72"/>
      <c r="B40" s="66"/>
      <c r="C40" s="66"/>
      <c r="D40" s="61" t="s">
        <v>72</v>
      </c>
      <c r="E40" s="61"/>
      <c r="F40" s="60">
        <v>118727828.08</v>
      </c>
      <c r="G40" s="62">
        <v>72724554.450000003</v>
      </c>
    </row>
    <row r="41" spans="1:7">
      <c r="A41" s="64"/>
      <c r="B41" s="65"/>
      <c r="C41" s="65"/>
      <c r="D41" s="61" t="s">
        <v>73</v>
      </c>
      <c r="E41" s="61"/>
      <c r="F41" s="60">
        <v>0</v>
      </c>
      <c r="G41" s="62">
        <v>0</v>
      </c>
    </row>
    <row r="42" spans="1:7">
      <c r="A42" s="64"/>
      <c r="B42" s="65"/>
      <c r="C42" s="65"/>
      <c r="D42" s="61" t="s">
        <v>74</v>
      </c>
      <c r="E42" s="61"/>
      <c r="F42" s="60"/>
      <c r="G42" s="62">
        <v>0</v>
      </c>
    </row>
    <row r="43" spans="1:7" ht="33">
      <c r="A43" s="64"/>
      <c r="B43" s="65"/>
      <c r="C43" s="65"/>
      <c r="D43" s="61" t="s">
        <v>75</v>
      </c>
      <c r="E43" s="61"/>
      <c r="F43" s="60">
        <v>0</v>
      </c>
      <c r="G43" s="62">
        <v>0</v>
      </c>
    </row>
    <row r="44" spans="1:7" ht="33">
      <c r="A44" s="64"/>
      <c r="B44" s="65"/>
      <c r="C44" s="65"/>
      <c r="D44" s="100" t="s">
        <v>76</v>
      </c>
      <c r="E44" s="100"/>
      <c r="F44" s="90">
        <f>SUM(F45:F46)</f>
        <v>0</v>
      </c>
      <c r="G44" s="91">
        <f>SUM(G45:G46)</f>
        <v>0</v>
      </c>
    </row>
    <row r="45" spans="1:7">
      <c r="A45" s="59"/>
      <c r="B45" s="65"/>
      <c r="C45" s="65"/>
      <c r="D45" s="61" t="s">
        <v>77</v>
      </c>
      <c r="E45" s="61"/>
      <c r="F45" s="60"/>
      <c r="G45" s="62">
        <v>0</v>
      </c>
    </row>
    <row r="46" spans="1:7" ht="33">
      <c r="A46" s="76"/>
      <c r="B46" s="77"/>
      <c r="C46" s="77"/>
      <c r="D46" s="61" t="s">
        <v>78</v>
      </c>
      <c r="E46" s="61"/>
      <c r="F46" s="60">
        <v>0</v>
      </c>
      <c r="G46" s="62"/>
    </row>
    <row r="47" spans="1:7">
      <c r="A47" s="64"/>
      <c r="B47" s="77"/>
      <c r="C47" s="77"/>
      <c r="D47" s="78"/>
      <c r="E47" s="78"/>
      <c r="F47" s="77"/>
      <c r="G47" s="79"/>
    </row>
    <row r="48" spans="1:7">
      <c r="A48" s="59"/>
      <c r="B48" s="77"/>
      <c r="C48" s="77"/>
      <c r="D48" s="99" t="s">
        <v>79</v>
      </c>
      <c r="E48" s="99"/>
      <c r="F48" s="92">
        <f>F44+F38+F34</f>
        <v>178184074.69999999</v>
      </c>
      <c r="G48" s="93">
        <f>G44+G38+G34</f>
        <v>151173851.34</v>
      </c>
    </row>
    <row r="49" spans="1:8">
      <c r="A49" s="76"/>
      <c r="B49" s="77"/>
      <c r="C49" s="77"/>
      <c r="D49" s="67"/>
      <c r="E49" s="67"/>
      <c r="F49" s="80"/>
      <c r="G49" s="81"/>
    </row>
    <row r="50" spans="1:8" ht="33">
      <c r="A50" s="64"/>
      <c r="D50" s="99" t="s">
        <v>80</v>
      </c>
      <c r="E50" s="99"/>
      <c r="F50" s="92">
        <f>F48+F31</f>
        <v>195849709.47999999</v>
      </c>
      <c r="G50" s="93">
        <f>G48+G31</f>
        <v>166054394.00999999</v>
      </c>
      <c r="H50" s="729" t="str">
        <f>IF($B$31=$F$50,"","VALOR INCORRECTO!! TOTAL DE ACTIVOS TIENE QUE SER IGUAL AL TOTAL DE LA SUMA DE PASIVO Y HACIENDA")</f>
        <v/>
      </c>
    </row>
    <row r="51" spans="1:8" ht="17.25" thickBot="1">
      <c r="A51" s="82"/>
      <c r="B51" s="83"/>
      <c r="C51" s="83"/>
      <c r="D51" s="84"/>
      <c r="E51" s="84"/>
      <c r="F51" s="85"/>
      <c r="G51" s="86"/>
      <c r="H51" s="729" t="str">
        <f>IF($C$31=$G$50,"","VALOR INCORRECTO!! TOTAL DE ACTIVOS TIENE QUE SER IGUAL AL TOTAL DE LA SUMA DE PASIVO Y HCIENDA")</f>
        <v/>
      </c>
    </row>
    <row r="52" spans="1:8">
      <c r="A52" s="48" t="s">
        <v>81</v>
      </c>
      <c r="B52" s="479"/>
      <c r="C52" s="479"/>
      <c r="D52" s="50"/>
      <c r="E52" s="50"/>
      <c r="F52" s="480"/>
      <c r="G52" s="480"/>
      <c r="H52" s="729"/>
    </row>
    <row r="53" spans="1:8">
      <c r="B53" s="479"/>
      <c r="C53" s="479"/>
      <c r="D53" s="50"/>
      <c r="E53" s="50"/>
      <c r="F53" s="480"/>
      <c r="G53" s="480"/>
      <c r="H53" s="729"/>
    </row>
    <row r="54" spans="1:8">
      <c r="A54" s="50"/>
      <c r="B54" s="479"/>
      <c r="C54" s="479"/>
      <c r="D54" s="50"/>
      <c r="E54" s="50"/>
      <c r="F54" s="480"/>
      <c r="G54" s="480"/>
      <c r="H54" s="729"/>
    </row>
    <row r="55" spans="1:8">
      <c r="A55" s="50"/>
      <c r="B55" s="479"/>
      <c r="C55" s="479"/>
      <c r="D55" s="50"/>
      <c r="E55" s="50"/>
      <c r="F55" s="480"/>
      <c r="G55" s="480"/>
      <c r="H55" s="729"/>
    </row>
    <row r="56" spans="1:8">
      <c r="A56" s="50"/>
      <c r="B56" s="479"/>
      <c r="C56" s="479"/>
      <c r="D56" s="50"/>
      <c r="E56" s="50"/>
      <c r="F56" s="480"/>
      <c r="G56" s="480"/>
      <c r="H56" s="729"/>
    </row>
    <row r="59" spans="1:8">
      <c r="B59" s="95"/>
      <c r="C59" s="96" t="s">
        <v>82</v>
      </c>
    </row>
  </sheetData>
  <sheetProtection password="C115" sheet="1" formatColumns="0" formatRows="0" insertHyperlinks="0"/>
  <mergeCells count="12">
    <mergeCell ref="D11:E11"/>
    <mergeCell ref="D12:E12"/>
    <mergeCell ref="D13:E13"/>
    <mergeCell ref="D14:E14"/>
    <mergeCell ref="D23:E23"/>
    <mergeCell ref="D7:E7"/>
    <mergeCell ref="D8:E8"/>
    <mergeCell ref="D9:E9"/>
    <mergeCell ref="D10:E10"/>
    <mergeCell ref="A1:G1"/>
    <mergeCell ref="A2:G2"/>
    <mergeCell ref="A3:G3"/>
  </mergeCells>
  <printOptions horizontalCentered="1"/>
  <pageMargins left="0.27559055118110237" right="0.15748031496062992" top="0.39370078740157483" bottom="0.51181102362204722" header="0.31496062992125984" footer="0.31496062992125984"/>
  <pageSetup scale="6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2"/>
  <sheetViews>
    <sheetView view="pageBreakPreview" zoomScale="90" zoomScaleNormal="100" zoomScaleSheetLayoutView="90" workbookViewId="0">
      <selection activeCell="E8" sqref="E8:F12"/>
    </sheetView>
  </sheetViews>
  <sheetFormatPr baseColWidth="10" defaultColWidth="11.28515625" defaultRowHeight="16.5"/>
  <cols>
    <col min="1" max="1" width="39.85546875" style="273" customWidth="1"/>
    <col min="2" max="7" width="13.7109375" style="273" customWidth="1"/>
    <col min="8" max="16384" width="11.28515625" style="273"/>
  </cols>
  <sheetData>
    <row r="1" spans="1:7">
      <c r="A1" s="1110" t="str">
        <f>'ETCA-I-01'!A1:G1</f>
        <v>COMISION DE VIVIENDA DEL ESTADO DE SONORA</v>
      </c>
      <c r="B1" s="1110"/>
      <c r="C1" s="1110"/>
      <c r="D1" s="1110"/>
      <c r="E1" s="1110"/>
      <c r="F1" s="1110"/>
      <c r="G1" s="1110"/>
    </row>
    <row r="2" spans="1:7" s="275" customFormat="1">
      <c r="A2" s="1110" t="s">
        <v>500</v>
      </c>
      <c r="B2" s="1110"/>
      <c r="C2" s="1110"/>
      <c r="D2" s="1110"/>
      <c r="E2" s="1110"/>
      <c r="F2" s="1110"/>
      <c r="G2" s="1110"/>
    </row>
    <row r="3" spans="1:7" s="275" customFormat="1">
      <c r="A3" s="1110" t="s">
        <v>660</v>
      </c>
      <c r="B3" s="1110"/>
      <c r="C3" s="1110"/>
      <c r="D3" s="1110"/>
      <c r="E3" s="1110"/>
      <c r="F3" s="1110"/>
      <c r="G3" s="1110"/>
    </row>
    <row r="4" spans="1:7" s="275" customFormat="1">
      <c r="A4" s="1111" t="str">
        <f>'ETCA-I-03'!A3:D3</f>
        <v>Del 01 de Enero al 30 de Septiembre de 2020</v>
      </c>
      <c r="B4" s="1111"/>
      <c r="C4" s="1111"/>
      <c r="D4" s="1111"/>
      <c r="E4" s="1111"/>
      <c r="F4" s="1111"/>
      <c r="G4" s="1111"/>
    </row>
    <row r="5" spans="1:7" s="275" customFormat="1" ht="17.25" thickBot="1">
      <c r="A5" s="1242" t="s">
        <v>1032</v>
      </c>
      <c r="B5" s="1242"/>
      <c r="C5" s="1242"/>
      <c r="D5" s="1242"/>
      <c r="E5" s="1242"/>
      <c r="F5" s="161"/>
      <c r="G5" s="759"/>
    </row>
    <row r="6" spans="1:7" s="286" customFormat="1" ht="38.25">
      <c r="A6" s="1267" t="s">
        <v>660</v>
      </c>
      <c r="B6" s="197" t="s">
        <v>503</v>
      </c>
      <c r="C6" s="197" t="s">
        <v>433</v>
      </c>
      <c r="D6" s="197" t="s">
        <v>504</v>
      </c>
      <c r="E6" s="198" t="s">
        <v>505</v>
      </c>
      <c r="F6" s="198" t="s">
        <v>506</v>
      </c>
      <c r="G6" s="199" t="s">
        <v>507</v>
      </c>
    </row>
    <row r="7" spans="1:7" s="289" customFormat="1" ht="17.25" thickBot="1">
      <c r="A7" s="1268"/>
      <c r="B7" s="287" t="s">
        <v>413</v>
      </c>
      <c r="C7" s="287" t="s">
        <v>414</v>
      </c>
      <c r="D7" s="287" t="s">
        <v>508</v>
      </c>
      <c r="E7" s="287" t="s">
        <v>416</v>
      </c>
      <c r="F7" s="287" t="s">
        <v>417</v>
      </c>
      <c r="G7" s="288" t="s">
        <v>509</v>
      </c>
    </row>
    <row r="8" spans="1:7" ht="21" customHeight="1">
      <c r="A8" s="290" t="s">
        <v>1260</v>
      </c>
      <c r="B8" s="452">
        <f>10277635.9+25266.99</f>
        <v>10302902.890000001</v>
      </c>
      <c r="C8" s="452">
        <f>2680988.06+13500</f>
        <v>2694488.06</v>
      </c>
      <c r="D8" s="452">
        <f>IF($A8="","",B8+C8)</f>
        <v>12997390.950000001</v>
      </c>
      <c r="E8" s="452">
        <f>8543809.27+14901.98</f>
        <v>8558711.25</v>
      </c>
      <c r="F8" s="452">
        <f>+E8</f>
        <v>8558711.25</v>
      </c>
      <c r="G8" s="505">
        <f>IF($A8="","",D8-E8)</f>
        <v>4438679.7000000011</v>
      </c>
    </row>
    <row r="9" spans="1:7" ht="21" customHeight="1">
      <c r="A9" s="290" t="s">
        <v>1261</v>
      </c>
      <c r="B9" s="452">
        <f>132304028.3</f>
        <v>132304028.3</v>
      </c>
      <c r="C9" s="452">
        <v>22703425.940000001</v>
      </c>
      <c r="D9" s="452">
        <f t="shared" ref="D9:D16" si="0">IF($A9="","",B9+C9)</f>
        <v>155007454.24000001</v>
      </c>
      <c r="E9" s="452">
        <v>37533761.469999999</v>
      </c>
      <c r="F9" s="452">
        <f>+E9</f>
        <v>37533761.469999999</v>
      </c>
      <c r="G9" s="505">
        <f t="shared" ref="G9:G16" si="1">IF($A9="","",D9-E9)</f>
        <v>117473692.77000001</v>
      </c>
    </row>
    <row r="10" spans="1:7" ht="21" customHeight="1">
      <c r="A10" s="290" t="s">
        <v>1262</v>
      </c>
      <c r="B10" s="452">
        <v>4948883.0999999996</v>
      </c>
      <c r="C10" s="452">
        <v>978469.87</v>
      </c>
      <c r="D10" s="452">
        <f t="shared" si="0"/>
        <v>5927352.9699999997</v>
      </c>
      <c r="E10" s="452">
        <v>4125662.79</v>
      </c>
      <c r="F10" s="452">
        <f>+E10</f>
        <v>4125662.79</v>
      </c>
      <c r="G10" s="505">
        <f t="shared" si="1"/>
        <v>1801690.1799999997</v>
      </c>
    </row>
    <row r="11" spans="1:7" ht="21" customHeight="1">
      <c r="A11" s="290" t="s">
        <v>1263</v>
      </c>
      <c r="B11" s="452">
        <v>5909451.3499999996</v>
      </c>
      <c r="C11" s="452">
        <v>2417019.5099999998</v>
      </c>
      <c r="D11" s="452">
        <f t="shared" si="0"/>
        <v>8326470.8599999994</v>
      </c>
      <c r="E11" s="452">
        <v>6193006.3700000001</v>
      </c>
      <c r="F11" s="452">
        <f>+E11</f>
        <v>6193006.3700000001</v>
      </c>
      <c r="G11" s="505">
        <f t="shared" si="1"/>
        <v>2133464.4899999993</v>
      </c>
    </row>
    <row r="12" spans="1:7" ht="21" customHeight="1">
      <c r="A12" s="290" t="s">
        <v>1264</v>
      </c>
      <c r="B12" s="452">
        <v>1062407.3600000001</v>
      </c>
      <c r="C12" s="452">
        <v>38570</v>
      </c>
      <c r="D12" s="452">
        <f t="shared" si="0"/>
        <v>1100977.3600000001</v>
      </c>
      <c r="E12" s="452">
        <v>747633.74</v>
      </c>
      <c r="F12" s="452">
        <f>+E12</f>
        <v>747633.74</v>
      </c>
      <c r="G12" s="505">
        <f t="shared" si="1"/>
        <v>353343.62000000011</v>
      </c>
    </row>
    <row r="13" spans="1:7" ht="21" customHeight="1">
      <c r="A13" s="290"/>
      <c r="B13" s="452"/>
      <c r="C13" s="452"/>
      <c r="D13" s="452" t="str">
        <f t="shared" si="0"/>
        <v/>
      </c>
      <c r="E13" s="452"/>
      <c r="F13" s="452"/>
      <c r="G13" s="505" t="str">
        <f t="shared" si="1"/>
        <v/>
      </c>
    </row>
    <row r="14" spans="1:7" ht="21" customHeight="1">
      <c r="A14" s="290"/>
      <c r="B14" s="452"/>
      <c r="C14" s="452"/>
      <c r="D14" s="452" t="str">
        <f t="shared" si="0"/>
        <v/>
      </c>
      <c r="E14" s="452"/>
      <c r="F14" s="452"/>
      <c r="G14" s="505" t="str">
        <f t="shared" si="1"/>
        <v/>
      </c>
    </row>
    <row r="15" spans="1:7" ht="21" customHeight="1">
      <c r="A15" s="290"/>
      <c r="B15" s="452"/>
      <c r="C15" s="452"/>
      <c r="D15" s="452" t="str">
        <f t="shared" si="0"/>
        <v/>
      </c>
      <c r="E15" s="452"/>
      <c r="F15" s="452"/>
      <c r="G15" s="505" t="str">
        <f t="shared" si="1"/>
        <v/>
      </c>
    </row>
    <row r="16" spans="1:7" ht="21" customHeight="1" thickBot="1">
      <c r="A16" s="290"/>
      <c r="B16" s="452"/>
      <c r="C16" s="452"/>
      <c r="D16" s="452" t="str">
        <f t="shared" si="0"/>
        <v/>
      </c>
      <c r="E16" s="452"/>
      <c r="F16" s="452"/>
      <c r="G16" s="505" t="str">
        <f t="shared" si="1"/>
        <v/>
      </c>
    </row>
    <row r="17" spans="1:8" ht="21" customHeight="1" thickBot="1">
      <c r="A17" s="291" t="s">
        <v>559</v>
      </c>
      <c r="B17" s="446">
        <f>SUM(B8:B16)</f>
        <v>154527673</v>
      </c>
      <c r="C17" s="446">
        <f>SUM(C8:C16)</f>
        <v>28831973.380000003</v>
      </c>
      <c r="D17" s="446">
        <f>IF($A17="","",B17+C17)</f>
        <v>183359646.38</v>
      </c>
      <c r="E17" s="446">
        <f>SUM(E8:E16)</f>
        <v>57158775.619999997</v>
      </c>
      <c r="F17" s="446">
        <f>SUM(F8:F16)</f>
        <v>57158775.619999997</v>
      </c>
      <c r="G17" s="447">
        <f>IF($A17="","",D17-E17)</f>
        <v>126200870.75999999</v>
      </c>
      <c r="H17" s="276" t="str">
        <f>IF(($B$17-'ETCA II-04'!B80)&gt;0.9,"ERROR!!!!! EL MONTO NO COINCIDE CON LO REPORTADO EN EL FORMATO ETCA-II-04 EN EL TOTAL APROBADO ANUAL DEL ANALÍTICO DE EGRESOS","")</f>
        <v/>
      </c>
    </row>
    <row r="18" spans="1:8">
      <c r="H18" s="276" t="str">
        <f>IF(($C$17-'ETCA II-04'!C80)&gt;0.9,"ERROR!!!!! EL MONTO NO COINCIDE CON LO REPORTADO EN EL FORMATO ETCA-II-04 EN EL TOTAL AMPLIACIONES/REDUCCIONES ANUAL DEL ANALÍTICO DE EGRESOS","")</f>
        <v/>
      </c>
    </row>
    <row r="19" spans="1:8">
      <c r="H19" s="276" t="str">
        <f>IF(($D$17-'ETCA II-04'!D80)&gt;0.9,"ERROR!!!!! EL MONTO NO COINCIDE CON LO REPORTADO EN EL FORMATO ETCA-II-04 EN EL TOTAL MODIFICADO ANUAL DEL ANALÍTICO DE EGRESOS","")</f>
        <v/>
      </c>
    </row>
    <row r="20" spans="1:8">
      <c r="H20" s="276" t="str">
        <f>IF(($E$17-'ETCA II-04'!E80)&gt;0.9,"ERROR!!!!! EL MONTO NO COINCIDE CON LO REPORTADO EN EL FORMATO ETCA-II-04 EN EL TOTAL DEVENGADO ANUAL DEL ANALÍTICO DE EGRESOS","")</f>
        <v/>
      </c>
    </row>
    <row r="21" spans="1:8">
      <c r="H21" s="276" t="str">
        <f>IF(($F$17-'ETCA II-04'!F80)&gt;0.9,"ERROR!!!!! EL MONTO NO COINCIDE CON LO REPORTADO EN EL FORMATO ETCA-II-04 EN EL TOTAL PAGADO ANUAL DEL ANALÍTICO DE EGRESOS","")</f>
        <v/>
      </c>
    </row>
    <row r="22" spans="1:8">
      <c r="H22" s="276" t="str">
        <f>IF(($G$17-'ETCA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8"/>
  <sheetViews>
    <sheetView view="pageBreakPreview" zoomScale="90" zoomScaleNormal="100" zoomScaleSheetLayoutView="90" workbookViewId="0">
      <selection activeCell="G19" sqref="G19"/>
    </sheetView>
  </sheetViews>
  <sheetFormatPr baseColWidth="10" defaultColWidth="11.42578125" defaultRowHeight="15"/>
  <cols>
    <col min="1" max="1" width="32.42578125" customWidth="1"/>
    <col min="2" max="2" width="16.28515625" customWidth="1"/>
    <col min="3" max="3" width="15.5703125" customWidth="1"/>
    <col min="4" max="4" width="16.7109375" customWidth="1"/>
    <col min="5" max="5" width="15.28515625" customWidth="1"/>
    <col min="6" max="6" width="15.7109375" customWidth="1"/>
    <col min="7" max="7" width="17" customWidth="1"/>
  </cols>
  <sheetData>
    <row r="1" spans="1:7" s="709" customFormat="1" ht="15.75">
      <c r="A1" s="1274" t="str">
        <f>'ETCA-I-01'!A1:G1</f>
        <v>COMISION DE VIVIENDA DEL ESTADO DE SONORA</v>
      </c>
      <c r="B1" s="1275"/>
      <c r="C1" s="1275"/>
      <c r="D1" s="1275"/>
      <c r="E1" s="1275"/>
      <c r="F1" s="1275"/>
      <c r="G1" s="1276"/>
    </row>
    <row r="2" spans="1:7" s="709" customFormat="1" ht="12.75">
      <c r="A2" s="1277" t="s">
        <v>560</v>
      </c>
      <c r="B2" s="1278"/>
      <c r="C2" s="1278"/>
      <c r="D2" s="1278"/>
      <c r="E2" s="1278"/>
      <c r="F2" s="1278"/>
      <c r="G2" s="1279"/>
    </row>
    <row r="3" spans="1:7" s="709" customFormat="1" ht="12.75">
      <c r="A3" s="1277" t="s">
        <v>661</v>
      </c>
      <c r="B3" s="1278"/>
      <c r="C3" s="1278"/>
      <c r="D3" s="1278"/>
      <c r="E3" s="1278"/>
      <c r="F3" s="1278"/>
      <c r="G3" s="1279"/>
    </row>
    <row r="4" spans="1:7" s="709" customFormat="1" ht="12.75">
      <c r="A4" s="1277" t="str">
        <f>'ETCA-I-03'!A3:D3</f>
        <v>Del 01 de Enero al 30 de Septiembre de 2020</v>
      </c>
      <c r="B4" s="1278"/>
      <c r="C4" s="1278"/>
      <c r="D4" s="1278"/>
      <c r="E4" s="1278"/>
      <c r="F4" s="1278"/>
      <c r="G4" s="1279"/>
    </row>
    <row r="5" spans="1:7" s="709" customFormat="1" ht="20.25" customHeight="1" thickBot="1">
      <c r="A5" s="1280" t="s">
        <v>84</v>
      </c>
      <c r="B5" s="1281"/>
      <c r="C5" s="1281"/>
      <c r="D5" s="1281"/>
      <c r="E5" s="1281"/>
      <c r="F5" s="1281"/>
      <c r="G5" s="1282"/>
    </row>
    <row r="6" spans="1:7" s="709" customFormat="1" ht="13.5" thickBot="1">
      <c r="A6" s="1269" t="s">
        <v>85</v>
      </c>
      <c r="B6" s="1271" t="s">
        <v>562</v>
      </c>
      <c r="C6" s="1272"/>
      <c r="D6" s="1272"/>
      <c r="E6" s="1272"/>
      <c r="F6" s="1273"/>
      <c r="G6" s="1269" t="s">
        <v>563</v>
      </c>
    </row>
    <row r="7" spans="1:7" s="709" customFormat="1" ht="26.25" thickBot="1">
      <c r="A7" s="1270"/>
      <c r="B7" s="773" t="s">
        <v>564</v>
      </c>
      <c r="C7" s="773" t="s">
        <v>433</v>
      </c>
      <c r="D7" s="773" t="s">
        <v>434</v>
      </c>
      <c r="E7" s="773" t="s">
        <v>435</v>
      </c>
      <c r="F7" s="773" t="s">
        <v>662</v>
      </c>
      <c r="G7" s="1270"/>
    </row>
    <row r="8" spans="1:7" s="508" customFormat="1" ht="12.75">
      <c r="A8" s="994" t="s">
        <v>663</v>
      </c>
      <c r="B8" s="999"/>
      <c r="C8" s="757"/>
      <c r="D8" s="757"/>
      <c r="E8" s="757"/>
      <c r="F8" s="757"/>
      <c r="G8" s="757"/>
    </row>
    <row r="9" spans="1:7" s="508" customFormat="1" ht="12.75">
      <c r="A9" s="994" t="s">
        <v>664</v>
      </c>
      <c r="B9" s="1000">
        <f t="shared" ref="B9:G9" si="0">SUM(B10:B15)</f>
        <v>154527673</v>
      </c>
      <c r="C9" s="682">
        <f t="shared" si="0"/>
        <v>28831973.380000003</v>
      </c>
      <c r="D9" s="682">
        <f t="shared" si="0"/>
        <v>183359646.38</v>
      </c>
      <c r="E9" s="682">
        <f t="shared" si="0"/>
        <v>57158775.619999997</v>
      </c>
      <c r="F9" s="682">
        <f t="shared" si="0"/>
        <v>57158775.619999997</v>
      </c>
      <c r="G9" s="682">
        <f t="shared" si="0"/>
        <v>126200870.76000001</v>
      </c>
    </row>
    <row r="10" spans="1:7" s="508" customFormat="1" ht="13.5">
      <c r="A10" s="995" t="s">
        <v>1260</v>
      </c>
      <c r="B10" s="1000">
        <f>+'ETCA-II-07'!B8</f>
        <v>10302902.890000001</v>
      </c>
      <c r="C10" s="1000">
        <f>+'ETCA-II-07'!C8</f>
        <v>2694488.06</v>
      </c>
      <c r="D10" s="682">
        <f t="shared" ref="D10:D15" si="1">B10+C10</f>
        <v>12997390.950000001</v>
      </c>
      <c r="E10" s="1000">
        <f>+'ETCA-II-07'!E8</f>
        <v>8558711.25</v>
      </c>
      <c r="F10" s="1000">
        <f>+'ETCA-II-07'!F8</f>
        <v>8558711.25</v>
      </c>
      <c r="G10" s="682">
        <f t="shared" ref="G10:G15" si="2">+D10-E10</f>
        <v>4438679.7000000011</v>
      </c>
    </row>
    <row r="11" spans="1:7" s="508" customFormat="1" ht="13.5">
      <c r="A11" s="995" t="s">
        <v>1261</v>
      </c>
      <c r="B11" s="1000">
        <f>+'ETCA-II-07'!B9</f>
        <v>132304028.3</v>
      </c>
      <c r="C11" s="1000">
        <f>+'ETCA-II-07'!C9</f>
        <v>22703425.940000001</v>
      </c>
      <c r="D11" s="682">
        <f t="shared" si="1"/>
        <v>155007454.24000001</v>
      </c>
      <c r="E11" s="1000">
        <f>+'ETCA-II-07'!E9</f>
        <v>37533761.469999999</v>
      </c>
      <c r="F11" s="1000">
        <f>+'ETCA-II-07'!F9</f>
        <v>37533761.469999999</v>
      </c>
      <c r="G11" s="682">
        <f t="shared" si="2"/>
        <v>117473692.77000001</v>
      </c>
    </row>
    <row r="12" spans="1:7" s="508" customFormat="1" ht="13.5">
      <c r="A12" s="995" t="s">
        <v>1262</v>
      </c>
      <c r="B12" s="1000">
        <f>+'ETCA-II-07'!B10</f>
        <v>4948883.0999999996</v>
      </c>
      <c r="C12" s="1000">
        <f>+'ETCA-II-07'!C10</f>
        <v>978469.87</v>
      </c>
      <c r="D12" s="682">
        <f t="shared" si="1"/>
        <v>5927352.9699999997</v>
      </c>
      <c r="E12" s="1000">
        <f>+'ETCA-II-07'!E10</f>
        <v>4125662.79</v>
      </c>
      <c r="F12" s="1000">
        <f>+'ETCA-II-07'!F10</f>
        <v>4125662.79</v>
      </c>
      <c r="G12" s="682">
        <f t="shared" si="2"/>
        <v>1801690.1799999997</v>
      </c>
    </row>
    <row r="13" spans="1:7" s="508" customFormat="1" ht="13.5">
      <c r="A13" s="995" t="s">
        <v>1263</v>
      </c>
      <c r="B13" s="1000">
        <f>+'ETCA-II-07'!B11</f>
        <v>5909451.3499999996</v>
      </c>
      <c r="C13" s="1000">
        <f>+'ETCA-II-07'!C11</f>
        <v>2417019.5099999998</v>
      </c>
      <c r="D13" s="682">
        <f t="shared" si="1"/>
        <v>8326470.8599999994</v>
      </c>
      <c r="E13" s="1000">
        <f>+'ETCA-II-07'!E11</f>
        <v>6193006.3700000001</v>
      </c>
      <c r="F13" s="1000">
        <f>+'ETCA-II-07'!F11</f>
        <v>6193006.3700000001</v>
      </c>
      <c r="G13" s="682">
        <f t="shared" si="2"/>
        <v>2133464.4899999993</v>
      </c>
    </row>
    <row r="14" spans="1:7" s="508" customFormat="1" ht="13.5">
      <c r="A14" s="995" t="s">
        <v>1264</v>
      </c>
      <c r="B14" s="1000">
        <f>+'ETCA-II-07'!B12</f>
        <v>1062407.3600000001</v>
      </c>
      <c r="C14" s="1000">
        <f>+'ETCA-II-07'!C12</f>
        <v>38570</v>
      </c>
      <c r="D14" s="682">
        <f t="shared" si="1"/>
        <v>1100977.3600000001</v>
      </c>
      <c r="E14" s="1000">
        <f>+'ETCA-II-07'!E12</f>
        <v>747633.74</v>
      </c>
      <c r="F14" s="1000">
        <f>+'ETCA-II-07'!F12</f>
        <v>747633.74</v>
      </c>
      <c r="G14" s="682">
        <f t="shared" si="2"/>
        <v>353343.62000000011</v>
      </c>
    </row>
    <row r="15" spans="1:7" s="508" customFormat="1" ht="12.75">
      <c r="A15" s="996"/>
      <c r="B15" s="1000"/>
      <c r="C15" s="682"/>
      <c r="D15" s="682">
        <f t="shared" si="1"/>
        <v>0</v>
      </c>
      <c r="E15" s="682"/>
      <c r="F15" s="682"/>
      <c r="G15" s="682">
        <f t="shared" si="2"/>
        <v>0</v>
      </c>
    </row>
    <row r="16" spans="1:7" s="508" customFormat="1" ht="12.75">
      <c r="A16" s="996"/>
      <c r="B16" s="1000"/>
      <c r="C16" s="682"/>
      <c r="D16" s="682"/>
      <c r="E16" s="682"/>
      <c r="F16" s="682"/>
      <c r="G16" s="682"/>
    </row>
    <row r="17" spans="1:8" s="508" customFormat="1" ht="12.75">
      <c r="A17" s="957" t="s">
        <v>665</v>
      </c>
      <c r="B17" s="1000"/>
      <c r="C17" s="682"/>
      <c r="D17" s="682"/>
      <c r="E17" s="682"/>
      <c r="F17" s="682"/>
      <c r="G17" s="682"/>
    </row>
    <row r="18" spans="1:8" s="508" customFormat="1" ht="12.75">
      <c r="A18" s="957" t="s">
        <v>666</v>
      </c>
      <c r="B18" s="1000">
        <f t="shared" ref="B18:G18" si="3">SUM(B19:B21)</f>
        <v>0</v>
      </c>
      <c r="C18" s="682">
        <f t="shared" si="3"/>
        <v>0</v>
      </c>
      <c r="D18" s="682">
        <f t="shared" si="3"/>
        <v>0</v>
      </c>
      <c r="E18" s="682">
        <f t="shared" si="3"/>
        <v>0</v>
      </c>
      <c r="F18" s="682">
        <f t="shared" si="3"/>
        <v>0</v>
      </c>
      <c r="G18" s="682">
        <f t="shared" si="3"/>
        <v>0</v>
      </c>
    </row>
    <row r="19" spans="1:8" s="508" customFormat="1" ht="12.75">
      <c r="A19" s="996"/>
      <c r="B19" s="1000"/>
      <c r="C19" s="682"/>
      <c r="D19" s="682">
        <f>B19+C19</f>
        <v>0</v>
      </c>
      <c r="E19" s="682"/>
      <c r="F19" s="682"/>
      <c r="G19" s="682">
        <f>+D19-E19</f>
        <v>0</v>
      </c>
    </row>
    <row r="20" spans="1:8" s="508" customFormat="1" ht="12.75">
      <c r="A20" s="996"/>
      <c r="B20" s="1000"/>
      <c r="C20" s="682"/>
      <c r="D20" s="682">
        <f>B20+C20</f>
        <v>0</v>
      </c>
      <c r="E20" s="682"/>
      <c r="F20" s="682"/>
      <c r="G20" s="682">
        <f>+D20-E20</f>
        <v>0</v>
      </c>
    </row>
    <row r="21" spans="1:8" s="508" customFormat="1" ht="12.75">
      <c r="A21" s="996"/>
      <c r="B21" s="1000"/>
      <c r="C21" s="682"/>
      <c r="D21" s="682">
        <f>B21+C21</f>
        <v>0</v>
      </c>
      <c r="E21" s="682"/>
      <c r="F21" s="682"/>
      <c r="G21" s="682">
        <f>+D21-E21</f>
        <v>0</v>
      </c>
    </row>
    <row r="22" spans="1:8" s="508" customFormat="1" ht="12.75">
      <c r="A22" s="997"/>
      <c r="B22" s="1000"/>
      <c r="C22" s="682"/>
      <c r="D22" s="682"/>
      <c r="E22" s="682"/>
      <c r="F22" s="682"/>
      <c r="G22" s="682"/>
    </row>
    <row r="23" spans="1:8" s="508" customFormat="1" ht="12.75">
      <c r="A23" s="994" t="s">
        <v>643</v>
      </c>
      <c r="B23" s="1002">
        <f t="shared" ref="B23:G23" si="4">+B9+B18</f>
        <v>154527673</v>
      </c>
      <c r="C23" s="649">
        <f t="shared" si="4"/>
        <v>28831973.380000003</v>
      </c>
      <c r="D23" s="649">
        <f t="shared" si="4"/>
        <v>183359646.38</v>
      </c>
      <c r="E23" s="649">
        <f t="shared" si="4"/>
        <v>57158775.619999997</v>
      </c>
      <c r="F23" s="649">
        <f t="shared" si="4"/>
        <v>57158775.619999997</v>
      </c>
      <c r="G23" s="649">
        <f t="shared" si="4"/>
        <v>126200870.76000001</v>
      </c>
      <c r="H23" s="708" t="str">
        <f>IF((B23-'ETCA-II-07'!B17)&gt;0.9,"ERROR!!!!! EL MONTO NO COINCIDE CON LO REPORTADO EN EL FORMATO ETCA-II-07 EN EL TOTAL DEL GASTO","")</f>
        <v/>
      </c>
    </row>
    <row r="24" spans="1:8" ht="15.75" thickBot="1">
      <c r="A24" s="998"/>
      <c r="B24" s="1001"/>
      <c r="C24" s="667"/>
      <c r="D24" s="667"/>
      <c r="E24" s="667"/>
      <c r="F24" s="667"/>
      <c r="G24" s="667"/>
      <c r="H24" s="502" t="str">
        <f>IF((C23-'ETCA-II-07'!C17)&gt;0.9,"ERROR!!!!! EL MONTO NO COINCIDE CON LO REPORTADO EN EL FORMATO ETCA-II-07 EN EL TOTAL DEL GASTO","")</f>
        <v/>
      </c>
    </row>
    <row r="25" spans="1:8">
      <c r="H25" s="502" t="str">
        <f>IF((D23-'ETCA-II-07'!D17)&gt;0.9,"ERROR!!!!! EL MONTO NO COINCIDE CON LO REPORTADO EN EL FORMATO ETCA-II-07 EN EL TOTAL DEL GASTO","")</f>
        <v/>
      </c>
    </row>
    <row r="26" spans="1:8">
      <c r="H26" s="502" t="str">
        <f>IF((D23-'ETCA-II-07'!D17)&gt;0.9,"ERROR!!!!! EL MONTO NO COINCIDE CON LO REPORTADO EN EL FORMATO ETCA-II-07 EN EL TOTAL DEL GASTO","")</f>
        <v/>
      </c>
    </row>
    <row r="27" spans="1:8">
      <c r="H27" s="502" t="str">
        <f>IF((F23-'ETCA-II-07'!F17)&gt;0.9,"ERROR!!!!! EL MONTO NO COINCIDE CON LO REPORTADO EN EL FORMATO ETCA-II-07 EN EL TOTAL DEL GASTO","")</f>
        <v/>
      </c>
    </row>
    <row r="28" spans="1:8">
      <c r="H28" s="502" t="str">
        <f>IF((G23-'ETCA-II-07'!G17)&gt;0.9,"ERROR!!!!!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scale="94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20"/>
  <sheetViews>
    <sheetView view="pageBreakPreview" zoomScale="90" zoomScaleNormal="100" zoomScaleSheetLayoutView="90" workbookViewId="0">
      <selection activeCell="G11" sqref="G11"/>
    </sheetView>
  </sheetViews>
  <sheetFormatPr baseColWidth="10" defaultColWidth="11.28515625" defaultRowHeight="16.5"/>
  <cols>
    <col min="1" max="1" width="39.85546875" style="273" customWidth="1"/>
    <col min="2" max="7" width="13.7109375" style="273" customWidth="1"/>
    <col min="8" max="16384" width="11.28515625" style="273"/>
  </cols>
  <sheetData>
    <row r="1" spans="1:8">
      <c r="A1" s="1110" t="str">
        <f>'ETCA-I-01'!A1:G1</f>
        <v>COMISION DE VIVIENDA DEL ESTADO DE SONORA</v>
      </c>
      <c r="B1" s="1110"/>
      <c r="C1" s="1110"/>
      <c r="D1" s="1110"/>
      <c r="E1" s="1110"/>
      <c r="F1" s="1110"/>
      <c r="G1" s="1110"/>
    </row>
    <row r="2" spans="1:8" s="275" customFormat="1">
      <c r="A2" s="1110" t="s">
        <v>500</v>
      </c>
      <c r="B2" s="1110"/>
      <c r="C2" s="1110"/>
      <c r="D2" s="1110"/>
      <c r="E2" s="1110"/>
      <c r="F2" s="1110"/>
      <c r="G2" s="1110"/>
    </row>
    <row r="3" spans="1:8" s="275" customFormat="1">
      <c r="A3" s="1285" t="s">
        <v>667</v>
      </c>
      <c r="B3" s="1285"/>
      <c r="C3" s="1285"/>
      <c r="D3" s="1285"/>
      <c r="E3" s="1285"/>
      <c r="F3" s="1285"/>
      <c r="G3" s="1285"/>
    </row>
    <row r="4" spans="1:8" s="275" customFormat="1">
      <c r="A4" s="1111" t="str">
        <f>'ETCA-I-03'!A3:D3</f>
        <v>Del 01 de Enero al 30 de Septiembre de 2020</v>
      </c>
      <c r="B4" s="1111"/>
      <c r="C4" s="1111"/>
      <c r="D4" s="1111"/>
      <c r="E4" s="1111"/>
      <c r="F4" s="1111"/>
      <c r="G4" s="1111"/>
    </row>
    <row r="5" spans="1:8" s="275" customFormat="1" ht="17.25" thickBot="1">
      <c r="A5" s="1242" t="s">
        <v>1033</v>
      </c>
      <c r="B5" s="1242"/>
      <c r="C5" s="1242"/>
      <c r="D5" s="1242"/>
      <c r="E5" s="1242"/>
      <c r="F5" s="49"/>
      <c r="G5" s="419"/>
    </row>
    <row r="6" spans="1:8" s="286" customFormat="1" ht="53.25" customHeight="1">
      <c r="A6" s="1283" t="s">
        <v>667</v>
      </c>
      <c r="B6" s="293" t="s">
        <v>503</v>
      </c>
      <c r="C6" s="293" t="s">
        <v>433</v>
      </c>
      <c r="D6" s="293" t="s">
        <v>504</v>
      </c>
      <c r="E6" s="293" t="s">
        <v>505</v>
      </c>
      <c r="F6" s="293" t="s">
        <v>506</v>
      </c>
      <c r="G6" s="294" t="s">
        <v>507</v>
      </c>
    </row>
    <row r="7" spans="1:8" s="292" customFormat="1" ht="15.75" customHeight="1" thickBot="1">
      <c r="A7" s="1284"/>
      <c r="B7" s="287" t="s">
        <v>413</v>
      </c>
      <c r="C7" s="287" t="s">
        <v>414</v>
      </c>
      <c r="D7" s="287" t="s">
        <v>508</v>
      </c>
      <c r="E7" s="287" t="s">
        <v>416</v>
      </c>
      <c r="F7" s="287" t="s">
        <v>417</v>
      </c>
      <c r="G7" s="288" t="s">
        <v>509</v>
      </c>
    </row>
    <row r="8" spans="1:8" ht="30" customHeight="1">
      <c r="A8" s="507"/>
      <c r="B8" s="296"/>
      <c r="C8" s="296"/>
      <c r="D8" s="296"/>
      <c r="E8" s="296"/>
      <c r="F8" s="296"/>
      <c r="G8" s="297"/>
    </row>
    <row r="9" spans="1:8" ht="30" customHeight="1">
      <c r="A9" s="282" t="s">
        <v>668</v>
      </c>
      <c r="B9" s="440">
        <f>+'ETCA-II-13'!C175</f>
        <v>154527673</v>
      </c>
      <c r="C9" s="440">
        <f>+'ETCA-II-13'!D175</f>
        <v>28831973.379999999</v>
      </c>
      <c r="D9" s="441">
        <f>B9+C9</f>
        <v>183359646.38</v>
      </c>
      <c r="E9" s="440">
        <f>+'ETCA-II-13'!F175</f>
        <v>57158775.620000005</v>
      </c>
      <c r="F9" s="440">
        <f>+'ETCA-II-13'!G175</f>
        <v>57158775.620000005</v>
      </c>
      <c r="G9" s="442">
        <f>D9-E9</f>
        <v>126200870.75999999</v>
      </c>
    </row>
    <row r="10" spans="1:8" ht="30" customHeight="1">
      <c r="A10" s="282" t="s">
        <v>669</v>
      </c>
      <c r="B10" s="440"/>
      <c r="C10" s="440"/>
      <c r="D10" s="441">
        <f>B10+C10</f>
        <v>0</v>
      </c>
      <c r="E10" s="440"/>
      <c r="F10" s="440"/>
      <c r="G10" s="442">
        <f>D10-E10</f>
        <v>0</v>
      </c>
    </row>
    <row r="11" spans="1:8" ht="30" customHeight="1">
      <c r="A11" s="282" t="s">
        <v>670</v>
      </c>
      <c r="B11" s="440"/>
      <c r="C11" s="440"/>
      <c r="D11" s="441">
        <f>B11+C11</f>
        <v>0</v>
      </c>
      <c r="E11" s="440"/>
      <c r="F11" s="440"/>
      <c r="G11" s="442">
        <f>D11-E11</f>
        <v>0</v>
      </c>
    </row>
    <row r="12" spans="1:8" ht="30" customHeight="1">
      <c r="A12" s="282" t="s">
        <v>671</v>
      </c>
      <c r="B12" s="440"/>
      <c r="C12" s="440"/>
      <c r="D12" s="441">
        <f>B12+C12</f>
        <v>0</v>
      </c>
      <c r="E12" s="440"/>
      <c r="F12" s="440"/>
      <c r="G12" s="442">
        <f>D12-E12</f>
        <v>0</v>
      </c>
    </row>
    <row r="13" spans="1:8" ht="30" customHeight="1" thickBot="1">
      <c r="A13" s="506"/>
      <c r="B13" s="448"/>
      <c r="C13" s="448"/>
      <c r="D13" s="448"/>
      <c r="E13" s="448"/>
      <c r="F13" s="448"/>
      <c r="G13" s="449"/>
    </row>
    <row r="14" spans="1:8" s="286" customFormat="1" ht="30" customHeight="1" thickBot="1">
      <c r="A14" s="772" t="s">
        <v>559</v>
      </c>
      <c r="B14" s="450">
        <f>SUM(B9:B12)</f>
        <v>154527673</v>
      </c>
      <c r="C14" s="450">
        <f>SUM(C9:C12)</f>
        <v>28831973.379999999</v>
      </c>
      <c r="D14" s="450">
        <f>B14+C14</f>
        <v>183359646.38</v>
      </c>
      <c r="E14" s="450">
        <f>SUM(E9:E12)</f>
        <v>57158775.620000005</v>
      </c>
      <c r="F14" s="450">
        <f>SUM(F9:F12)</f>
        <v>57158775.620000005</v>
      </c>
      <c r="G14" s="451">
        <f>D14-E14</f>
        <v>126200870.75999999</v>
      </c>
      <c r="H14" s="502" t="str">
        <f>IF((B14-'ETCA II-04'!B80)&gt;0.9,"ERROR!!!!! EL MONTO NO COINCIDE CON LO REPORTADO EN EL FORMATO ETCA-II-04 EN EL TOTAL APROBADO ANUAL DEL ANALÍTICO DE EGRESOS","")</f>
        <v/>
      </c>
    </row>
    <row r="15" spans="1:8" s="286" customFormat="1" ht="30" customHeight="1">
      <c r="A15" s="484"/>
      <c r="B15" s="485"/>
      <c r="C15" s="485"/>
      <c r="D15" s="485"/>
      <c r="E15" s="485"/>
      <c r="F15" s="485"/>
      <c r="G15" s="485"/>
      <c r="H15" s="502" t="str">
        <f>IF((C14-'ETCA II-04'!C80)&gt;0.9,"ERROR!!!!! EL MONTO NO COINCIDE CON LO REPORTADO EN EL FORMATO ETCA-II-04 EN EL TOTAL AMPLIACIONES/REDUCCIONES ANUAL DEL ANALÍTICO DE EGRESOS","")</f>
        <v/>
      </c>
    </row>
    <row r="16" spans="1:8" s="286" customFormat="1" ht="18" customHeight="1">
      <c r="A16" s="484"/>
      <c r="B16" s="485"/>
      <c r="C16" s="485"/>
      <c r="D16" s="485"/>
      <c r="E16" s="485"/>
      <c r="F16" s="485"/>
      <c r="G16" s="485"/>
      <c r="H16" s="502" t="str">
        <f>IF((E14-'ETCA II-04'!E80)&gt;0.9,"ERROR!!!!! EL MONTO NO COINCIDE CON LO REPORTADO EN EL FORMATO ETCA-II-04 EN EL TOTAL DEVENGADO ANUAL DEL ANALÍTICO DE EGRESOS","")</f>
        <v/>
      </c>
    </row>
    <row r="17" spans="1:8" s="286" customFormat="1" ht="18" customHeight="1">
      <c r="A17" s="484"/>
      <c r="B17" s="485"/>
      <c r="C17" s="485"/>
      <c r="D17" s="485"/>
      <c r="E17" s="485"/>
      <c r="F17" s="485"/>
      <c r="G17" s="485"/>
      <c r="H17" s="502" t="str">
        <f>IF((F14-'ETCA II-04'!F80)&gt;0.9,"ERROR!!!!! EL MONTO NO COINCIDE CON LO REPORTADO EN EL FORMATO ETCA-II-04 EN EL TOTAL PAGADO ANUAL DEL ANALÍTICO DE EGRESOS","")</f>
        <v/>
      </c>
    </row>
    <row r="18" spans="1:8">
      <c r="H18" s="502" t="str">
        <f>IF((G14-'ETCA II-04'!G80)&gt;0.9,"ERROR!!!!! EL MONTO NO COINCIDE CON LO REPORTADO EN EL FORMATO ETCA-II-04 EN EL TOTAL SUBEJERCICIO ANUAL DEL ANALÍTICO DE EGRESOS","")</f>
        <v/>
      </c>
    </row>
    <row r="19" spans="1:8">
      <c r="H19" s="502" t="str">
        <f>IF((B19-'ETCA II-04'!B86)&gt;0.9,"ERROR!!!!! EL MONTO NO COINCIDE CON LO REPORTADO EN EL FORMATO ETCA-II-04 EN EL TOTAL APROBADO ANUAL DEL ANALÍTICO DE EGRESOS","")</f>
        <v/>
      </c>
    </row>
    <row r="20" spans="1:8">
      <c r="H20" s="502" t="str">
        <f>IF(G14&lt;&gt;'ETCA 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0"/>
  <sheetViews>
    <sheetView view="pageBreakPreview" zoomScale="90" zoomScaleNormal="100" zoomScaleSheetLayoutView="90" workbookViewId="0">
      <selection activeCell="G13" sqref="G13"/>
    </sheetView>
  </sheetViews>
  <sheetFormatPr baseColWidth="10" defaultColWidth="11.28515625" defaultRowHeight="16.5"/>
  <cols>
    <col min="1" max="1" width="39.85546875" style="273" customWidth="1"/>
    <col min="2" max="7" width="13.7109375" style="273" customWidth="1"/>
    <col min="8" max="16384" width="11.28515625" style="273"/>
  </cols>
  <sheetData>
    <row r="1" spans="1:7">
      <c r="A1" s="1285" t="str">
        <f>'ETCA-I-01'!A1:G1</f>
        <v>COMISION DE VIVIENDA DEL ESTADO DE SONORA</v>
      </c>
      <c r="B1" s="1285"/>
      <c r="C1" s="1285"/>
      <c r="D1" s="1285"/>
      <c r="E1" s="1285"/>
      <c r="F1" s="1285"/>
      <c r="G1" s="1285"/>
    </row>
    <row r="2" spans="1:7">
      <c r="A2" s="1285" t="s">
        <v>500</v>
      </c>
      <c r="B2" s="1285"/>
      <c r="C2" s="1285"/>
      <c r="D2" s="1285"/>
      <c r="E2" s="1285"/>
      <c r="F2" s="1285"/>
      <c r="G2" s="1285"/>
    </row>
    <row r="3" spans="1:7">
      <c r="A3" s="1285" t="s">
        <v>672</v>
      </c>
      <c r="B3" s="1285"/>
      <c r="C3" s="1285"/>
      <c r="D3" s="1285"/>
      <c r="E3" s="1285"/>
      <c r="F3" s="1285"/>
      <c r="G3" s="1285"/>
    </row>
    <row r="4" spans="1:7">
      <c r="A4" s="1111" t="str">
        <f>'ETCA-I-03'!A3:D3</f>
        <v>Del 01 de Enero al 30 de Septiembre de 2020</v>
      </c>
      <c r="B4" s="1111"/>
      <c r="C4" s="1111"/>
      <c r="D4" s="1111"/>
      <c r="E4" s="1111"/>
      <c r="F4" s="1111"/>
      <c r="G4" s="1111"/>
    </row>
    <row r="5" spans="1:7" ht="17.25" thickBot="1">
      <c r="A5" s="1242" t="s">
        <v>1034</v>
      </c>
      <c r="B5" s="1242"/>
      <c r="C5" s="1242"/>
      <c r="D5" s="1242"/>
      <c r="E5" s="1242"/>
      <c r="F5" s="49"/>
      <c r="G5" s="419"/>
    </row>
    <row r="6" spans="1:7" s="279" customFormat="1" ht="40.5">
      <c r="A6" s="1286" t="s">
        <v>246</v>
      </c>
      <c r="B6" s="300" t="s">
        <v>503</v>
      </c>
      <c r="C6" s="300" t="s">
        <v>433</v>
      </c>
      <c r="D6" s="300" t="s">
        <v>504</v>
      </c>
      <c r="E6" s="300" t="s">
        <v>505</v>
      </c>
      <c r="F6" s="300" t="s">
        <v>506</v>
      </c>
      <c r="G6" s="301" t="s">
        <v>507</v>
      </c>
    </row>
    <row r="7" spans="1:7" s="279" customFormat="1" ht="15.75" customHeight="1" thickBot="1">
      <c r="A7" s="1287"/>
      <c r="B7" s="287" t="s">
        <v>413</v>
      </c>
      <c r="C7" s="287" t="s">
        <v>414</v>
      </c>
      <c r="D7" s="287" t="s">
        <v>508</v>
      </c>
      <c r="E7" s="287" t="s">
        <v>416</v>
      </c>
      <c r="F7" s="287" t="s">
        <v>417</v>
      </c>
      <c r="G7" s="288" t="s">
        <v>509</v>
      </c>
    </row>
    <row r="8" spans="1:7">
      <c r="A8" s="295"/>
      <c r="B8" s="298"/>
      <c r="C8" s="298"/>
      <c r="D8" s="299"/>
      <c r="E8" s="298"/>
      <c r="F8" s="298"/>
      <c r="G8" s="302"/>
    </row>
    <row r="9" spans="1:7" ht="25.5">
      <c r="A9" s="303" t="s">
        <v>673</v>
      </c>
      <c r="B9" s="440">
        <f>+'ETCA-II-09'!B14</f>
        <v>154527673</v>
      </c>
      <c r="C9" s="440">
        <f>+'ETCA-II-09'!C14</f>
        <v>28831973.379999999</v>
      </c>
      <c r="D9" s="441">
        <f>IF(A9="","",B9+C9)</f>
        <v>183359646.38</v>
      </c>
      <c r="E9" s="440">
        <f>+'ETCA-II-09'!E14</f>
        <v>57158775.620000005</v>
      </c>
      <c r="F9" s="440">
        <f>+'ETCA-II-09'!F14</f>
        <v>57158775.620000005</v>
      </c>
      <c r="G9" s="442">
        <f>IF(A9="","",D9-E9)</f>
        <v>126200870.75999999</v>
      </c>
    </row>
    <row r="10" spans="1:7" ht="8.25" customHeight="1">
      <c r="A10" s="303"/>
      <c r="B10" s="440"/>
      <c r="C10" s="440"/>
      <c r="D10" s="441" t="str">
        <f t="shared" ref="D10:D21" si="0">IF(A10="","",B10+C10)</f>
        <v/>
      </c>
      <c r="E10" s="440"/>
      <c r="F10" s="440"/>
      <c r="G10" s="442" t="str">
        <f t="shared" ref="G10:G21" si="1">IF(A10="","",D10-E10)</f>
        <v/>
      </c>
    </row>
    <row r="11" spans="1:7">
      <c r="A11" s="303" t="s">
        <v>674</v>
      </c>
      <c r="B11" s="440"/>
      <c r="C11" s="440"/>
      <c r="D11" s="441">
        <f t="shared" si="0"/>
        <v>0</v>
      </c>
      <c r="E11" s="440"/>
      <c r="F11" s="440"/>
      <c r="G11" s="442">
        <f t="shared" si="1"/>
        <v>0</v>
      </c>
    </row>
    <row r="12" spans="1:7" ht="8.25" customHeight="1">
      <c r="A12" s="303"/>
      <c r="B12" s="440"/>
      <c r="C12" s="440"/>
      <c r="D12" s="441" t="str">
        <f t="shared" si="0"/>
        <v/>
      </c>
      <c r="E12" s="440"/>
      <c r="F12" s="440"/>
      <c r="G12" s="442" t="str">
        <f t="shared" si="1"/>
        <v/>
      </c>
    </row>
    <row r="13" spans="1:7" ht="25.5">
      <c r="A13" s="303" t="s">
        <v>675</v>
      </c>
      <c r="B13" s="440"/>
      <c r="C13" s="440"/>
      <c r="D13" s="441">
        <f t="shared" si="0"/>
        <v>0</v>
      </c>
      <c r="E13" s="440"/>
      <c r="F13" s="440"/>
      <c r="G13" s="442">
        <f t="shared" si="1"/>
        <v>0</v>
      </c>
    </row>
    <row r="14" spans="1:7" ht="8.25" customHeight="1">
      <c r="A14" s="303"/>
      <c r="B14" s="440"/>
      <c r="C14" s="440"/>
      <c r="D14" s="441" t="str">
        <f t="shared" si="0"/>
        <v/>
      </c>
      <c r="E14" s="440"/>
      <c r="F14" s="440"/>
      <c r="G14" s="442" t="str">
        <f t="shared" si="1"/>
        <v/>
      </c>
    </row>
    <row r="15" spans="1:7" ht="25.5">
      <c r="A15" s="303" t="s">
        <v>676</v>
      </c>
      <c r="B15" s="440"/>
      <c r="C15" s="440"/>
      <c r="D15" s="441">
        <f t="shared" si="0"/>
        <v>0</v>
      </c>
      <c r="E15" s="440"/>
      <c r="F15" s="440"/>
      <c r="G15" s="442">
        <f t="shared" si="1"/>
        <v>0</v>
      </c>
    </row>
    <row r="16" spans="1:7" ht="8.25" customHeight="1">
      <c r="A16" s="303"/>
      <c r="B16" s="440"/>
      <c r="C16" s="440"/>
      <c r="D16" s="441" t="str">
        <f t="shared" si="0"/>
        <v/>
      </c>
      <c r="E16" s="440"/>
      <c r="F16" s="440"/>
      <c r="G16" s="442" t="str">
        <f t="shared" si="1"/>
        <v/>
      </c>
    </row>
    <row r="17" spans="1:8" ht="25.5">
      <c r="A17" s="303" t="s">
        <v>677</v>
      </c>
      <c r="B17" s="440"/>
      <c r="C17" s="440"/>
      <c r="D17" s="441">
        <f t="shared" si="0"/>
        <v>0</v>
      </c>
      <c r="E17" s="440"/>
      <c r="F17" s="440"/>
      <c r="G17" s="442">
        <f t="shared" si="1"/>
        <v>0</v>
      </c>
    </row>
    <row r="18" spans="1:8" ht="8.25" customHeight="1">
      <c r="A18" s="303"/>
      <c r="B18" s="440"/>
      <c r="C18" s="440"/>
      <c r="D18" s="441" t="str">
        <f t="shared" si="0"/>
        <v/>
      </c>
      <c r="E18" s="440"/>
      <c r="F18" s="440"/>
      <c r="G18" s="442" t="str">
        <f t="shared" si="1"/>
        <v/>
      </c>
    </row>
    <row r="19" spans="1:8" ht="25.5">
      <c r="A19" s="303" t="s">
        <v>678</v>
      </c>
      <c r="B19" s="440"/>
      <c r="C19" s="440"/>
      <c r="D19" s="441">
        <f t="shared" si="0"/>
        <v>0</v>
      </c>
      <c r="E19" s="440"/>
      <c r="F19" s="440"/>
      <c r="G19" s="442">
        <f t="shared" si="1"/>
        <v>0</v>
      </c>
    </row>
    <row r="20" spans="1:8" ht="8.25" customHeight="1">
      <c r="A20" s="303"/>
      <c r="B20" s="440"/>
      <c r="C20" s="440"/>
      <c r="D20" s="441" t="str">
        <f t="shared" si="0"/>
        <v/>
      </c>
      <c r="E20" s="440"/>
      <c r="F20" s="440"/>
      <c r="G20" s="442" t="str">
        <f t="shared" si="1"/>
        <v/>
      </c>
    </row>
    <row r="21" spans="1:8" ht="26.25" thickBot="1">
      <c r="A21" s="303" t="s">
        <v>679</v>
      </c>
      <c r="B21" s="440"/>
      <c r="C21" s="440"/>
      <c r="D21" s="441">
        <f t="shared" si="0"/>
        <v>0</v>
      </c>
      <c r="E21" s="440"/>
      <c r="F21" s="440"/>
      <c r="G21" s="442">
        <f t="shared" si="1"/>
        <v>0</v>
      </c>
    </row>
    <row r="22" spans="1:8" ht="24.95" customHeight="1" thickBot="1">
      <c r="A22" s="291" t="s">
        <v>559</v>
      </c>
      <c r="B22" s="446">
        <f>SUM(B9:B21)</f>
        <v>154527673</v>
      </c>
      <c r="C22" s="446">
        <f>SUM(C9:C21)</f>
        <v>28831973.379999999</v>
      </c>
      <c r="D22" s="446">
        <f>IF(A22="","",B22+C22)</f>
        <v>183359646.38</v>
      </c>
      <c r="E22" s="446">
        <f>SUM(E9:E21)</f>
        <v>57158775.620000005</v>
      </c>
      <c r="F22" s="446">
        <f>SUM(F9:F21)</f>
        <v>57158775.620000005</v>
      </c>
      <c r="G22" s="447">
        <f>IF(A22="","",D22-E22)</f>
        <v>126200870.75999999</v>
      </c>
      <c r="H22" s="502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>
      <c r="A23" s="519"/>
      <c r="B23" s="520"/>
      <c r="C23" s="520"/>
      <c r="D23" s="520"/>
      <c r="E23" s="520"/>
      <c r="F23" s="520"/>
      <c r="G23" s="520"/>
      <c r="H23" s="502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>
      <c r="A24" s="486"/>
      <c r="B24" s="485"/>
      <c r="C24" s="485"/>
      <c r="D24" s="485"/>
      <c r="E24" s="485"/>
      <c r="F24" s="485"/>
      <c r="G24" s="485"/>
      <c r="H24" s="502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>
      <c r="A25" s="521"/>
      <c r="B25" s="488"/>
      <c r="C25" s="488"/>
      <c r="D25" s="489"/>
      <c r="E25" s="488"/>
      <c r="F25" s="488"/>
      <c r="G25" s="489"/>
      <c r="H25" s="502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>
      <c r="A26" s="521"/>
      <c r="B26" s="488"/>
      <c r="C26" s="488"/>
      <c r="D26" s="489"/>
      <c r="E26" s="488"/>
      <c r="F26" s="488"/>
      <c r="G26" s="489"/>
      <c r="H26" s="502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>
      <c r="A27" s="486"/>
      <c r="B27" s="485"/>
      <c r="C27" s="485"/>
      <c r="D27" s="485"/>
      <c r="E27" s="485"/>
      <c r="F27" s="485"/>
      <c r="G27" s="485"/>
      <c r="H27" s="502" t="str">
        <f>IF((G22-'ETCA II-04'!G80)&gt;0.9,"ERROR!!!!! EL MONTO NO COINCIDE CON LO REPORTADO EN EL FORMATO ETCA-II-04 EN EL TOTAL APROBADO ANUAL DEL ANALÍTICO DE EGRESOS","")</f>
        <v/>
      </c>
    </row>
    <row r="29" spans="1:8">
      <c r="F29" s="286"/>
    </row>
    <row r="30" spans="1:8">
      <c r="F30" s="286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8"/>
  <sheetViews>
    <sheetView view="pageBreakPreview" zoomScale="90" zoomScaleNormal="100" zoomScaleSheetLayoutView="90" workbookViewId="0">
      <selection activeCell="G10" sqref="G10"/>
    </sheetView>
  </sheetViews>
  <sheetFormatPr baseColWidth="10" defaultRowHeight="15"/>
  <cols>
    <col min="1" max="1" width="35.7109375" customWidth="1"/>
    <col min="2" max="5" width="11.28515625"/>
    <col min="6" max="6" width="11.85546875" customWidth="1"/>
  </cols>
  <sheetData>
    <row r="1" spans="1:7" ht="16.5">
      <c r="A1" s="1285" t="str">
        <f>'ETCA-I-01'!A1:G1</f>
        <v>COMISION DE VIVIENDA DEL ESTADO DE SONORA</v>
      </c>
      <c r="B1" s="1285"/>
      <c r="C1" s="1285"/>
      <c r="D1" s="1285"/>
      <c r="E1" s="1285"/>
      <c r="F1" s="1285"/>
      <c r="G1" s="1285"/>
    </row>
    <row r="2" spans="1:7" ht="16.5">
      <c r="A2" s="1285" t="s">
        <v>500</v>
      </c>
      <c r="B2" s="1285"/>
      <c r="C2" s="1285"/>
      <c r="D2" s="1285"/>
      <c r="E2" s="1285"/>
      <c r="F2" s="1285"/>
      <c r="G2" s="1285"/>
    </row>
    <row r="3" spans="1:7" ht="16.5">
      <c r="A3" s="1285" t="s">
        <v>680</v>
      </c>
      <c r="B3" s="1285"/>
      <c r="C3" s="1285"/>
      <c r="D3" s="1285"/>
      <c r="E3" s="1285"/>
      <c r="F3" s="1285"/>
      <c r="G3" s="1285"/>
    </row>
    <row r="4" spans="1:7" ht="16.5">
      <c r="A4" s="1111" t="str">
        <f>'ETCA-I-03'!A3:D3</f>
        <v>Del 01 de Enero al 30 de Septiembre de 2020</v>
      </c>
      <c r="B4" s="1111"/>
      <c r="C4" s="1111"/>
      <c r="D4" s="1111"/>
      <c r="E4" s="1111"/>
      <c r="F4" s="1111"/>
      <c r="G4" s="1111"/>
    </row>
    <row r="5" spans="1:7" ht="17.25" thickBot="1">
      <c r="A5" s="161"/>
      <c r="B5" s="1288"/>
      <c r="C5" s="1288"/>
      <c r="D5" s="1288"/>
      <c r="E5" s="1288"/>
      <c r="F5" s="304"/>
      <c r="G5" s="420"/>
    </row>
    <row r="6" spans="1:7" ht="40.5">
      <c r="A6" s="1286" t="s">
        <v>246</v>
      </c>
      <c r="B6" s="305" t="s">
        <v>503</v>
      </c>
      <c r="C6" s="305" t="s">
        <v>433</v>
      </c>
      <c r="D6" s="305" t="s">
        <v>504</v>
      </c>
      <c r="E6" s="305" t="s">
        <v>505</v>
      </c>
      <c r="F6" s="305" t="s">
        <v>506</v>
      </c>
      <c r="G6" s="306" t="s">
        <v>507</v>
      </c>
    </row>
    <row r="7" spans="1:7" ht="15.75" thickBot="1">
      <c r="A7" s="1287"/>
      <c r="B7" s="307" t="s">
        <v>413</v>
      </c>
      <c r="C7" s="307" t="s">
        <v>414</v>
      </c>
      <c r="D7" s="307" t="s">
        <v>508</v>
      </c>
      <c r="E7" s="307" t="s">
        <v>416</v>
      </c>
      <c r="F7" s="307" t="s">
        <v>417</v>
      </c>
      <c r="G7" s="308" t="s">
        <v>509</v>
      </c>
    </row>
    <row r="8" spans="1:7" ht="16.5">
      <c r="A8" s="309"/>
      <c r="B8" s="310"/>
      <c r="C8" s="310"/>
      <c r="D8" s="310"/>
      <c r="E8" s="310"/>
      <c r="F8" s="310"/>
      <c r="G8" s="311"/>
    </row>
    <row r="9" spans="1:7">
      <c r="A9" s="437" t="s">
        <v>681</v>
      </c>
      <c r="B9" s="438">
        <f>SUM(B10:B17)</f>
        <v>0</v>
      </c>
      <c r="C9" s="438">
        <f>SUM(C10:C17)</f>
        <v>0</v>
      </c>
      <c r="D9" s="438">
        <f>IF(A9="","",B9+C9)</f>
        <v>0</v>
      </c>
      <c r="E9" s="438">
        <f>SUM(E10:E17)</f>
        <v>0</v>
      </c>
      <c r="F9" s="438">
        <f>SUM(F10:F17)</f>
        <v>0</v>
      </c>
      <c r="G9" s="439">
        <f>IF(A9="","",D9-E9)</f>
        <v>0</v>
      </c>
    </row>
    <row r="10" spans="1:7">
      <c r="A10" s="282" t="s">
        <v>682</v>
      </c>
      <c r="B10" s="440"/>
      <c r="C10" s="440"/>
      <c r="D10" s="441">
        <f t="shared" ref="D10:D43" si="0">IF(A10="","",B10+C10)</f>
        <v>0</v>
      </c>
      <c r="E10" s="440"/>
      <c r="F10" s="440"/>
      <c r="G10" s="442">
        <f t="shared" ref="G10:G43" si="1">IF(A10="","",D10-E10)</f>
        <v>0</v>
      </c>
    </row>
    <row r="11" spans="1:7">
      <c r="A11" s="282" t="s">
        <v>683</v>
      </c>
      <c r="B11" s="440"/>
      <c r="C11" s="440"/>
      <c r="D11" s="441">
        <f t="shared" si="0"/>
        <v>0</v>
      </c>
      <c r="E11" s="440"/>
      <c r="F11" s="440"/>
      <c r="G11" s="442">
        <f t="shared" si="1"/>
        <v>0</v>
      </c>
    </row>
    <row r="12" spans="1:7">
      <c r="A12" s="282" t="s">
        <v>684</v>
      </c>
      <c r="B12" s="440"/>
      <c r="C12" s="440"/>
      <c r="D12" s="441">
        <f t="shared" si="0"/>
        <v>0</v>
      </c>
      <c r="E12" s="440"/>
      <c r="F12" s="440"/>
      <c r="G12" s="442">
        <f t="shared" si="1"/>
        <v>0</v>
      </c>
    </row>
    <row r="13" spans="1:7">
      <c r="A13" s="282" t="s">
        <v>685</v>
      </c>
      <c r="B13" s="440"/>
      <c r="C13" s="440"/>
      <c r="D13" s="441">
        <f t="shared" si="0"/>
        <v>0</v>
      </c>
      <c r="E13" s="440"/>
      <c r="F13" s="440"/>
      <c r="G13" s="442">
        <f t="shared" si="1"/>
        <v>0</v>
      </c>
    </row>
    <row r="14" spans="1:7">
      <c r="A14" s="282" t="s">
        <v>686</v>
      </c>
      <c r="B14" s="440"/>
      <c r="C14" s="440"/>
      <c r="D14" s="441">
        <f t="shared" si="0"/>
        <v>0</v>
      </c>
      <c r="E14" s="440"/>
      <c r="F14" s="440"/>
      <c r="G14" s="442">
        <f t="shared" si="1"/>
        <v>0</v>
      </c>
    </row>
    <row r="15" spans="1:7">
      <c r="A15" s="282" t="s">
        <v>687</v>
      </c>
      <c r="B15" s="440"/>
      <c r="C15" s="440"/>
      <c r="D15" s="441">
        <f t="shared" si="0"/>
        <v>0</v>
      </c>
      <c r="E15" s="440"/>
      <c r="F15" s="440"/>
      <c r="G15" s="442">
        <f t="shared" si="1"/>
        <v>0</v>
      </c>
    </row>
    <row r="16" spans="1:7">
      <c r="A16" s="282" t="s">
        <v>688</v>
      </c>
      <c r="B16" s="440"/>
      <c r="C16" s="440"/>
      <c r="D16" s="441">
        <f t="shared" si="0"/>
        <v>0</v>
      </c>
      <c r="E16" s="440"/>
      <c r="F16" s="440"/>
      <c r="G16" s="442">
        <f t="shared" si="1"/>
        <v>0</v>
      </c>
    </row>
    <row r="17" spans="1:7">
      <c r="A17" s="282" t="s">
        <v>534</v>
      </c>
      <c r="B17" s="440"/>
      <c r="C17" s="440"/>
      <c r="D17" s="441">
        <f t="shared" si="0"/>
        <v>0</v>
      </c>
      <c r="E17" s="440"/>
      <c r="F17" s="440"/>
      <c r="G17" s="442">
        <f t="shared" si="1"/>
        <v>0</v>
      </c>
    </row>
    <row r="18" spans="1:7">
      <c r="A18" s="295"/>
      <c r="B18" s="440"/>
      <c r="C18" s="440"/>
      <c r="D18" s="441" t="str">
        <f t="shared" si="0"/>
        <v/>
      </c>
      <c r="E18" s="440"/>
      <c r="F18" s="440"/>
      <c r="G18" s="442" t="str">
        <f t="shared" si="1"/>
        <v/>
      </c>
    </row>
    <row r="19" spans="1:7">
      <c r="A19" s="437" t="s">
        <v>689</v>
      </c>
      <c r="B19" s="438">
        <f>SUM(B20:B26)</f>
        <v>154527673</v>
      </c>
      <c r="C19" s="438">
        <f>SUM(C20:C26)</f>
        <v>28831973.379999999</v>
      </c>
      <c r="D19" s="438">
        <f t="shared" si="0"/>
        <v>183359646.38</v>
      </c>
      <c r="E19" s="438">
        <f>SUM(E20:E26)</f>
        <v>57158775.620000005</v>
      </c>
      <c r="F19" s="438">
        <f>SUM(F20:F26)</f>
        <v>57158775.620000005</v>
      </c>
      <c r="G19" s="439">
        <f t="shared" si="1"/>
        <v>126200870.75999999</v>
      </c>
    </row>
    <row r="20" spans="1:7">
      <c r="A20" s="282" t="s">
        <v>690</v>
      </c>
      <c r="B20" s="440"/>
      <c r="C20" s="440"/>
      <c r="D20" s="441">
        <f t="shared" si="0"/>
        <v>0</v>
      </c>
      <c r="E20" s="440"/>
      <c r="F20" s="440"/>
      <c r="G20" s="442">
        <f t="shared" si="1"/>
        <v>0</v>
      </c>
    </row>
    <row r="21" spans="1:7">
      <c r="A21" s="282" t="s">
        <v>691</v>
      </c>
      <c r="B21" s="440">
        <f>+'ETCA-II-10'!B22</f>
        <v>154527673</v>
      </c>
      <c r="C21" s="440">
        <f>+'ETCA-II-10'!C22</f>
        <v>28831973.379999999</v>
      </c>
      <c r="D21" s="441">
        <f t="shared" si="0"/>
        <v>183359646.38</v>
      </c>
      <c r="E21" s="440">
        <f>+'ETCA-II-10'!E22</f>
        <v>57158775.620000005</v>
      </c>
      <c r="F21" s="440">
        <f>+'ETCA-II-10'!F22</f>
        <v>57158775.620000005</v>
      </c>
      <c r="G21" s="442">
        <f t="shared" si="1"/>
        <v>126200870.75999999</v>
      </c>
    </row>
    <row r="22" spans="1:7">
      <c r="A22" s="282" t="s">
        <v>692</v>
      </c>
      <c r="B22" s="440"/>
      <c r="C22" s="440"/>
      <c r="D22" s="441">
        <f t="shared" si="0"/>
        <v>0</v>
      </c>
      <c r="E22" s="440"/>
      <c r="F22" s="440"/>
      <c r="G22" s="442">
        <f t="shared" si="1"/>
        <v>0</v>
      </c>
    </row>
    <row r="23" spans="1:7" ht="25.5">
      <c r="A23" s="282" t="s">
        <v>693</v>
      </c>
      <c r="B23" s="440"/>
      <c r="C23" s="440"/>
      <c r="D23" s="441">
        <f t="shared" si="0"/>
        <v>0</v>
      </c>
      <c r="E23" s="440"/>
      <c r="F23" s="440"/>
      <c r="G23" s="442">
        <f t="shared" si="1"/>
        <v>0</v>
      </c>
    </row>
    <row r="24" spans="1:7">
      <c r="A24" s="282" t="s">
        <v>694</v>
      </c>
      <c r="B24" s="440"/>
      <c r="C24" s="440"/>
      <c r="D24" s="441">
        <f t="shared" si="0"/>
        <v>0</v>
      </c>
      <c r="E24" s="440"/>
      <c r="F24" s="440"/>
      <c r="G24" s="442">
        <f t="shared" si="1"/>
        <v>0</v>
      </c>
    </row>
    <row r="25" spans="1:7">
      <c r="A25" s="282" t="s">
        <v>695</v>
      </c>
      <c r="B25" s="440"/>
      <c r="C25" s="440"/>
      <c r="D25" s="441">
        <f t="shared" si="0"/>
        <v>0</v>
      </c>
      <c r="E25" s="440"/>
      <c r="F25" s="440"/>
      <c r="G25" s="442">
        <f t="shared" si="1"/>
        <v>0</v>
      </c>
    </row>
    <row r="26" spans="1:7">
      <c r="A26" s="282" t="s">
        <v>696</v>
      </c>
      <c r="B26" s="440"/>
      <c r="C26" s="440"/>
      <c r="D26" s="441">
        <f t="shared" si="0"/>
        <v>0</v>
      </c>
      <c r="E26" s="440"/>
      <c r="F26" s="440"/>
      <c r="G26" s="442">
        <f t="shared" si="1"/>
        <v>0</v>
      </c>
    </row>
    <row r="27" spans="1:7">
      <c r="A27" s="295"/>
      <c r="B27" s="440"/>
      <c r="C27" s="440"/>
      <c r="D27" s="441" t="str">
        <f t="shared" si="0"/>
        <v/>
      </c>
      <c r="E27" s="440"/>
      <c r="F27" s="440"/>
      <c r="G27" s="442" t="str">
        <f t="shared" si="1"/>
        <v/>
      </c>
    </row>
    <row r="28" spans="1:7">
      <c r="A28" s="437" t="s">
        <v>697</v>
      </c>
      <c r="B28" s="438">
        <f>SUM(B29:B37)</f>
        <v>0</v>
      </c>
      <c r="C28" s="438">
        <f>SUM(C29:C37)</f>
        <v>0</v>
      </c>
      <c r="D28" s="438">
        <f t="shared" si="0"/>
        <v>0</v>
      </c>
      <c r="E28" s="438">
        <f>SUM(E29:E37)</f>
        <v>0</v>
      </c>
      <c r="F28" s="438">
        <f>SUM(F29:F37)</f>
        <v>0</v>
      </c>
      <c r="G28" s="439">
        <f t="shared" si="1"/>
        <v>0</v>
      </c>
    </row>
    <row r="29" spans="1:7" ht="25.5">
      <c r="A29" s="282" t="s">
        <v>698</v>
      </c>
      <c r="B29" s="440"/>
      <c r="C29" s="440"/>
      <c r="D29" s="441">
        <f t="shared" si="0"/>
        <v>0</v>
      </c>
      <c r="E29" s="440"/>
      <c r="F29" s="440"/>
      <c r="G29" s="442">
        <f t="shared" si="1"/>
        <v>0</v>
      </c>
    </row>
    <row r="30" spans="1:7">
      <c r="A30" s="282" t="s">
        <v>699</v>
      </c>
      <c r="B30" s="440"/>
      <c r="C30" s="440"/>
      <c r="D30" s="441">
        <f t="shared" si="0"/>
        <v>0</v>
      </c>
      <c r="E30" s="440"/>
      <c r="F30" s="440"/>
      <c r="G30" s="442">
        <f t="shared" si="1"/>
        <v>0</v>
      </c>
    </row>
    <row r="31" spans="1:7">
      <c r="A31" s="282" t="s">
        <v>700</v>
      </c>
      <c r="B31" s="440"/>
      <c r="C31" s="440"/>
      <c r="D31" s="441">
        <f t="shared" si="0"/>
        <v>0</v>
      </c>
      <c r="E31" s="440"/>
      <c r="F31" s="440"/>
      <c r="G31" s="442">
        <f t="shared" si="1"/>
        <v>0</v>
      </c>
    </row>
    <row r="32" spans="1:7">
      <c r="A32" s="282" t="s">
        <v>701</v>
      </c>
      <c r="B32" s="440"/>
      <c r="C32" s="440"/>
      <c r="D32" s="441">
        <f t="shared" si="0"/>
        <v>0</v>
      </c>
      <c r="E32" s="440"/>
      <c r="F32" s="440"/>
      <c r="G32" s="442">
        <f t="shared" si="1"/>
        <v>0</v>
      </c>
    </row>
    <row r="33" spans="1:8">
      <c r="A33" s="282" t="s">
        <v>702</v>
      </c>
      <c r="B33" s="440"/>
      <c r="C33" s="440"/>
      <c r="D33" s="441">
        <f t="shared" si="0"/>
        <v>0</v>
      </c>
      <c r="E33" s="440"/>
      <c r="F33" s="440"/>
      <c r="G33" s="442">
        <f t="shared" si="1"/>
        <v>0</v>
      </c>
    </row>
    <row r="34" spans="1:8">
      <c r="A34" s="282" t="s">
        <v>703</v>
      </c>
      <c r="B34" s="440"/>
      <c r="C34" s="440"/>
      <c r="D34" s="441">
        <f t="shared" si="0"/>
        <v>0</v>
      </c>
      <c r="E34" s="440"/>
      <c r="F34" s="440"/>
      <c r="G34" s="442">
        <f t="shared" si="1"/>
        <v>0</v>
      </c>
    </row>
    <row r="35" spans="1:8">
      <c r="A35" s="282" t="s">
        <v>704</v>
      </c>
      <c r="B35" s="440"/>
      <c r="C35" s="440"/>
      <c r="D35" s="441">
        <f t="shared" si="0"/>
        <v>0</v>
      </c>
      <c r="E35" s="440"/>
      <c r="F35" s="440"/>
      <c r="G35" s="442">
        <f t="shared" si="1"/>
        <v>0</v>
      </c>
    </row>
    <row r="36" spans="1:8">
      <c r="A36" s="282" t="s">
        <v>705</v>
      </c>
      <c r="B36" s="440"/>
      <c r="C36" s="440"/>
      <c r="D36" s="441">
        <f t="shared" si="0"/>
        <v>0</v>
      </c>
      <c r="E36" s="440"/>
      <c r="F36" s="440"/>
      <c r="G36" s="442">
        <f t="shared" si="1"/>
        <v>0</v>
      </c>
    </row>
    <row r="37" spans="1:8">
      <c r="A37" s="282" t="s">
        <v>706</v>
      </c>
      <c r="B37" s="440"/>
      <c r="C37" s="440"/>
      <c r="D37" s="441">
        <f t="shared" si="0"/>
        <v>0</v>
      </c>
      <c r="E37" s="440"/>
      <c r="F37" s="440"/>
      <c r="G37" s="442">
        <f t="shared" si="1"/>
        <v>0</v>
      </c>
    </row>
    <row r="38" spans="1:8">
      <c r="A38" s="295"/>
      <c r="B38" s="440"/>
      <c r="C38" s="440"/>
      <c r="D38" s="441" t="str">
        <f t="shared" si="0"/>
        <v/>
      </c>
      <c r="E38" s="440"/>
      <c r="F38" s="440"/>
      <c r="G38" s="442" t="str">
        <f t="shared" si="1"/>
        <v/>
      </c>
    </row>
    <row r="39" spans="1:8" ht="25.5">
      <c r="A39" s="437" t="s">
        <v>707</v>
      </c>
      <c r="B39" s="438">
        <f>SUM(B40:B43)</f>
        <v>0</v>
      </c>
      <c r="C39" s="438">
        <f>SUM(C40:C43)</f>
        <v>0</v>
      </c>
      <c r="D39" s="438">
        <f t="shared" si="0"/>
        <v>0</v>
      </c>
      <c r="E39" s="438">
        <f>SUM(E40:E43)</f>
        <v>0</v>
      </c>
      <c r="F39" s="438">
        <f>SUM(F40:F43)</f>
        <v>0</v>
      </c>
      <c r="G39" s="439">
        <f t="shared" si="1"/>
        <v>0</v>
      </c>
    </row>
    <row r="40" spans="1:8" ht="25.5">
      <c r="A40" s="443" t="s">
        <v>708</v>
      </c>
      <c r="B40" s="440">
        <v>0</v>
      </c>
      <c r="C40" s="440">
        <v>0</v>
      </c>
      <c r="D40" s="441">
        <f t="shared" si="0"/>
        <v>0</v>
      </c>
      <c r="E40" s="440">
        <v>0</v>
      </c>
      <c r="F40" s="440">
        <v>0</v>
      </c>
      <c r="G40" s="442">
        <f t="shared" si="1"/>
        <v>0</v>
      </c>
    </row>
    <row r="41" spans="1:8" ht="38.25">
      <c r="A41" s="443" t="s">
        <v>709</v>
      </c>
      <c r="B41" s="440"/>
      <c r="C41" s="440"/>
      <c r="D41" s="441">
        <f t="shared" si="0"/>
        <v>0</v>
      </c>
      <c r="E41" s="440"/>
      <c r="F41" s="440"/>
      <c r="G41" s="442">
        <f t="shared" si="1"/>
        <v>0</v>
      </c>
    </row>
    <row r="42" spans="1:8">
      <c r="A42" s="282" t="s">
        <v>710</v>
      </c>
      <c r="B42" s="440"/>
      <c r="C42" s="440"/>
      <c r="D42" s="441">
        <f t="shared" si="0"/>
        <v>0</v>
      </c>
      <c r="E42" s="440"/>
      <c r="F42" s="440"/>
      <c r="G42" s="442">
        <f t="shared" si="1"/>
        <v>0</v>
      </c>
    </row>
    <row r="43" spans="1:8" ht="15.75" thickBot="1">
      <c r="A43" s="282" t="s">
        <v>711</v>
      </c>
      <c r="B43" s="440"/>
      <c r="C43" s="440"/>
      <c r="D43" s="441">
        <f t="shared" si="0"/>
        <v>0</v>
      </c>
      <c r="E43" s="440"/>
      <c r="F43" s="440"/>
      <c r="G43" s="442">
        <f t="shared" si="1"/>
        <v>0</v>
      </c>
    </row>
    <row r="44" spans="1:8" ht="15.75" thickBot="1">
      <c r="A44" s="291" t="s">
        <v>559</v>
      </c>
      <c r="B44" s="444">
        <f>SUM(B9,B19,B28,B39)</f>
        <v>154527673</v>
      </c>
      <c r="C44" s="444">
        <f>SUM(C9,C19,C28,C39)</f>
        <v>28831973.379999999</v>
      </c>
      <c r="D44" s="444">
        <f>IF(A44="","",B44+C44)</f>
        <v>183359646.38</v>
      </c>
      <c r="E44" s="444">
        <f>SUM(E9,E19,E28,E39)</f>
        <v>57158775.620000005</v>
      </c>
      <c r="F44" s="444">
        <f>SUM(F9,F19,F28,F39)</f>
        <v>57158775.620000005</v>
      </c>
      <c r="G44" s="445">
        <f>IF(A44="","",D44-E44)</f>
        <v>126200870.75999999</v>
      </c>
      <c r="H44" s="502" t="str">
        <f>IF((B44-'ETCA II-04'!B80)&gt;0.9,"ERROR!!!!! EL MONTO NO COINCIDE CON LO REPORTADO EN EL FORMATO ETCA-II-04 EN EL TOTAL APROBADO ANUAL DEL ANALÍTICO DE EGRESOS","")</f>
        <v/>
      </c>
    </row>
    <row r="45" spans="1:8" ht="9" customHeight="1">
      <c r="A45" s="486"/>
      <c r="B45" s="489"/>
      <c r="C45" s="489"/>
      <c r="D45" s="489"/>
      <c r="E45" s="489"/>
      <c r="F45" s="489"/>
      <c r="G45" s="489"/>
      <c r="H45" s="502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>
      <c r="A46" s="487"/>
      <c r="B46" s="488"/>
      <c r="C46" s="488"/>
      <c r="D46" s="489"/>
      <c r="E46" s="488"/>
      <c r="F46" s="488"/>
      <c r="G46" s="489"/>
      <c r="H46" s="502" t="str">
        <f>IF((E44-'ETCA II-04'!E80)&gt;0.9,"ERROR!!!!! EL MONTO NO COINCIDE CON LO REPORTADO EN EL FORMATO ETCA-II-04 EN EL TOTAL DEVENGADO ANUAL PRESENTADO EN EL ANALÍTICO DE EGRESOS","")</f>
        <v/>
      </c>
    </row>
    <row r="47" spans="1:8">
      <c r="A47" s="486"/>
      <c r="B47" s="489"/>
      <c r="C47" s="489"/>
      <c r="D47" s="489"/>
      <c r="E47" s="489"/>
      <c r="F47" s="489"/>
      <c r="G47" s="489"/>
      <c r="H47" s="502" t="str">
        <f>IF((F44-'ETCA II-04'!F80)&gt;0.9,"ERROR!!!!! EL MONTO NO COINCIDE CON LO REPORTADO EN EL FORMATO ETCA-II-04 EN EL TOTAL PAGADO ANUAL PRESENTADO EN EL ANALÍTICO DE EGRESOS","")</f>
        <v/>
      </c>
    </row>
    <row r="48" spans="1:8">
      <c r="H48" s="502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4" orientation="portrait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88"/>
  <sheetViews>
    <sheetView view="pageBreakPreview" zoomScale="90" zoomScaleNormal="100" zoomScaleSheetLayoutView="90" workbookViewId="0">
      <selection activeCell="C65" sqref="C65"/>
    </sheetView>
  </sheetViews>
  <sheetFormatPr baseColWidth="10" defaultColWidth="11.42578125" defaultRowHeight="15"/>
  <cols>
    <col min="1" max="1" width="4.42578125" customWidth="1"/>
    <col min="2" max="2" width="54.85546875" customWidth="1"/>
    <col min="3" max="3" width="16.7109375" customWidth="1"/>
    <col min="4" max="4" width="16" bestFit="1" customWidth="1"/>
    <col min="5" max="5" width="17.140625" bestFit="1" customWidth="1"/>
    <col min="6" max="7" width="16" bestFit="1" customWidth="1"/>
    <col min="8" max="8" width="17.140625" bestFit="1" customWidth="1"/>
  </cols>
  <sheetData>
    <row r="1" spans="1:8" s="662" customFormat="1" ht="15.75">
      <c r="A1" s="1258" t="str">
        <f>'ETCA-I-01'!A1:G1</f>
        <v>COMISION DE VIVIENDA DEL ESTADO DE SONORA</v>
      </c>
      <c r="B1" s="1259"/>
      <c r="C1" s="1259"/>
      <c r="D1" s="1259"/>
      <c r="E1" s="1259"/>
      <c r="F1" s="1259"/>
      <c r="G1" s="1259"/>
      <c r="H1" s="1260"/>
    </row>
    <row r="2" spans="1:8" s="662" customFormat="1">
      <c r="A2" s="1299" t="s">
        <v>560</v>
      </c>
      <c r="B2" s="1300"/>
      <c r="C2" s="1300"/>
      <c r="D2" s="1300"/>
      <c r="E2" s="1300"/>
      <c r="F2" s="1300"/>
      <c r="G2" s="1300"/>
      <c r="H2" s="1301"/>
    </row>
    <row r="3" spans="1:8" s="662" customFormat="1" ht="11.25" customHeight="1">
      <c r="A3" s="1299" t="s">
        <v>680</v>
      </c>
      <c r="B3" s="1300"/>
      <c r="C3" s="1300"/>
      <c r="D3" s="1300"/>
      <c r="E3" s="1300"/>
      <c r="F3" s="1300"/>
      <c r="G3" s="1300"/>
      <c r="H3" s="1301"/>
    </row>
    <row r="4" spans="1:8" s="662" customFormat="1" ht="11.25" customHeight="1">
      <c r="A4" s="1299" t="str">
        <f>'ETCA-I-03'!A3:D3</f>
        <v>Del 01 de Enero al 30 de Septiembre de 2020</v>
      </c>
      <c r="B4" s="1300"/>
      <c r="C4" s="1300"/>
      <c r="D4" s="1300"/>
      <c r="E4" s="1300"/>
      <c r="F4" s="1300"/>
      <c r="G4" s="1300"/>
      <c r="H4" s="1301"/>
    </row>
    <row r="5" spans="1:8" s="662" customFormat="1" ht="12.75" customHeight="1" thickBot="1">
      <c r="A5" s="1297" t="s">
        <v>84</v>
      </c>
      <c r="B5" s="1302"/>
      <c r="C5" s="1302"/>
      <c r="D5" s="1302"/>
      <c r="E5" s="1302"/>
      <c r="F5" s="1302"/>
      <c r="G5" s="1302"/>
      <c r="H5" s="1303"/>
    </row>
    <row r="6" spans="1:8" s="662" customFormat="1" ht="15.75" thickBot="1">
      <c r="A6" s="1295" t="s">
        <v>85</v>
      </c>
      <c r="B6" s="1296"/>
      <c r="C6" s="1271" t="s">
        <v>562</v>
      </c>
      <c r="D6" s="1272"/>
      <c r="E6" s="1272"/>
      <c r="F6" s="1272"/>
      <c r="G6" s="1273"/>
      <c r="H6" s="1269" t="s">
        <v>563</v>
      </c>
    </row>
    <row r="7" spans="1:8" s="662" customFormat="1" ht="36" customHeight="1" thickBot="1">
      <c r="A7" s="1297"/>
      <c r="B7" s="1298"/>
      <c r="C7" s="773" t="s">
        <v>564</v>
      </c>
      <c r="D7" s="773" t="s">
        <v>565</v>
      </c>
      <c r="E7" s="773" t="s">
        <v>566</v>
      </c>
      <c r="F7" s="773" t="s">
        <v>435</v>
      </c>
      <c r="G7" s="773" t="s">
        <v>662</v>
      </c>
      <c r="H7" s="1270"/>
    </row>
    <row r="8" spans="1:8">
      <c r="A8" s="1289"/>
      <c r="B8" s="1290"/>
      <c r="C8" s="757"/>
      <c r="D8" s="757"/>
      <c r="E8" s="757"/>
      <c r="F8" s="757"/>
      <c r="G8" s="757"/>
      <c r="H8" s="757"/>
    </row>
    <row r="9" spans="1:8" ht="16.5" customHeight="1">
      <c r="A9" s="1291" t="s">
        <v>712</v>
      </c>
      <c r="B9" s="1292"/>
      <c r="C9" s="682">
        <f t="shared" ref="C9:H9" si="0">+C10+C20+C29+C40</f>
        <v>57627673</v>
      </c>
      <c r="D9" s="682">
        <f t="shared" si="0"/>
        <v>12179827.199999997</v>
      </c>
      <c r="E9" s="682">
        <f t="shared" si="0"/>
        <v>69807500.200000003</v>
      </c>
      <c r="F9" s="682">
        <f t="shared" si="0"/>
        <v>34345565.130000003</v>
      </c>
      <c r="G9" s="682">
        <f t="shared" si="0"/>
        <v>34345565.130000003</v>
      </c>
      <c r="H9" s="682">
        <f t="shared" si="0"/>
        <v>35461935.07</v>
      </c>
    </row>
    <row r="10" spans="1:8">
      <c r="A10" s="1293" t="s">
        <v>713</v>
      </c>
      <c r="B10" s="1294"/>
      <c r="C10" s="710">
        <f t="shared" ref="C10:H10" si="1">SUM(C11:C18)</f>
        <v>0</v>
      </c>
      <c r="D10" s="710">
        <f t="shared" si="1"/>
        <v>0</v>
      </c>
      <c r="E10" s="710">
        <f t="shared" si="1"/>
        <v>0</v>
      </c>
      <c r="F10" s="710">
        <f t="shared" si="1"/>
        <v>0</v>
      </c>
      <c r="G10" s="710">
        <f t="shared" si="1"/>
        <v>0</v>
      </c>
      <c r="H10" s="710">
        <f t="shared" si="1"/>
        <v>0</v>
      </c>
    </row>
    <row r="11" spans="1:8">
      <c r="A11" s="711"/>
      <c r="B11" s="712" t="s">
        <v>714</v>
      </c>
      <c r="C11" s="713"/>
      <c r="D11" s="713"/>
      <c r="E11" s="710">
        <f>C11+D11</f>
        <v>0</v>
      </c>
      <c r="F11" s="713"/>
      <c r="G11" s="713"/>
      <c r="H11" s="710">
        <f>+E11-F11</f>
        <v>0</v>
      </c>
    </row>
    <row r="12" spans="1:8">
      <c r="A12" s="711"/>
      <c r="B12" s="712" t="s">
        <v>715</v>
      </c>
      <c r="C12" s="713"/>
      <c r="D12" s="713"/>
      <c r="E12" s="710">
        <f t="shared" ref="E12:E18" si="2">C12+D12</f>
        <v>0</v>
      </c>
      <c r="F12" s="713"/>
      <c r="G12" s="713"/>
      <c r="H12" s="710">
        <f t="shared" ref="H12:H27" si="3">+E12-F12</f>
        <v>0</v>
      </c>
    </row>
    <row r="13" spans="1:8">
      <c r="A13" s="711"/>
      <c r="B13" s="712" t="s">
        <v>716</v>
      </c>
      <c r="C13" s="713"/>
      <c r="D13" s="713"/>
      <c r="E13" s="710">
        <f t="shared" si="2"/>
        <v>0</v>
      </c>
      <c r="F13" s="713"/>
      <c r="G13" s="713"/>
      <c r="H13" s="710">
        <f t="shared" si="3"/>
        <v>0</v>
      </c>
    </row>
    <row r="14" spans="1:8">
      <c r="A14" s="711"/>
      <c r="B14" s="712" t="s">
        <v>717</v>
      </c>
      <c r="C14" s="713"/>
      <c r="D14" s="713"/>
      <c r="E14" s="710">
        <f t="shared" si="2"/>
        <v>0</v>
      </c>
      <c r="F14" s="713"/>
      <c r="G14" s="713"/>
      <c r="H14" s="710">
        <f t="shared" si="3"/>
        <v>0</v>
      </c>
    </row>
    <row r="15" spans="1:8">
      <c r="A15" s="711"/>
      <c r="B15" s="712" t="s">
        <v>718</v>
      </c>
      <c r="C15" s="713"/>
      <c r="D15" s="713"/>
      <c r="E15" s="710">
        <f t="shared" si="2"/>
        <v>0</v>
      </c>
      <c r="F15" s="713"/>
      <c r="G15" s="713"/>
      <c r="H15" s="710">
        <f t="shared" si="3"/>
        <v>0</v>
      </c>
    </row>
    <row r="16" spans="1:8">
      <c r="A16" s="711"/>
      <c r="B16" s="712" t="s">
        <v>719</v>
      </c>
      <c r="C16" s="713"/>
      <c r="D16" s="713"/>
      <c r="E16" s="710">
        <f t="shared" si="2"/>
        <v>0</v>
      </c>
      <c r="F16" s="713"/>
      <c r="G16" s="713"/>
      <c r="H16" s="710">
        <f t="shared" si="3"/>
        <v>0</v>
      </c>
    </row>
    <row r="17" spans="1:8">
      <c r="A17" s="711"/>
      <c r="B17" s="712" t="s">
        <v>720</v>
      </c>
      <c r="C17" s="713"/>
      <c r="D17" s="713"/>
      <c r="E17" s="710">
        <f t="shared" si="2"/>
        <v>0</v>
      </c>
      <c r="F17" s="713"/>
      <c r="G17" s="713"/>
      <c r="H17" s="710">
        <f t="shared" si="3"/>
        <v>0</v>
      </c>
    </row>
    <row r="18" spans="1:8">
      <c r="A18" s="711"/>
      <c r="B18" s="712" t="s">
        <v>721</v>
      </c>
      <c r="C18" s="713"/>
      <c r="D18" s="713"/>
      <c r="E18" s="710">
        <f t="shared" si="2"/>
        <v>0</v>
      </c>
      <c r="F18" s="713"/>
      <c r="G18" s="713"/>
      <c r="H18" s="710">
        <f t="shared" si="3"/>
        <v>0</v>
      </c>
    </row>
    <row r="19" spans="1:8">
      <c r="A19" s="714"/>
      <c r="B19" s="715"/>
      <c r="C19" s="716"/>
      <c r="D19" s="716"/>
      <c r="E19" s="716"/>
      <c r="F19" s="716"/>
      <c r="G19" s="716"/>
      <c r="H19" s="717" t="s">
        <v>244</v>
      </c>
    </row>
    <row r="20" spans="1:8">
      <c r="A20" s="1293" t="s">
        <v>722</v>
      </c>
      <c r="B20" s="1294"/>
      <c r="C20" s="710">
        <f t="shared" ref="C20:H20" si="4">SUM(C21:C27)</f>
        <v>57627673</v>
      </c>
      <c r="D20" s="710">
        <f t="shared" si="4"/>
        <v>12179827.199999997</v>
      </c>
      <c r="E20" s="710">
        <f t="shared" si="4"/>
        <v>69807500.200000003</v>
      </c>
      <c r="F20" s="710">
        <f t="shared" si="4"/>
        <v>34345565.130000003</v>
      </c>
      <c r="G20" s="710">
        <f t="shared" si="4"/>
        <v>34345565.130000003</v>
      </c>
      <c r="H20" s="710">
        <f t="shared" si="4"/>
        <v>35461935.07</v>
      </c>
    </row>
    <row r="21" spans="1:8">
      <c r="A21" s="711"/>
      <c r="B21" s="712" t="s">
        <v>723</v>
      </c>
      <c r="C21" s="713"/>
      <c r="D21" s="713"/>
      <c r="E21" s="710">
        <f t="shared" ref="E21:E27" si="5">C21+D21</f>
        <v>0</v>
      </c>
      <c r="F21" s="713"/>
      <c r="G21" s="713"/>
      <c r="H21" s="710">
        <f t="shared" si="3"/>
        <v>0</v>
      </c>
    </row>
    <row r="22" spans="1:8">
      <c r="A22" s="711"/>
      <c r="B22" s="712" t="s">
        <v>724</v>
      </c>
      <c r="C22" s="713">
        <f>+'ETCA-II-06'!B8</f>
        <v>57627673</v>
      </c>
      <c r="D22" s="713">
        <f>+'ETCA-II-06'!C8</f>
        <v>12179827.199999997</v>
      </c>
      <c r="E22" s="710">
        <f t="shared" si="5"/>
        <v>69807500.200000003</v>
      </c>
      <c r="F22" s="713">
        <f>+'ETCA-II-06'!E8</f>
        <v>34345565.130000003</v>
      </c>
      <c r="G22" s="713">
        <f>+'ETCA-II-06'!F8</f>
        <v>34345565.130000003</v>
      </c>
      <c r="H22" s="710">
        <f t="shared" si="3"/>
        <v>35461935.07</v>
      </c>
    </row>
    <row r="23" spans="1:8">
      <c r="A23" s="711"/>
      <c r="B23" s="712" t="s">
        <v>725</v>
      </c>
      <c r="C23" s="713"/>
      <c r="D23" s="713"/>
      <c r="E23" s="710">
        <f t="shared" si="5"/>
        <v>0</v>
      </c>
      <c r="F23" s="713"/>
      <c r="G23" s="713"/>
      <c r="H23" s="710">
        <f t="shared" si="3"/>
        <v>0</v>
      </c>
    </row>
    <row r="24" spans="1:8">
      <c r="A24" s="711"/>
      <c r="B24" s="712" t="s">
        <v>726</v>
      </c>
      <c r="C24" s="713"/>
      <c r="D24" s="713"/>
      <c r="E24" s="710">
        <f t="shared" si="5"/>
        <v>0</v>
      </c>
      <c r="F24" s="713"/>
      <c r="G24" s="713"/>
      <c r="H24" s="710">
        <f t="shared" si="3"/>
        <v>0</v>
      </c>
    </row>
    <row r="25" spans="1:8">
      <c r="A25" s="711"/>
      <c r="B25" s="712" t="s">
        <v>727</v>
      </c>
      <c r="C25" s="713"/>
      <c r="D25" s="713"/>
      <c r="E25" s="710">
        <f t="shared" si="5"/>
        <v>0</v>
      </c>
      <c r="F25" s="713"/>
      <c r="G25" s="713"/>
      <c r="H25" s="710">
        <f t="shared" si="3"/>
        <v>0</v>
      </c>
    </row>
    <row r="26" spans="1:8">
      <c r="A26" s="711"/>
      <c r="B26" s="712" t="s">
        <v>728</v>
      </c>
      <c r="C26" s="713"/>
      <c r="D26" s="713"/>
      <c r="E26" s="710">
        <f t="shared" si="5"/>
        <v>0</v>
      </c>
      <c r="F26" s="713"/>
      <c r="G26" s="713"/>
      <c r="H26" s="710">
        <f t="shared" si="3"/>
        <v>0</v>
      </c>
    </row>
    <row r="27" spans="1:8">
      <c r="A27" s="711"/>
      <c r="B27" s="712" t="s">
        <v>729</v>
      </c>
      <c r="C27" s="713"/>
      <c r="D27" s="713"/>
      <c r="E27" s="710">
        <f t="shared" si="5"/>
        <v>0</v>
      </c>
      <c r="F27" s="713"/>
      <c r="G27" s="713"/>
      <c r="H27" s="710">
        <f t="shared" si="3"/>
        <v>0</v>
      </c>
    </row>
    <row r="28" spans="1:8">
      <c r="A28" s="714"/>
      <c r="B28" s="715"/>
      <c r="C28" s="718"/>
      <c r="D28" s="718"/>
      <c r="E28" s="718"/>
      <c r="F28" s="718"/>
      <c r="G28" s="718"/>
      <c r="H28" s="718"/>
    </row>
    <row r="29" spans="1:8">
      <c r="A29" s="1293" t="s">
        <v>730</v>
      </c>
      <c r="B29" s="1294"/>
      <c r="C29" s="710">
        <f t="shared" ref="C29:H29" si="6">SUM(C30:C38)</f>
        <v>0</v>
      </c>
      <c r="D29" s="710">
        <f t="shared" si="6"/>
        <v>0</v>
      </c>
      <c r="E29" s="710">
        <f t="shared" si="6"/>
        <v>0</v>
      </c>
      <c r="F29" s="710">
        <f t="shared" si="6"/>
        <v>0</v>
      </c>
      <c r="G29" s="710">
        <f t="shared" si="6"/>
        <v>0</v>
      </c>
      <c r="H29" s="710">
        <f t="shared" si="6"/>
        <v>0</v>
      </c>
    </row>
    <row r="30" spans="1:8">
      <c r="A30" s="711"/>
      <c r="B30" s="712" t="s">
        <v>731</v>
      </c>
      <c r="C30" s="713"/>
      <c r="D30" s="713"/>
      <c r="E30" s="710">
        <f t="shared" ref="E30:E38" si="7">C30+D30</f>
        <v>0</v>
      </c>
      <c r="F30" s="713"/>
      <c r="G30" s="713"/>
      <c r="H30" s="710">
        <f t="shared" ref="H30:H38" si="8">+E30-F30</f>
        <v>0</v>
      </c>
    </row>
    <row r="31" spans="1:8">
      <c r="A31" s="711"/>
      <c r="B31" s="712" t="s">
        <v>732</v>
      </c>
      <c r="C31" s="713"/>
      <c r="D31" s="713"/>
      <c r="E31" s="710">
        <f t="shared" si="7"/>
        <v>0</v>
      </c>
      <c r="F31" s="713"/>
      <c r="G31" s="713"/>
      <c r="H31" s="710">
        <f t="shared" si="8"/>
        <v>0</v>
      </c>
    </row>
    <row r="32" spans="1:8">
      <c r="A32" s="711"/>
      <c r="B32" s="712" t="s">
        <v>733</v>
      </c>
      <c r="C32" s="713"/>
      <c r="D32" s="713"/>
      <c r="E32" s="710">
        <f t="shared" si="7"/>
        <v>0</v>
      </c>
      <c r="F32" s="713"/>
      <c r="G32" s="713"/>
      <c r="H32" s="710">
        <f t="shared" si="8"/>
        <v>0</v>
      </c>
    </row>
    <row r="33" spans="1:8" ht="15.75" thickBot="1">
      <c r="A33" s="719"/>
      <c r="B33" s="720" t="s">
        <v>734</v>
      </c>
      <c r="C33" s="721"/>
      <c r="D33" s="721"/>
      <c r="E33" s="722">
        <f t="shared" si="7"/>
        <v>0</v>
      </c>
      <c r="F33" s="721"/>
      <c r="G33" s="721"/>
      <c r="H33" s="722">
        <f t="shared" si="8"/>
        <v>0</v>
      </c>
    </row>
    <row r="34" spans="1:8">
      <c r="A34" s="711"/>
      <c r="B34" s="712" t="s">
        <v>735</v>
      </c>
      <c r="C34" s="713"/>
      <c r="D34" s="713"/>
      <c r="E34" s="710">
        <f t="shared" si="7"/>
        <v>0</v>
      </c>
      <c r="F34" s="713"/>
      <c r="G34" s="713"/>
      <c r="H34" s="710">
        <f t="shared" si="8"/>
        <v>0</v>
      </c>
    </row>
    <row r="35" spans="1:8">
      <c r="A35" s="711"/>
      <c r="B35" s="712" t="s">
        <v>736</v>
      </c>
      <c r="C35" s="713"/>
      <c r="D35" s="713"/>
      <c r="E35" s="710">
        <f t="shared" si="7"/>
        <v>0</v>
      </c>
      <c r="F35" s="713"/>
      <c r="G35" s="713"/>
      <c r="H35" s="710">
        <f t="shared" si="8"/>
        <v>0</v>
      </c>
    </row>
    <row r="36" spans="1:8">
      <c r="A36" s="711"/>
      <c r="B36" s="712" t="s">
        <v>737</v>
      </c>
      <c r="C36" s="713"/>
      <c r="D36" s="713"/>
      <c r="E36" s="710">
        <f t="shared" si="7"/>
        <v>0</v>
      </c>
      <c r="F36" s="713"/>
      <c r="G36" s="713"/>
      <c r="H36" s="710">
        <f t="shared" si="8"/>
        <v>0</v>
      </c>
    </row>
    <row r="37" spans="1:8">
      <c r="A37" s="711"/>
      <c r="B37" s="712" t="s">
        <v>738</v>
      </c>
      <c r="C37" s="713"/>
      <c r="D37" s="713"/>
      <c r="E37" s="710">
        <f t="shared" si="7"/>
        <v>0</v>
      </c>
      <c r="F37" s="713"/>
      <c r="G37" s="713"/>
      <c r="H37" s="710">
        <f t="shared" si="8"/>
        <v>0</v>
      </c>
    </row>
    <row r="38" spans="1:8">
      <c r="A38" s="711"/>
      <c r="B38" s="712" t="s">
        <v>739</v>
      </c>
      <c r="C38" s="713"/>
      <c r="D38" s="713"/>
      <c r="E38" s="710">
        <f t="shared" si="7"/>
        <v>0</v>
      </c>
      <c r="F38" s="713"/>
      <c r="G38" s="713"/>
      <c r="H38" s="710">
        <f t="shared" si="8"/>
        <v>0</v>
      </c>
    </row>
    <row r="39" spans="1:8">
      <c r="A39" s="711"/>
      <c r="B39" s="712"/>
      <c r="C39" s="713"/>
      <c r="D39" s="713"/>
      <c r="E39" s="710"/>
      <c r="F39" s="713"/>
      <c r="G39" s="713"/>
      <c r="H39" s="710"/>
    </row>
    <row r="40" spans="1:8">
      <c r="A40" s="711" t="s">
        <v>740</v>
      </c>
      <c r="B40" s="712"/>
      <c r="C40" s="717">
        <f t="shared" ref="C40:H40" si="9">SUM(C41:C44)</f>
        <v>0</v>
      </c>
      <c r="D40" s="717">
        <f t="shared" si="9"/>
        <v>0</v>
      </c>
      <c r="E40" s="717">
        <f t="shared" si="9"/>
        <v>0</v>
      </c>
      <c r="F40" s="717">
        <f t="shared" si="9"/>
        <v>0</v>
      </c>
      <c r="G40" s="717">
        <f t="shared" si="9"/>
        <v>0</v>
      </c>
      <c r="H40" s="717">
        <f t="shared" si="9"/>
        <v>0</v>
      </c>
    </row>
    <row r="41" spans="1:8">
      <c r="A41" s="711"/>
      <c r="B41" s="712" t="s">
        <v>741</v>
      </c>
      <c r="C41" s="713"/>
      <c r="D41" s="713"/>
      <c r="E41" s="710">
        <f>C41+D41</f>
        <v>0</v>
      </c>
      <c r="F41" s="713"/>
      <c r="G41" s="713"/>
      <c r="H41" s="710">
        <f>+E41-F41</f>
        <v>0</v>
      </c>
    </row>
    <row r="42" spans="1:8">
      <c r="A42" s="711"/>
      <c r="B42" s="712" t="s">
        <v>742</v>
      </c>
      <c r="C42" s="713"/>
      <c r="D42" s="713"/>
      <c r="E42" s="710">
        <f>C42+D42</f>
        <v>0</v>
      </c>
      <c r="F42" s="713"/>
      <c r="G42" s="713"/>
      <c r="H42" s="710">
        <f>+E42-F42</f>
        <v>0</v>
      </c>
    </row>
    <row r="43" spans="1:8">
      <c r="A43" s="711"/>
      <c r="B43" s="712" t="s">
        <v>743</v>
      </c>
      <c r="C43" s="713"/>
      <c r="D43" s="713"/>
      <c r="E43" s="710">
        <f>C43+D43</f>
        <v>0</v>
      </c>
      <c r="F43" s="713"/>
      <c r="G43" s="713"/>
      <c r="H43" s="710">
        <f>+E43-F43</f>
        <v>0</v>
      </c>
    </row>
    <row r="44" spans="1:8">
      <c r="A44" s="711"/>
      <c r="B44" s="712" t="s">
        <v>744</v>
      </c>
      <c r="C44" s="713"/>
      <c r="D44" s="713"/>
      <c r="E44" s="710">
        <f>C44+D44</f>
        <v>0</v>
      </c>
      <c r="F44" s="713"/>
      <c r="G44" s="713"/>
      <c r="H44" s="710">
        <f>+E44-F44</f>
        <v>0</v>
      </c>
    </row>
    <row r="45" spans="1:8">
      <c r="A45" s="711"/>
      <c r="B45" s="712"/>
      <c r="C45" s="713"/>
      <c r="D45" s="713"/>
      <c r="E45" s="710"/>
      <c r="F45" s="713"/>
      <c r="G45" s="713"/>
      <c r="H45" s="710"/>
    </row>
    <row r="46" spans="1:8">
      <c r="A46" s="711" t="s">
        <v>745</v>
      </c>
      <c r="B46" s="712"/>
      <c r="C46" s="717">
        <f t="shared" ref="C46:H46" si="10">+C47+C57+C65+C76</f>
        <v>96900000</v>
      </c>
      <c r="D46" s="717">
        <f t="shared" si="10"/>
        <v>16652146.180000002</v>
      </c>
      <c r="E46" s="717">
        <f t="shared" si="10"/>
        <v>113552146.18000001</v>
      </c>
      <c r="F46" s="717">
        <f t="shared" si="10"/>
        <v>22813210.490000002</v>
      </c>
      <c r="G46" s="717">
        <f t="shared" si="10"/>
        <v>22813210.490000002</v>
      </c>
      <c r="H46" s="717">
        <f t="shared" si="10"/>
        <v>90738935.689999998</v>
      </c>
    </row>
    <row r="47" spans="1:8">
      <c r="A47" s="711" t="s">
        <v>713</v>
      </c>
      <c r="B47" s="712"/>
      <c r="C47" s="717">
        <f t="shared" ref="C47:H47" si="11">SUM(C48:C55)</f>
        <v>0</v>
      </c>
      <c r="D47" s="717">
        <f t="shared" si="11"/>
        <v>0</v>
      </c>
      <c r="E47" s="717">
        <f t="shared" si="11"/>
        <v>0</v>
      </c>
      <c r="F47" s="717">
        <f t="shared" si="11"/>
        <v>0</v>
      </c>
      <c r="G47" s="717">
        <f t="shared" si="11"/>
        <v>0</v>
      </c>
      <c r="H47" s="717">
        <f t="shared" si="11"/>
        <v>0</v>
      </c>
    </row>
    <row r="48" spans="1:8">
      <c r="A48" s="711"/>
      <c r="B48" s="712" t="s">
        <v>714</v>
      </c>
      <c r="C48" s="713"/>
      <c r="D48" s="713"/>
      <c r="E48" s="710">
        <f t="shared" ref="E48:E55" si="12">C48+D48</f>
        <v>0</v>
      </c>
      <c r="F48" s="713"/>
      <c r="G48" s="713"/>
      <c r="H48" s="710">
        <f t="shared" ref="H48:H55" si="13">+E48-F48</f>
        <v>0</v>
      </c>
    </row>
    <row r="49" spans="1:8">
      <c r="A49" s="711"/>
      <c r="B49" s="712" t="s">
        <v>715</v>
      </c>
      <c r="C49" s="713"/>
      <c r="D49" s="713"/>
      <c r="E49" s="710">
        <f t="shared" si="12"/>
        <v>0</v>
      </c>
      <c r="F49" s="713"/>
      <c r="G49" s="713"/>
      <c r="H49" s="710">
        <f t="shared" si="13"/>
        <v>0</v>
      </c>
    </row>
    <row r="50" spans="1:8">
      <c r="A50" s="711"/>
      <c r="B50" s="712" t="s">
        <v>716</v>
      </c>
      <c r="C50" s="713"/>
      <c r="D50" s="713"/>
      <c r="E50" s="710">
        <f t="shared" si="12"/>
        <v>0</v>
      </c>
      <c r="F50" s="713"/>
      <c r="G50" s="713"/>
      <c r="H50" s="710">
        <f t="shared" si="13"/>
        <v>0</v>
      </c>
    </row>
    <row r="51" spans="1:8">
      <c r="A51" s="711"/>
      <c r="B51" s="712" t="s">
        <v>717</v>
      </c>
      <c r="C51" s="713"/>
      <c r="D51" s="713"/>
      <c r="E51" s="710">
        <f t="shared" si="12"/>
        <v>0</v>
      </c>
      <c r="F51" s="713"/>
      <c r="G51" s="713"/>
      <c r="H51" s="710">
        <f t="shared" si="13"/>
        <v>0</v>
      </c>
    </row>
    <row r="52" spans="1:8">
      <c r="A52" s="711"/>
      <c r="B52" s="712" t="s">
        <v>718</v>
      </c>
      <c r="C52" s="713"/>
      <c r="D52" s="713"/>
      <c r="E52" s="710">
        <f t="shared" si="12"/>
        <v>0</v>
      </c>
      <c r="F52" s="713"/>
      <c r="G52" s="713"/>
      <c r="H52" s="710">
        <f t="shared" si="13"/>
        <v>0</v>
      </c>
    </row>
    <row r="53" spans="1:8">
      <c r="A53" s="711"/>
      <c r="B53" s="712" t="s">
        <v>719</v>
      </c>
      <c r="C53" s="713"/>
      <c r="D53" s="713"/>
      <c r="E53" s="710">
        <f t="shared" si="12"/>
        <v>0</v>
      </c>
      <c r="F53" s="713"/>
      <c r="G53" s="713"/>
      <c r="H53" s="710">
        <f t="shared" si="13"/>
        <v>0</v>
      </c>
    </row>
    <row r="54" spans="1:8">
      <c r="A54" s="711"/>
      <c r="B54" s="712" t="s">
        <v>720</v>
      </c>
      <c r="C54" s="713"/>
      <c r="D54" s="713"/>
      <c r="E54" s="710">
        <f t="shared" si="12"/>
        <v>0</v>
      </c>
      <c r="F54" s="713"/>
      <c r="G54" s="713"/>
      <c r="H54" s="710">
        <f t="shared" si="13"/>
        <v>0</v>
      </c>
    </row>
    <row r="55" spans="1:8">
      <c r="A55" s="711"/>
      <c r="B55" s="712" t="s">
        <v>721</v>
      </c>
      <c r="C55" s="713"/>
      <c r="D55" s="713"/>
      <c r="E55" s="710">
        <f t="shared" si="12"/>
        <v>0</v>
      </c>
      <c r="F55" s="713"/>
      <c r="G55" s="713"/>
      <c r="H55" s="710">
        <f t="shared" si="13"/>
        <v>0</v>
      </c>
    </row>
    <row r="56" spans="1:8">
      <c r="A56" s="711"/>
      <c r="B56" s="712"/>
      <c r="C56" s="713"/>
      <c r="D56" s="713"/>
      <c r="E56" s="710"/>
      <c r="F56" s="713"/>
      <c r="G56" s="713"/>
      <c r="H56" s="710"/>
    </row>
    <row r="57" spans="1:8">
      <c r="A57" s="711" t="s">
        <v>722</v>
      </c>
      <c r="B57" s="712"/>
      <c r="C57" s="717">
        <f t="shared" ref="C57:H57" si="14">SUM(C58:C64)</f>
        <v>96900000</v>
      </c>
      <c r="D57" s="717">
        <f t="shared" si="14"/>
        <v>16652146.180000002</v>
      </c>
      <c r="E57" s="717">
        <f t="shared" si="14"/>
        <v>113552146.18000001</v>
      </c>
      <c r="F57" s="717">
        <f t="shared" si="14"/>
        <v>22813210.490000002</v>
      </c>
      <c r="G57" s="717">
        <f t="shared" si="14"/>
        <v>22813210.490000002</v>
      </c>
      <c r="H57" s="717">
        <f t="shared" si="14"/>
        <v>90738935.689999998</v>
      </c>
    </row>
    <row r="58" spans="1:8">
      <c r="A58" s="711"/>
      <c r="B58" s="712" t="s">
        <v>723</v>
      </c>
      <c r="C58" s="713"/>
      <c r="D58" s="713"/>
      <c r="E58" s="710">
        <f t="shared" ref="E58:E64" si="15">C58+D58</f>
        <v>0</v>
      </c>
      <c r="F58" s="713"/>
      <c r="G58" s="713"/>
      <c r="H58" s="710">
        <f t="shared" ref="H58:H64" si="16">+E58-F58</f>
        <v>0</v>
      </c>
    </row>
    <row r="59" spans="1:8">
      <c r="A59" s="711"/>
      <c r="B59" s="712" t="s">
        <v>724</v>
      </c>
      <c r="C59" s="713">
        <f>+'ETCA-II-06'!B9</f>
        <v>96900000</v>
      </c>
      <c r="D59" s="713">
        <f>+'ETCA-II-06'!C9</f>
        <v>16652146.180000002</v>
      </c>
      <c r="E59" s="710">
        <f t="shared" si="15"/>
        <v>113552146.18000001</v>
      </c>
      <c r="F59" s="713">
        <f>+'ETCA-II-06'!E9</f>
        <v>22813210.490000002</v>
      </c>
      <c r="G59" s="713">
        <f>+'ETCA-II-06'!F9</f>
        <v>22813210.490000002</v>
      </c>
      <c r="H59" s="710">
        <f t="shared" si="16"/>
        <v>90738935.689999998</v>
      </c>
    </row>
    <row r="60" spans="1:8">
      <c r="A60" s="711"/>
      <c r="B60" s="712" t="s">
        <v>725</v>
      </c>
      <c r="C60" s="713"/>
      <c r="D60" s="713"/>
      <c r="E60" s="710">
        <f t="shared" si="15"/>
        <v>0</v>
      </c>
      <c r="F60" s="713"/>
      <c r="G60" s="713"/>
      <c r="H60" s="710">
        <f t="shared" si="16"/>
        <v>0</v>
      </c>
    </row>
    <row r="61" spans="1:8">
      <c r="A61" s="711"/>
      <c r="B61" s="712" t="s">
        <v>726</v>
      </c>
      <c r="C61" s="713"/>
      <c r="D61" s="713"/>
      <c r="E61" s="710">
        <f t="shared" si="15"/>
        <v>0</v>
      </c>
      <c r="F61" s="713"/>
      <c r="G61" s="713"/>
      <c r="H61" s="710">
        <f t="shared" si="16"/>
        <v>0</v>
      </c>
    </row>
    <row r="62" spans="1:8">
      <c r="A62" s="711"/>
      <c r="B62" s="712" t="s">
        <v>727</v>
      </c>
      <c r="C62" s="713"/>
      <c r="D62" s="713"/>
      <c r="E62" s="710">
        <f t="shared" si="15"/>
        <v>0</v>
      </c>
      <c r="F62" s="713"/>
      <c r="G62" s="713"/>
      <c r="H62" s="710">
        <f t="shared" si="16"/>
        <v>0</v>
      </c>
    </row>
    <row r="63" spans="1:8">
      <c r="A63" s="711"/>
      <c r="B63" s="712" t="s">
        <v>728</v>
      </c>
      <c r="C63" s="713"/>
      <c r="D63" s="713"/>
      <c r="E63" s="710">
        <f t="shared" si="15"/>
        <v>0</v>
      </c>
      <c r="F63" s="713"/>
      <c r="G63" s="713"/>
      <c r="H63" s="710">
        <f t="shared" si="16"/>
        <v>0</v>
      </c>
    </row>
    <row r="64" spans="1:8" ht="15.75" thickBot="1">
      <c r="A64" s="719"/>
      <c r="B64" s="720" t="s">
        <v>729</v>
      </c>
      <c r="C64" s="721"/>
      <c r="D64" s="721"/>
      <c r="E64" s="722">
        <f t="shared" si="15"/>
        <v>0</v>
      </c>
      <c r="F64" s="721"/>
      <c r="G64" s="721"/>
      <c r="H64" s="722">
        <f t="shared" si="16"/>
        <v>0</v>
      </c>
    </row>
    <row r="65" spans="1:8">
      <c r="A65" s="711" t="s">
        <v>730</v>
      </c>
      <c r="B65" s="712"/>
      <c r="C65" s="717">
        <f t="shared" ref="C65:H65" si="17">SUM(C66:C74)</f>
        <v>0</v>
      </c>
      <c r="D65" s="717">
        <f t="shared" si="17"/>
        <v>0</v>
      </c>
      <c r="E65" s="717">
        <f t="shared" si="17"/>
        <v>0</v>
      </c>
      <c r="F65" s="717">
        <f t="shared" si="17"/>
        <v>0</v>
      </c>
      <c r="G65" s="717">
        <f t="shared" si="17"/>
        <v>0</v>
      </c>
      <c r="H65" s="717">
        <f t="shared" si="17"/>
        <v>0</v>
      </c>
    </row>
    <row r="66" spans="1:8">
      <c r="A66" s="711"/>
      <c r="B66" s="712" t="s">
        <v>731</v>
      </c>
      <c r="C66" s="713"/>
      <c r="D66" s="713"/>
      <c r="E66" s="710">
        <f t="shared" ref="E66:E74" si="18">C66+D66</f>
        <v>0</v>
      </c>
      <c r="F66" s="713"/>
      <c r="G66" s="713"/>
      <c r="H66" s="710">
        <f t="shared" ref="H66:H74" si="19">+E66-F66</f>
        <v>0</v>
      </c>
    </row>
    <row r="67" spans="1:8">
      <c r="A67" s="711"/>
      <c r="B67" s="712" t="s">
        <v>732</v>
      </c>
      <c r="C67" s="713"/>
      <c r="D67" s="713"/>
      <c r="E67" s="710"/>
      <c r="F67" s="713"/>
      <c r="G67" s="713"/>
      <c r="H67" s="710">
        <f t="shared" si="19"/>
        <v>0</v>
      </c>
    </row>
    <row r="68" spans="1:8">
      <c r="A68" s="711"/>
      <c r="B68" s="712" t="s">
        <v>733</v>
      </c>
      <c r="C68" s="713"/>
      <c r="D68" s="713"/>
      <c r="E68" s="710">
        <f t="shared" si="18"/>
        <v>0</v>
      </c>
      <c r="F68" s="713"/>
      <c r="G68" s="713"/>
      <c r="H68" s="710">
        <f t="shared" si="19"/>
        <v>0</v>
      </c>
    </row>
    <row r="69" spans="1:8">
      <c r="A69" s="711"/>
      <c r="B69" s="712" t="s">
        <v>734</v>
      </c>
      <c r="C69" s="713"/>
      <c r="D69" s="713"/>
      <c r="E69" s="710">
        <f t="shared" si="18"/>
        <v>0</v>
      </c>
      <c r="F69" s="713"/>
      <c r="G69" s="713"/>
      <c r="H69" s="710">
        <f t="shared" si="19"/>
        <v>0</v>
      </c>
    </row>
    <row r="70" spans="1:8">
      <c r="A70" s="711"/>
      <c r="B70" s="712" t="s">
        <v>735</v>
      </c>
      <c r="C70" s="713"/>
      <c r="D70" s="713"/>
      <c r="E70" s="710">
        <f t="shared" si="18"/>
        <v>0</v>
      </c>
      <c r="F70" s="713"/>
      <c r="G70" s="713"/>
      <c r="H70" s="710">
        <f t="shared" si="19"/>
        <v>0</v>
      </c>
    </row>
    <row r="71" spans="1:8">
      <c r="A71" s="711"/>
      <c r="B71" s="712" t="s">
        <v>736</v>
      </c>
      <c r="C71" s="713"/>
      <c r="D71" s="713"/>
      <c r="E71" s="710">
        <f t="shared" si="18"/>
        <v>0</v>
      </c>
      <c r="F71" s="713"/>
      <c r="G71" s="713"/>
      <c r="H71" s="710">
        <f t="shared" si="19"/>
        <v>0</v>
      </c>
    </row>
    <row r="72" spans="1:8">
      <c r="A72" s="711"/>
      <c r="B72" s="712" t="s">
        <v>737</v>
      </c>
      <c r="C72" s="713"/>
      <c r="D72" s="713"/>
      <c r="E72" s="710">
        <f t="shared" si="18"/>
        <v>0</v>
      </c>
      <c r="F72" s="713"/>
      <c r="G72" s="713"/>
      <c r="H72" s="710">
        <f t="shared" si="19"/>
        <v>0</v>
      </c>
    </row>
    <row r="73" spans="1:8">
      <c r="A73" s="711"/>
      <c r="B73" s="712" t="s">
        <v>738</v>
      </c>
      <c r="C73" s="713"/>
      <c r="D73" s="713"/>
      <c r="E73" s="710">
        <f t="shared" si="18"/>
        <v>0</v>
      </c>
      <c r="F73" s="713"/>
      <c r="G73" s="713"/>
      <c r="H73" s="710">
        <f t="shared" si="19"/>
        <v>0</v>
      </c>
    </row>
    <row r="74" spans="1:8">
      <c r="A74" s="711"/>
      <c r="B74" s="712" t="s">
        <v>739</v>
      </c>
      <c r="C74" s="713"/>
      <c r="D74" s="713"/>
      <c r="E74" s="710">
        <f t="shared" si="18"/>
        <v>0</v>
      </c>
      <c r="F74" s="713"/>
      <c r="G74" s="713"/>
      <c r="H74" s="710">
        <f t="shared" si="19"/>
        <v>0</v>
      </c>
    </row>
    <row r="75" spans="1:8">
      <c r="A75" s="711"/>
      <c r="B75" s="712"/>
      <c r="C75" s="713"/>
      <c r="D75" s="713"/>
      <c r="E75" s="710"/>
      <c r="F75" s="713"/>
      <c r="G75" s="713"/>
      <c r="H75" s="710"/>
    </row>
    <row r="76" spans="1:8">
      <c r="A76" s="711" t="s">
        <v>740</v>
      </c>
      <c r="B76" s="712"/>
      <c r="C76" s="717">
        <f t="shared" ref="C76:H76" si="20">SUM(C77:C80)</f>
        <v>0</v>
      </c>
      <c r="D76" s="717">
        <f t="shared" si="20"/>
        <v>0</v>
      </c>
      <c r="E76" s="717">
        <f t="shared" si="20"/>
        <v>0</v>
      </c>
      <c r="F76" s="717">
        <f t="shared" si="20"/>
        <v>0</v>
      </c>
      <c r="G76" s="717">
        <f t="shared" si="20"/>
        <v>0</v>
      </c>
      <c r="H76" s="717">
        <f t="shared" si="20"/>
        <v>0</v>
      </c>
    </row>
    <row r="77" spans="1:8">
      <c r="A77" s="711"/>
      <c r="B77" s="712" t="s">
        <v>741</v>
      </c>
      <c r="C77" s="713">
        <v>0</v>
      </c>
      <c r="D77" s="713"/>
      <c r="E77" s="710">
        <f>C77+D77</f>
        <v>0</v>
      </c>
      <c r="F77" s="713"/>
      <c r="G77" s="713"/>
      <c r="H77" s="710">
        <f>+E77-F77</f>
        <v>0</v>
      </c>
    </row>
    <row r="78" spans="1:8">
      <c r="A78" s="711"/>
      <c r="B78" s="712" t="s">
        <v>742</v>
      </c>
      <c r="C78" s="713">
        <v>0</v>
      </c>
      <c r="D78" s="713"/>
      <c r="E78" s="710">
        <f>C78+D78</f>
        <v>0</v>
      </c>
      <c r="F78" s="713"/>
      <c r="G78" s="713"/>
      <c r="H78" s="710">
        <f>+E78-F78</f>
        <v>0</v>
      </c>
    </row>
    <row r="79" spans="1:8">
      <c r="A79" s="711"/>
      <c r="B79" s="712" t="s">
        <v>743</v>
      </c>
      <c r="C79" s="713">
        <v>0</v>
      </c>
      <c r="D79" s="713"/>
      <c r="E79" s="710">
        <f>C79+D79</f>
        <v>0</v>
      </c>
      <c r="F79" s="713"/>
      <c r="G79" s="713"/>
      <c r="H79" s="710">
        <f>+E79-F79</f>
        <v>0</v>
      </c>
    </row>
    <row r="80" spans="1:8">
      <c r="A80" s="711"/>
      <c r="B80" s="712" t="s">
        <v>744</v>
      </c>
      <c r="C80" s="713"/>
      <c r="D80" s="713"/>
      <c r="E80" s="710">
        <f>C80+D80</f>
        <v>0</v>
      </c>
      <c r="F80" s="713"/>
      <c r="G80" s="713"/>
      <c r="H80" s="710">
        <f>+E80-F80</f>
        <v>0</v>
      </c>
    </row>
    <row r="81" spans="1:9">
      <c r="A81" s="711"/>
      <c r="B81" s="712"/>
      <c r="C81" s="713"/>
      <c r="D81" s="713"/>
      <c r="E81" s="710"/>
      <c r="F81" s="713"/>
      <c r="G81" s="713"/>
      <c r="H81" s="710"/>
    </row>
    <row r="82" spans="1:9" ht="15.75" thickBot="1">
      <c r="A82" s="719" t="s">
        <v>643</v>
      </c>
      <c r="B82" s="1054"/>
      <c r="C82" s="1055">
        <f t="shared" ref="C82:H82" si="21">+C9+C46</f>
        <v>154527673</v>
      </c>
      <c r="D82" s="1055">
        <f t="shared" si="21"/>
        <v>28831973.379999999</v>
      </c>
      <c r="E82" s="1055">
        <f t="shared" si="21"/>
        <v>183359646.38</v>
      </c>
      <c r="F82" s="1055">
        <f t="shared" si="21"/>
        <v>57158775.620000005</v>
      </c>
      <c r="G82" s="1055">
        <f t="shared" si="21"/>
        <v>57158775.620000005</v>
      </c>
      <c r="H82" s="1055">
        <f t="shared" si="21"/>
        <v>126200870.75999999</v>
      </c>
      <c r="I82" s="502" t="str">
        <f>IF((C82-'ETCA-II-11'!B44)&gt;0.9,"ERROR!!!!! EL MONTO NO COINCIDE CON LO REPORTADO EN EL FORMATO ETCA-II-11 EN EL TOTAL DEL GASTO","")</f>
        <v/>
      </c>
    </row>
    <row r="83" spans="1:9">
      <c r="A83" s="723"/>
      <c r="B83" s="723"/>
      <c r="C83" s="724"/>
      <c r="D83" s="724"/>
      <c r="E83" s="725"/>
      <c r="F83" s="724"/>
      <c r="G83" s="724"/>
      <c r="H83" s="725"/>
      <c r="I83" s="502" t="str">
        <f>IF((D82-'ETCA-II-11'!C44)&gt;0.9,"ERROR!!!!! EL MONTO NO COINCIDE CON LO REPORTADO EN EL FORMATO ETCA-II-11 EN EL TOTAL DEL GASTO","")</f>
        <v/>
      </c>
    </row>
    <row r="84" spans="1:9">
      <c r="A84" s="723"/>
      <c r="B84" s="723"/>
      <c r="C84" s="724"/>
      <c r="D84" s="724"/>
      <c r="E84" s="725"/>
      <c r="F84" s="724"/>
      <c r="G84" s="724"/>
      <c r="H84" s="725"/>
      <c r="I84" t="str">
        <f>IF((E82-'ETCA-II-11'!D44),"ERROR!!!!! EL MONTO NO COINCIDE CON LO REPORTADO EN EL FORMATO ETCA-II-11 EN EL TOTAL DEL GASTO","")</f>
        <v/>
      </c>
    </row>
    <row r="85" spans="1:9">
      <c r="A85" s="723"/>
      <c r="B85" s="723"/>
      <c r="C85" s="724"/>
      <c r="D85" s="724"/>
      <c r="E85" s="725"/>
      <c r="F85" s="724"/>
      <c r="G85" s="724"/>
      <c r="H85" s="725"/>
      <c r="I85" t="str">
        <f>IF((F82-'ETCA-II-11'!E44)&gt;0.9,"ERROR!!!!! EL MONTO NO COINCIDE CON LO REPORTADO EN EL FORMATO ETCA-II-11 EN EL TOTAL DEL GASTO","")</f>
        <v/>
      </c>
    </row>
    <row r="86" spans="1:9">
      <c r="A86" s="723"/>
      <c r="B86" s="723"/>
      <c r="C86" s="724"/>
      <c r="D86" s="724"/>
      <c r="E86" s="725"/>
      <c r="F86" s="724"/>
      <c r="G86" s="724"/>
      <c r="H86" s="725"/>
      <c r="I86" t="str">
        <f>IF((G82-'ETCA-II-11'!F44)&gt;0.9,"ERROR!!!!! EL MONTO NO COINCIDE CON LO REPORTADO EN EL FORMATO ETCA-II-11 EN EL TOTAL DEL GASTO","")</f>
        <v/>
      </c>
    </row>
    <row r="87" spans="1:9">
      <c r="A87" s="723"/>
      <c r="B87" s="723"/>
      <c r="C87" s="724"/>
      <c r="D87" s="724"/>
      <c r="E87" s="725"/>
      <c r="F87" s="724"/>
      <c r="G87" s="724"/>
      <c r="H87" s="725"/>
      <c r="I87" t="str">
        <f>IF((H82-'ETCA-II-11'!G44)&gt;0.9,"ERROR!!!!! EL MONTO NO COINCIDE CON LO REPORTADO EN EL FORMATO ETCA-II-11 EN EL TOTAL DEL GASTO","")</f>
        <v/>
      </c>
    </row>
    <row r="88" spans="1:9">
      <c r="A88" s="723"/>
      <c r="B88" s="723"/>
      <c r="C88" s="724"/>
      <c r="D88" s="724"/>
      <c r="E88" s="725"/>
      <c r="F88" s="724"/>
      <c r="G88" s="724"/>
      <c r="H88" s="725"/>
    </row>
  </sheetData>
  <sheetProtection formatColumns="0" formatRows="0" insertHyperlinks="0"/>
  <mergeCells count="13"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19685039370078741" right="0.31496062992125984" top="0.74803149606299213" bottom="0.74803149606299213" header="0.31496062992125984" footer="0.31496062992125984"/>
  <pageSetup scale="84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76"/>
  <sheetViews>
    <sheetView view="pageBreakPreview" zoomScale="90" zoomScaleNormal="112" zoomScaleSheetLayoutView="90" workbookViewId="0">
      <selection activeCell="H175" sqref="H175"/>
    </sheetView>
  </sheetViews>
  <sheetFormatPr baseColWidth="10" defaultColWidth="11.42578125" defaultRowHeight="16.5"/>
  <cols>
    <col min="1" max="1" width="10.42578125" style="34" customWidth="1"/>
    <col min="2" max="2" width="39.7109375" style="6" customWidth="1"/>
    <col min="3" max="3" width="13.85546875" style="6" customWidth="1"/>
    <col min="4" max="4" width="13.7109375" style="6" customWidth="1"/>
    <col min="5" max="5" width="14.85546875" style="6" customWidth="1"/>
    <col min="6" max="6" width="14.28515625" style="6" customWidth="1"/>
    <col min="7" max="7" width="14.5703125" style="6" customWidth="1"/>
    <col min="8" max="8" width="16.140625" style="6" customWidth="1"/>
    <col min="9" max="9" width="9.42578125" style="6" customWidth="1"/>
    <col min="10" max="16384" width="11.42578125" style="3"/>
  </cols>
  <sheetData>
    <row r="1" spans="1:9" s="6" customFormat="1">
      <c r="A1" s="1309" t="str">
        <f>'ETCA-I-01'!A1:G1</f>
        <v>COMISION DE VIVIENDA DEL ESTADO DE SONORA</v>
      </c>
      <c r="B1" s="1309"/>
      <c r="C1" s="1309"/>
      <c r="D1" s="1309"/>
      <c r="E1" s="1309"/>
      <c r="F1" s="1309"/>
      <c r="G1" s="1309"/>
      <c r="H1" s="1309"/>
      <c r="I1" s="1309"/>
    </row>
    <row r="2" spans="1:9" s="31" customFormat="1" ht="15.75">
      <c r="A2" s="1309" t="s">
        <v>500</v>
      </c>
      <c r="B2" s="1309"/>
      <c r="C2" s="1309"/>
      <c r="D2" s="1309"/>
      <c r="E2" s="1309"/>
      <c r="F2" s="1309"/>
      <c r="G2" s="1309"/>
      <c r="H2" s="1309"/>
      <c r="I2" s="1309"/>
    </row>
    <row r="3" spans="1:9" s="31" customFormat="1" ht="15.75">
      <c r="A3" s="1309" t="s">
        <v>746</v>
      </c>
      <c r="B3" s="1309"/>
      <c r="C3" s="1309"/>
      <c r="D3" s="1309"/>
      <c r="E3" s="1309"/>
      <c r="F3" s="1309"/>
      <c r="G3" s="1309"/>
      <c r="H3" s="1309"/>
      <c r="I3" s="1309"/>
    </row>
    <row r="4" spans="1:9" s="31" customFormat="1">
      <c r="A4" s="1310" t="str">
        <f>'ETCA-I-03'!A3:D3</f>
        <v>Del 01 de Enero al 30 de Septiembre de 2020</v>
      </c>
      <c r="B4" s="1310"/>
      <c r="C4" s="1310"/>
      <c r="D4" s="1310"/>
      <c r="E4" s="1310"/>
      <c r="F4" s="1310"/>
      <c r="G4" s="1310"/>
      <c r="H4" s="1310"/>
      <c r="I4" s="1310"/>
    </row>
    <row r="5" spans="1:9" s="32" customFormat="1" ht="17.25" thickBot="1">
      <c r="A5" s="44"/>
      <c r="B5" s="44"/>
      <c r="C5" s="1311" t="s">
        <v>1035</v>
      </c>
      <c r="D5" s="1311"/>
      <c r="E5" s="1311"/>
      <c r="F5" s="44"/>
      <c r="G5" s="4"/>
      <c r="H5" s="1312"/>
      <c r="I5" s="1312"/>
    </row>
    <row r="6" spans="1:9" ht="38.25" customHeight="1">
      <c r="A6" s="1304" t="s">
        <v>747</v>
      </c>
      <c r="B6" s="1305"/>
      <c r="C6" s="193" t="s">
        <v>503</v>
      </c>
      <c r="D6" s="193" t="s">
        <v>433</v>
      </c>
      <c r="E6" s="193" t="s">
        <v>504</v>
      </c>
      <c r="F6" s="194" t="s">
        <v>505</v>
      </c>
      <c r="G6" s="194" t="s">
        <v>506</v>
      </c>
      <c r="H6" s="193" t="s">
        <v>507</v>
      </c>
      <c r="I6" s="195" t="s">
        <v>748</v>
      </c>
    </row>
    <row r="7" spans="1:9" ht="18" customHeight="1" thickBot="1">
      <c r="A7" s="1306"/>
      <c r="B7" s="1307"/>
      <c r="C7" s="284" t="s">
        <v>413</v>
      </c>
      <c r="D7" s="284" t="s">
        <v>414</v>
      </c>
      <c r="E7" s="284" t="s">
        <v>508</v>
      </c>
      <c r="F7" s="317" t="s">
        <v>416</v>
      </c>
      <c r="G7" s="317" t="s">
        <v>417</v>
      </c>
      <c r="H7" s="284" t="s">
        <v>509</v>
      </c>
      <c r="I7" s="285" t="s">
        <v>749</v>
      </c>
    </row>
    <row r="8" spans="1:9" ht="6" customHeight="1">
      <c r="A8" s="313"/>
      <c r="B8" s="314"/>
      <c r="C8" s="315"/>
      <c r="D8" s="315"/>
      <c r="E8" s="315"/>
      <c r="F8" s="315"/>
      <c r="G8" s="315"/>
      <c r="H8" s="315"/>
      <c r="I8" s="316"/>
    </row>
    <row r="9" spans="1:9" ht="20.100000000000001" customHeight="1">
      <c r="A9" s="959" t="s">
        <v>1141</v>
      </c>
      <c r="B9" s="960" t="s">
        <v>1142</v>
      </c>
      <c r="C9" s="961">
        <f>+C10+C19+C25+C41</f>
        <v>23761000</v>
      </c>
      <c r="D9" s="961">
        <f>+D10+D19+D25+D41</f>
        <v>1500000</v>
      </c>
      <c r="E9" s="961">
        <f>+C9+D9</f>
        <v>25261000</v>
      </c>
      <c r="F9" s="961">
        <f>+F10+F19+F25+F41</f>
        <v>16925947.5</v>
      </c>
      <c r="G9" s="961">
        <f>+G10+G19+G25+G41</f>
        <v>16925947.5</v>
      </c>
      <c r="H9" s="961">
        <f>+E9-F9</f>
        <v>8335052.5</v>
      </c>
      <c r="I9" s="962">
        <f>+F9/E9</f>
        <v>0.67004265468508772</v>
      </c>
    </row>
    <row r="10" spans="1:9" s="35" customFormat="1" ht="24.75" customHeight="1">
      <c r="A10" s="963">
        <v>1100</v>
      </c>
      <c r="B10" s="1003" t="s">
        <v>1143</v>
      </c>
      <c r="C10" s="961">
        <f>+C11</f>
        <v>15005631.809999999</v>
      </c>
      <c r="D10" s="961">
        <f>+D11</f>
        <v>1353166.56</v>
      </c>
      <c r="E10" s="965">
        <f>+C10+D10</f>
        <v>16358798.369999999</v>
      </c>
      <c r="F10" s="961">
        <f>+F11</f>
        <v>10607297.750000002</v>
      </c>
      <c r="G10" s="961">
        <f>+G11</f>
        <v>10607297.750000002</v>
      </c>
      <c r="H10" s="961">
        <f t="shared" ref="H10:H73" si="0">+E10-F10</f>
        <v>5751500.6199999973</v>
      </c>
      <c r="I10" s="962">
        <f>+F10/E10</f>
        <v>0.64841545876942075</v>
      </c>
    </row>
    <row r="11" spans="1:9" s="35" customFormat="1" ht="17.25" customHeight="1">
      <c r="A11" s="966">
        <v>113</v>
      </c>
      <c r="B11" s="967" t="s">
        <v>750</v>
      </c>
      <c r="C11" s="961">
        <f t="shared" ref="C11:H11" si="1">SUM(C12:C18)</f>
        <v>15005631.809999999</v>
      </c>
      <c r="D11" s="961">
        <f t="shared" si="1"/>
        <v>1353166.56</v>
      </c>
      <c r="E11" s="961">
        <f t="shared" si="1"/>
        <v>16358798.370000001</v>
      </c>
      <c r="F11" s="961">
        <f>SUM(F12:F18)</f>
        <v>10607297.750000002</v>
      </c>
      <c r="G11" s="961">
        <f t="shared" si="1"/>
        <v>10607297.750000002</v>
      </c>
      <c r="H11" s="961">
        <f t="shared" si="1"/>
        <v>5751500.6199999982</v>
      </c>
      <c r="I11" s="962">
        <f>+F11/E11</f>
        <v>0.64841545876942064</v>
      </c>
    </row>
    <row r="12" spans="1:9" s="35" customFormat="1" ht="17.25" customHeight="1">
      <c r="A12" s="968">
        <v>11301</v>
      </c>
      <c r="B12" s="969" t="s">
        <v>751</v>
      </c>
      <c r="C12" s="970">
        <v>6589030.0599999996</v>
      </c>
      <c r="D12" s="971">
        <v>2474026.39</v>
      </c>
      <c r="E12" s="970">
        <f>+C12+D12</f>
        <v>9063056.4499999993</v>
      </c>
      <c r="F12" s="971">
        <v>6789069.9900000002</v>
      </c>
      <c r="G12" s="971">
        <f>+F12</f>
        <v>6789069.9900000002</v>
      </c>
      <c r="H12" s="972">
        <f>+E12-F12</f>
        <v>2273986.459999999</v>
      </c>
      <c r="I12" s="973">
        <f>+F12/E12</f>
        <v>0.7490927621884117</v>
      </c>
    </row>
    <row r="13" spans="1:9" s="35" customFormat="1" ht="17.25" customHeight="1">
      <c r="A13" s="968">
        <v>11303</v>
      </c>
      <c r="B13" s="969" t="s">
        <v>1144</v>
      </c>
      <c r="C13" s="970">
        <v>3121894.57</v>
      </c>
      <c r="D13" s="970">
        <v>-32000</v>
      </c>
      <c r="E13" s="970">
        <f t="shared" ref="E13:E73" si="2">+C13+D13</f>
        <v>3089894.57</v>
      </c>
      <c r="F13" s="970">
        <v>1637680.18</v>
      </c>
      <c r="G13" s="970">
        <f>+F13</f>
        <v>1637680.18</v>
      </c>
      <c r="H13" s="972">
        <f>+E13-F13</f>
        <v>1452214.39</v>
      </c>
      <c r="I13" s="973">
        <f>+F13/E13</f>
        <v>0.5300116696214654</v>
      </c>
    </row>
    <row r="14" spans="1:9" s="35" customFormat="1" ht="17.25" customHeight="1">
      <c r="A14" s="968">
        <v>11306</v>
      </c>
      <c r="B14" s="969" t="s">
        <v>752</v>
      </c>
      <c r="C14" s="970"/>
      <c r="D14" s="970"/>
      <c r="E14" s="970">
        <f t="shared" si="2"/>
        <v>0</v>
      </c>
      <c r="F14" s="970"/>
      <c r="G14" s="970"/>
      <c r="H14" s="972">
        <f t="shared" si="0"/>
        <v>0</v>
      </c>
      <c r="I14" s="973"/>
    </row>
    <row r="15" spans="1:9" s="35" customFormat="1" ht="17.25" customHeight="1">
      <c r="A15" s="968">
        <v>11307</v>
      </c>
      <c r="B15" s="969" t="s">
        <v>753</v>
      </c>
      <c r="C15" s="970">
        <v>879459.81</v>
      </c>
      <c r="D15" s="970">
        <v>-586815.35</v>
      </c>
      <c r="E15" s="970">
        <f t="shared" si="2"/>
        <v>292644.46000000008</v>
      </c>
      <c r="F15" s="970">
        <v>292644.46000000002</v>
      </c>
      <c r="G15" s="970">
        <f>+F15</f>
        <v>292644.46000000002</v>
      </c>
      <c r="H15" s="972">
        <f t="shared" si="0"/>
        <v>0</v>
      </c>
      <c r="I15" s="973">
        <f>+F15/E15</f>
        <v>0.99999999999999978</v>
      </c>
    </row>
    <row r="16" spans="1:9" s="35" customFormat="1" ht="17.25" customHeight="1">
      <c r="A16" s="968">
        <v>11308</v>
      </c>
      <c r="B16" s="969" t="s">
        <v>1145</v>
      </c>
      <c r="C16" s="970"/>
      <c r="D16" s="970"/>
      <c r="E16" s="970">
        <f t="shared" si="2"/>
        <v>0</v>
      </c>
      <c r="F16" s="970"/>
      <c r="G16" s="970"/>
      <c r="H16" s="972">
        <f t="shared" si="0"/>
        <v>0</v>
      </c>
      <c r="I16" s="973"/>
    </row>
    <row r="17" spans="1:9" s="35" customFormat="1" ht="17.25" customHeight="1">
      <c r="A17" s="968">
        <v>11309</v>
      </c>
      <c r="B17" s="969" t="s">
        <v>754</v>
      </c>
      <c r="C17" s="970">
        <v>3776413.28</v>
      </c>
      <c r="D17" s="970">
        <v>-87833.44</v>
      </c>
      <c r="E17" s="970">
        <f t="shared" si="2"/>
        <v>3688579.84</v>
      </c>
      <c r="F17" s="970">
        <v>1663280.07</v>
      </c>
      <c r="G17" s="970">
        <f>+F17</f>
        <v>1663280.07</v>
      </c>
      <c r="H17" s="972">
        <f>+E17-F17</f>
        <v>2025299.7699999998</v>
      </c>
      <c r="I17" s="973">
        <f>+F17/E17</f>
        <v>0.45092695350197437</v>
      </c>
    </row>
    <row r="18" spans="1:9" s="35" customFormat="1" ht="17.25" customHeight="1">
      <c r="A18" s="968">
        <v>11310</v>
      </c>
      <c r="B18" s="969" t="s">
        <v>755</v>
      </c>
      <c r="C18" s="970">
        <v>638834.09</v>
      </c>
      <c r="D18" s="970">
        <v>-414211.04</v>
      </c>
      <c r="E18" s="970">
        <f t="shared" si="2"/>
        <v>224623.05</v>
      </c>
      <c r="F18" s="970">
        <v>224623.05</v>
      </c>
      <c r="G18" s="970">
        <f>+F18</f>
        <v>224623.05</v>
      </c>
      <c r="H18" s="972">
        <f t="shared" si="0"/>
        <v>0</v>
      </c>
      <c r="I18" s="973">
        <f>+F18/E18</f>
        <v>1</v>
      </c>
    </row>
    <row r="19" spans="1:9" s="35" customFormat="1" ht="17.25" customHeight="1">
      <c r="A19" s="963">
        <v>1300</v>
      </c>
      <c r="B19" s="964" t="s">
        <v>756</v>
      </c>
      <c r="C19" s="965">
        <f>+C20+C22</f>
        <v>1170722.4200000002</v>
      </c>
      <c r="D19" s="965">
        <f t="shared" ref="D19:I19" si="3">+D20+D22</f>
        <v>146833.44</v>
      </c>
      <c r="E19" s="965">
        <f t="shared" si="3"/>
        <v>1317555.8600000001</v>
      </c>
      <c r="F19" s="965">
        <f>+F20+F22</f>
        <v>267009.44</v>
      </c>
      <c r="G19" s="965">
        <f t="shared" si="3"/>
        <v>267009.44</v>
      </c>
      <c r="H19" s="965">
        <f t="shared" si="3"/>
        <v>1050546.42</v>
      </c>
      <c r="I19" s="962">
        <f t="shared" si="3"/>
        <v>1.5973175070595713</v>
      </c>
    </row>
    <row r="20" spans="1:9" s="35" customFormat="1" ht="25.5" customHeight="1">
      <c r="A20" s="966">
        <v>131</v>
      </c>
      <c r="B20" s="974" t="s">
        <v>757</v>
      </c>
      <c r="C20" s="965">
        <f>+C21</f>
        <v>71800.070000000007</v>
      </c>
      <c r="D20" s="965">
        <f t="shared" ref="D20:I20" si="4">+D21</f>
        <v>146833.44</v>
      </c>
      <c r="E20" s="965">
        <f t="shared" si="4"/>
        <v>218633.51</v>
      </c>
      <c r="F20" s="965">
        <f t="shared" si="4"/>
        <v>188791.4</v>
      </c>
      <c r="G20" s="965">
        <f t="shared" si="4"/>
        <v>188791.4</v>
      </c>
      <c r="H20" s="965">
        <f t="shared" si="4"/>
        <v>29842.110000000015</v>
      </c>
      <c r="I20" s="962">
        <f t="shared" si="4"/>
        <v>0.86350623927686099</v>
      </c>
    </row>
    <row r="21" spans="1:9" s="35" customFormat="1" ht="24" customHeight="1">
      <c r="A21" s="968">
        <v>13101</v>
      </c>
      <c r="B21" s="985" t="s">
        <v>1146</v>
      </c>
      <c r="C21" s="970">
        <v>71800.070000000007</v>
      </c>
      <c r="D21" s="970">
        <v>146833.44</v>
      </c>
      <c r="E21" s="970">
        <f t="shared" si="2"/>
        <v>218633.51</v>
      </c>
      <c r="F21" s="970">
        <v>188791.4</v>
      </c>
      <c r="G21" s="970">
        <f>+F21</f>
        <v>188791.4</v>
      </c>
      <c r="H21" s="972">
        <f t="shared" si="0"/>
        <v>29842.110000000015</v>
      </c>
      <c r="I21" s="973">
        <f>+F21/E21</f>
        <v>0.86350623927686099</v>
      </c>
    </row>
    <row r="22" spans="1:9" s="35" customFormat="1" ht="22.5" customHeight="1">
      <c r="A22" s="966">
        <v>132</v>
      </c>
      <c r="B22" s="974" t="s">
        <v>758</v>
      </c>
      <c r="C22" s="965">
        <f t="shared" ref="C22:I22" si="5">SUM(C23:C24)</f>
        <v>1098922.3500000001</v>
      </c>
      <c r="D22" s="965">
        <f t="shared" si="5"/>
        <v>0</v>
      </c>
      <c r="E22" s="965">
        <f t="shared" si="5"/>
        <v>1098922.3500000001</v>
      </c>
      <c r="F22" s="965">
        <f>SUM(F23:F24)</f>
        <v>78218.040000000008</v>
      </c>
      <c r="G22" s="965">
        <f>SUM(G23:G24)</f>
        <v>78218.040000000008</v>
      </c>
      <c r="H22" s="965">
        <f t="shared" si="5"/>
        <v>1020704.3099999999</v>
      </c>
      <c r="I22" s="962">
        <f t="shared" si="5"/>
        <v>0.73381126778271033</v>
      </c>
    </row>
    <row r="23" spans="1:9" s="35" customFormat="1" ht="16.5" customHeight="1">
      <c r="A23" s="968">
        <v>13201</v>
      </c>
      <c r="B23" s="969" t="s">
        <v>759</v>
      </c>
      <c r="C23" s="970">
        <v>66228.600000000006</v>
      </c>
      <c r="D23" s="970"/>
      <c r="E23" s="970">
        <f t="shared" si="2"/>
        <v>66228.600000000006</v>
      </c>
      <c r="F23" s="970">
        <v>46569.62</v>
      </c>
      <c r="G23" s="970">
        <f>+F23</f>
        <v>46569.62</v>
      </c>
      <c r="H23" s="970">
        <f t="shared" si="0"/>
        <v>19658.980000000003</v>
      </c>
      <c r="I23" s="973">
        <f>+F23/E23</f>
        <v>0.70316479587368597</v>
      </c>
    </row>
    <row r="24" spans="1:9" s="35" customFormat="1" ht="18" customHeight="1">
      <c r="A24" s="968">
        <v>13202</v>
      </c>
      <c r="B24" s="969" t="s">
        <v>760</v>
      </c>
      <c r="C24" s="970">
        <v>1032693.75</v>
      </c>
      <c r="D24" s="970"/>
      <c r="E24" s="970">
        <f t="shared" si="2"/>
        <v>1032693.75</v>
      </c>
      <c r="F24" s="970">
        <v>31648.42</v>
      </c>
      <c r="G24" s="970">
        <f>+F24</f>
        <v>31648.42</v>
      </c>
      <c r="H24" s="970">
        <f>+E24-F24</f>
        <v>1001045.33</v>
      </c>
      <c r="I24" s="973">
        <f>+F24/E24</f>
        <v>3.0646471909024333E-2</v>
      </c>
    </row>
    <row r="25" spans="1:9" s="35" customFormat="1" ht="17.25" customHeight="1">
      <c r="A25" s="963">
        <v>1400</v>
      </c>
      <c r="B25" s="964" t="s">
        <v>513</v>
      </c>
      <c r="C25" s="965">
        <f>+C26+C36+C38</f>
        <v>7584645.7700000005</v>
      </c>
      <c r="D25" s="965">
        <f>+D26+D36+D38</f>
        <v>0</v>
      </c>
      <c r="E25" s="965">
        <f t="shared" si="2"/>
        <v>7584645.7700000005</v>
      </c>
      <c r="F25" s="965">
        <f>+F26+F36+F38</f>
        <v>6051640.3099999996</v>
      </c>
      <c r="G25" s="965">
        <f>+G26+G36+G38</f>
        <v>6051640.3099999996</v>
      </c>
      <c r="H25" s="961">
        <f t="shared" si="0"/>
        <v>1533005.4600000009</v>
      </c>
      <c r="I25" s="962">
        <f>+F25/E25</f>
        <v>0.7978804143940923</v>
      </c>
    </row>
    <row r="26" spans="1:9" s="35" customFormat="1" ht="17.25" customHeight="1">
      <c r="A26" s="966">
        <v>141</v>
      </c>
      <c r="B26" s="967" t="s">
        <v>1147</v>
      </c>
      <c r="C26" s="965">
        <f>SUM(C27:C35)</f>
        <v>4720992.4300000006</v>
      </c>
      <c r="D26" s="965">
        <f t="shared" ref="D26:I26" si="6">SUM(D27:D35)</f>
        <v>0</v>
      </c>
      <c r="E26" s="965">
        <f t="shared" si="6"/>
        <v>4720992.4300000006</v>
      </c>
      <c r="F26" s="965">
        <f>SUM(F27:F35)</f>
        <v>3742486.44</v>
      </c>
      <c r="G26" s="965">
        <f>SUM(G27:G35)</f>
        <v>3742486.44</v>
      </c>
      <c r="H26" s="965">
        <f t="shared" si="6"/>
        <v>978505.98999999987</v>
      </c>
      <c r="I26" s="962">
        <f t="shared" si="6"/>
        <v>6.4059316418059433</v>
      </c>
    </row>
    <row r="27" spans="1:9" s="35" customFormat="1" ht="17.25" customHeight="1">
      <c r="A27" s="968">
        <v>14101</v>
      </c>
      <c r="B27" s="969" t="s">
        <v>1148</v>
      </c>
      <c r="C27" s="970">
        <v>1145758.18</v>
      </c>
      <c r="D27" s="970"/>
      <c r="E27" s="970">
        <f t="shared" si="2"/>
        <v>1145758.18</v>
      </c>
      <c r="F27" s="970">
        <v>931028.31</v>
      </c>
      <c r="G27" s="970">
        <f>+F27</f>
        <v>931028.31</v>
      </c>
      <c r="H27" s="972">
        <f t="shared" si="0"/>
        <v>214729.86999999988</v>
      </c>
      <c r="I27" s="973">
        <f>+F27/E27</f>
        <v>0.81258709407599439</v>
      </c>
    </row>
    <row r="28" spans="1:9" s="35" customFormat="1" ht="17.25" customHeight="1">
      <c r="A28" s="968">
        <v>14102</v>
      </c>
      <c r="B28" s="969" t="s">
        <v>1149</v>
      </c>
      <c r="C28" s="970">
        <v>588.80999999999995</v>
      </c>
      <c r="D28" s="970"/>
      <c r="E28" s="970">
        <f t="shared" si="2"/>
        <v>588.80999999999995</v>
      </c>
      <c r="F28" s="970">
        <v>452.58</v>
      </c>
      <c r="G28" s="970">
        <f>+F28</f>
        <v>452.58</v>
      </c>
      <c r="H28" s="972">
        <f t="shared" si="0"/>
        <v>136.22999999999996</v>
      </c>
      <c r="I28" s="973">
        <f>+F28/E28</f>
        <v>0.7686350435624395</v>
      </c>
    </row>
    <row r="29" spans="1:9" s="35" customFormat="1" ht="17.25" customHeight="1">
      <c r="A29" s="968">
        <v>14103</v>
      </c>
      <c r="B29" s="969" t="s">
        <v>1150</v>
      </c>
      <c r="C29" s="970">
        <v>2499.08</v>
      </c>
      <c r="D29" s="970"/>
      <c r="E29" s="970">
        <f t="shared" si="2"/>
        <v>2499.08</v>
      </c>
      <c r="F29" s="970">
        <v>2210.46</v>
      </c>
      <c r="G29" s="970">
        <f>+F29</f>
        <v>2210.46</v>
      </c>
      <c r="H29" s="972">
        <f t="shared" si="0"/>
        <v>288.61999999999989</v>
      </c>
      <c r="I29" s="973">
        <f>+F29/E29</f>
        <v>0.88450949949581448</v>
      </c>
    </row>
    <row r="30" spans="1:9" s="35" customFormat="1" ht="17.25" customHeight="1">
      <c r="A30" s="968">
        <v>14104</v>
      </c>
      <c r="B30" s="969" t="s">
        <v>1151</v>
      </c>
      <c r="C30" s="970">
        <v>67397.539999999994</v>
      </c>
      <c r="D30" s="970"/>
      <c r="E30" s="970">
        <f t="shared" si="2"/>
        <v>67397.539999999994</v>
      </c>
      <c r="F30" s="970">
        <v>54646.7</v>
      </c>
      <c r="G30" s="970">
        <f>+F30</f>
        <v>54646.7</v>
      </c>
      <c r="H30" s="972">
        <f t="shared" si="0"/>
        <v>12750.839999999997</v>
      </c>
      <c r="I30" s="973">
        <f>+F30/E30</f>
        <v>0.81081149252628515</v>
      </c>
    </row>
    <row r="31" spans="1:9" s="35" customFormat="1" ht="17.25" customHeight="1">
      <c r="A31" s="968">
        <v>14105</v>
      </c>
      <c r="B31" s="969" t="s">
        <v>1152</v>
      </c>
      <c r="C31" s="970"/>
      <c r="D31" s="970"/>
      <c r="E31" s="970">
        <f t="shared" si="2"/>
        <v>0</v>
      </c>
      <c r="F31" s="970"/>
      <c r="G31" s="970"/>
      <c r="H31" s="972">
        <f t="shared" si="0"/>
        <v>0</v>
      </c>
      <c r="I31" s="973"/>
    </row>
    <row r="32" spans="1:9" s="35" customFormat="1" ht="17.25" customHeight="1">
      <c r="A32" s="968">
        <v>14106</v>
      </c>
      <c r="B32" s="969" t="s">
        <v>1153</v>
      </c>
      <c r="C32" s="970">
        <v>2704190.22</v>
      </c>
      <c r="D32" s="970"/>
      <c r="E32" s="970">
        <f t="shared" si="2"/>
        <v>2704190.22</v>
      </c>
      <c r="F32" s="970">
        <v>2169155.33</v>
      </c>
      <c r="G32" s="970">
        <f>+F32</f>
        <v>2169155.33</v>
      </c>
      <c r="H32" s="972">
        <f t="shared" si="0"/>
        <v>535034.89000000013</v>
      </c>
      <c r="I32" s="973">
        <f>+F32/E32</f>
        <v>0.80214598586929287</v>
      </c>
    </row>
    <row r="33" spans="1:9" s="35" customFormat="1" ht="23.25" customHeight="1">
      <c r="A33" s="968">
        <v>14107</v>
      </c>
      <c r="B33" s="985" t="s">
        <v>1154</v>
      </c>
      <c r="C33" s="970">
        <v>134795.06</v>
      </c>
      <c r="D33" s="970"/>
      <c r="E33" s="970">
        <f t="shared" si="2"/>
        <v>134795.06</v>
      </c>
      <c r="F33" s="970">
        <v>109632.36</v>
      </c>
      <c r="G33" s="970">
        <f>+F33</f>
        <v>109632.36</v>
      </c>
      <c r="H33" s="972">
        <f t="shared" si="0"/>
        <v>25162.699999999997</v>
      </c>
      <c r="I33" s="973">
        <f>+F33/E33</f>
        <v>0.81332624504191775</v>
      </c>
    </row>
    <row r="34" spans="1:9" s="35" customFormat="1" ht="17.25" customHeight="1">
      <c r="A34" s="968">
        <v>14108</v>
      </c>
      <c r="B34" s="969" t="s">
        <v>1155</v>
      </c>
      <c r="C34" s="970">
        <v>598366</v>
      </c>
      <c r="D34" s="970"/>
      <c r="E34" s="970">
        <f t="shared" si="2"/>
        <v>598366</v>
      </c>
      <c r="F34" s="970">
        <v>420714</v>
      </c>
      <c r="G34" s="970">
        <f>+F34</f>
        <v>420714</v>
      </c>
      <c r="H34" s="972">
        <f t="shared" si="0"/>
        <v>177652</v>
      </c>
      <c r="I34" s="973">
        <f>+F34/E34</f>
        <v>0.7031047887079146</v>
      </c>
    </row>
    <row r="35" spans="1:9" s="35" customFormat="1" ht="17.25" customHeight="1">
      <c r="A35" s="968">
        <v>14110</v>
      </c>
      <c r="B35" s="969" t="s">
        <v>1156</v>
      </c>
      <c r="C35" s="970">
        <v>67397.539999999994</v>
      </c>
      <c r="D35" s="970"/>
      <c r="E35" s="970">
        <f t="shared" si="2"/>
        <v>67397.539999999994</v>
      </c>
      <c r="F35" s="970">
        <v>54646.7</v>
      </c>
      <c r="G35" s="970">
        <f>+F35</f>
        <v>54646.7</v>
      </c>
      <c r="H35" s="972">
        <f t="shared" si="0"/>
        <v>12750.839999999997</v>
      </c>
      <c r="I35" s="973">
        <f>+F35/E35</f>
        <v>0.81081149252628515</v>
      </c>
    </row>
    <row r="36" spans="1:9" s="35" customFormat="1" ht="17.25" customHeight="1">
      <c r="A36" s="966">
        <v>142</v>
      </c>
      <c r="B36" s="967" t="s">
        <v>1157</v>
      </c>
      <c r="C36" s="965">
        <f>+C37</f>
        <v>539180.54</v>
      </c>
      <c r="D36" s="965">
        <f>+D37</f>
        <v>0</v>
      </c>
      <c r="E36" s="965">
        <f t="shared" si="2"/>
        <v>539180.54</v>
      </c>
      <c r="F36" s="965">
        <f>+F37</f>
        <v>438077.73</v>
      </c>
      <c r="G36" s="965">
        <f>+G37</f>
        <v>438077.73</v>
      </c>
      <c r="H36" s="961">
        <f t="shared" si="0"/>
        <v>101102.81000000006</v>
      </c>
      <c r="I36" s="962">
        <f>+I37</f>
        <v>0.81248802117376107</v>
      </c>
    </row>
    <row r="37" spans="1:9" s="35" customFormat="1" ht="17.25" customHeight="1">
      <c r="A37" s="968">
        <v>14201</v>
      </c>
      <c r="B37" s="969" t="s">
        <v>1158</v>
      </c>
      <c r="C37" s="970">
        <v>539180.54</v>
      </c>
      <c r="D37" s="970"/>
      <c r="E37" s="970">
        <f t="shared" si="2"/>
        <v>539180.54</v>
      </c>
      <c r="F37" s="970">
        <v>438077.73</v>
      </c>
      <c r="G37" s="970">
        <f>+F37</f>
        <v>438077.73</v>
      </c>
      <c r="H37" s="972">
        <f t="shared" si="0"/>
        <v>101102.81000000006</v>
      </c>
      <c r="I37" s="973">
        <f>+F37/E37</f>
        <v>0.81248802117376107</v>
      </c>
    </row>
    <row r="38" spans="1:9" s="35" customFormat="1" ht="17.25" customHeight="1">
      <c r="A38" s="966">
        <v>143</v>
      </c>
      <c r="B38" s="967" t="s">
        <v>1159</v>
      </c>
      <c r="C38" s="965">
        <f>SUM(C39:C40)</f>
        <v>2324472.7999999998</v>
      </c>
      <c r="D38" s="965">
        <f>+D40+D39</f>
        <v>0</v>
      </c>
      <c r="E38" s="965">
        <f>SUM(E39:E40)</f>
        <v>2324472.7999999998</v>
      </c>
      <c r="F38" s="965">
        <f>SUM(F39:F40)</f>
        <v>1871076.14</v>
      </c>
      <c r="G38" s="965">
        <f>SUM(G39:G40)</f>
        <v>1871076.14</v>
      </c>
      <c r="H38" s="965">
        <f>SUM(H39:H40)</f>
        <v>453396.65999999992</v>
      </c>
      <c r="I38" s="962">
        <f>+I39</f>
        <v>0.7596319723979299</v>
      </c>
    </row>
    <row r="39" spans="1:9" s="35" customFormat="1" ht="17.25" customHeight="1">
      <c r="A39" s="975">
        <v>14301</v>
      </c>
      <c r="B39" s="976" t="s">
        <v>1159</v>
      </c>
      <c r="C39" s="970">
        <v>12173</v>
      </c>
      <c r="D39" s="970"/>
      <c r="E39" s="970">
        <f t="shared" si="2"/>
        <v>12173</v>
      </c>
      <c r="F39" s="970">
        <v>9247</v>
      </c>
      <c r="G39" s="970">
        <f>+F39</f>
        <v>9247</v>
      </c>
      <c r="H39" s="972">
        <f t="shared" si="0"/>
        <v>2926</v>
      </c>
      <c r="I39" s="973">
        <f t="shared" ref="I39:I47" si="7">+F39/E39</f>
        <v>0.7596319723979299</v>
      </c>
    </row>
    <row r="40" spans="1:9" s="35" customFormat="1" ht="17.25" customHeight="1">
      <c r="A40" s="975">
        <v>14303</v>
      </c>
      <c r="B40" s="976" t="s">
        <v>1160</v>
      </c>
      <c r="C40" s="970">
        <v>2312299.7999999998</v>
      </c>
      <c r="D40" s="970"/>
      <c r="E40" s="970">
        <f t="shared" si="2"/>
        <v>2312299.7999999998</v>
      </c>
      <c r="F40" s="970">
        <v>1861829.14</v>
      </c>
      <c r="G40" s="970">
        <f>+F40</f>
        <v>1861829.14</v>
      </c>
      <c r="H40" s="972">
        <f t="shared" si="0"/>
        <v>450470.65999999992</v>
      </c>
      <c r="I40" s="973">
        <f t="shared" si="7"/>
        <v>0.80518501104398321</v>
      </c>
    </row>
    <row r="41" spans="1:9" s="35" customFormat="1" ht="17.25" customHeight="1">
      <c r="A41" s="963">
        <v>1500</v>
      </c>
      <c r="B41" s="964" t="s">
        <v>1161</v>
      </c>
      <c r="C41" s="965">
        <f>SUM(C42:C43)</f>
        <v>0</v>
      </c>
      <c r="D41" s="965">
        <f>+D42</f>
        <v>0</v>
      </c>
      <c r="E41" s="965">
        <f>+C41+D41</f>
        <v>0</v>
      </c>
      <c r="F41" s="965">
        <f>+F42</f>
        <v>0</v>
      </c>
      <c r="G41" s="965">
        <f>+G42</f>
        <v>0</v>
      </c>
      <c r="H41" s="965">
        <f>SUM(H42:H43)</f>
        <v>0</v>
      </c>
      <c r="I41" s="962"/>
    </row>
    <row r="42" spans="1:9" s="35" customFormat="1" ht="17.25" customHeight="1">
      <c r="A42" s="977">
        <v>150</v>
      </c>
      <c r="B42" s="978" t="s">
        <v>1162</v>
      </c>
      <c r="C42" s="965">
        <v>0</v>
      </c>
      <c r="D42" s="965">
        <f>+D43</f>
        <v>0</v>
      </c>
      <c r="E42" s="965">
        <f>+C42+D42</f>
        <v>0</v>
      </c>
      <c r="F42" s="965">
        <f>+F43</f>
        <v>0</v>
      </c>
      <c r="G42" s="965">
        <f>+G43</f>
        <v>0</v>
      </c>
      <c r="H42" s="961">
        <f>+E42-F42</f>
        <v>0</v>
      </c>
      <c r="I42" s="962"/>
    </row>
    <row r="43" spans="1:9" s="35" customFormat="1" ht="17.25" customHeight="1">
      <c r="A43" s="975">
        <v>15201</v>
      </c>
      <c r="B43" s="976" t="s">
        <v>1163</v>
      </c>
      <c r="C43" s="970">
        <v>0</v>
      </c>
      <c r="D43" s="970"/>
      <c r="E43" s="970">
        <f>+C43+D43</f>
        <v>0</v>
      </c>
      <c r="F43" s="970">
        <v>0</v>
      </c>
      <c r="G43" s="970">
        <f>+F43</f>
        <v>0</v>
      </c>
      <c r="H43" s="972">
        <f>+E43-F43</f>
        <v>0</v>
      </c>
      <c r="I43" s="973"/>
    </row>
    <row r="44" spans="1:9" s="35" customFormat="1" ht="17.25" customHeight="1">
      <c r="A44" s="979">
        <v>2000</v>
      </c>
      <c r="B44" s="960" t="s">
        <v>1164</v>
      </c>
      <c r="C44" s="965">
        <f>+C45+C54+C61</f>
        <v>372105</v>
      </c>
      <c r="D44" s="965">
        <f>+D45+D54+D61+D67+D58+D64</f>
        <v>508028.15</v>
      </c>
      <c r="E44" s="965">
        <f t="shared" si="2"/>
        <v>880133.15</v>
      </c>
      <c r="F44" s="965">
        <f>+F45+F54+F61+F58+F67+F64</f>
        <v>629837.02</v>
      </c>
      <c r="G44" s="965">
        <f>+G45+G54+G61+G58+G67+G64</f>
        <v>629837.02</v>
      </c>
      <c r="H44" s="961">
        <f t="shared" si="0"/>
        <v>250296.13</v>
      </c>
      <c r="I44" s="962">
        <f t="shared" si="7"/>
        <v>0.71561560884282116</v>
      </c>
    </row>
    <row r="45" spans="1:9" s="35" customFormat="1" ht="17.25" customHeight="1">
      <c r="A45" s="980">
        <v>2100</v>
      </c>
      <c r="B45" s="981" t="s">
        <v>1165</v>
      </c>
      <c r="C45" s="965">
        <f>+C46+C48+C50+C52</f>
        <v>171865.76</v>
      </c>
      <c r="D45" s="965">
        <f>+D46+D48+D50+D52</f>
        <v>138500</v>
      </c>
      <c r="E45" s="965">
        <f t="shared" si="2"/>
        <v>310365.76</v>
      </c>
      <c r="F45" s="965">
        <f>+F46+F48+F50+F52</f>
        <v>160778.51</v>
      </c>
      <c r="G45" s="965">
        <f>+G46+G48+G50+G52</f>
        <v>160778.51</v>
      </c>
      <c r="H45" s="961">
        <f t="shared" si="0"/>
        <v>149587.25</v>
      </c>
      <c r="I45" s="962">
        <f t="shared" si="7"/>
        <v>0.51802914728738125</v>
      </c>
    </row>
    <row r="46" spans="1:9" s="35" customFormat="1" ht="23.25" customHeight="1">
      <c r="A46" s="966">
        <v>211</v>
      </c>
      <c r="B46" s="974" t="s">
        <v>1166</v>
      </c>
      <c r="C46" s="965">
        <f>+C47</f>
        <v>87304.22</v>
      </c>
      <c r="D46" s="965">
        <f>+D47</f>
        <v>37500</v>
      </c>
      <c r="E46" s="965">
        <f t="shared" si="2"/>
        <v>124804.22</v>
      </c>
      <c r="F46" s="965">
        <f>+F47</f>
        <v>67245.87</v>
      </c>
      <c r="G46" s="965">
        <f>+G47</f>
        <v>67245.87</v>
      </c>
      <c r="H46" s="961">
        <f t="shared" si="0"/>
        <v>57558.350000000006</v>
      </c>
      <c r="I46" s="962">
        <f t="shared" si="7"/>
        <v>0.53881086713253767</v>
      </c>
    </row>
    <row r="47" spans="1:9" s="35" customFormat="1" ht="17.25" customHeight="1">
      <c r="A47" s="968">
        <v>21101</v>
      </c>
      <c r="B47" s="969" t="s">
        <v>1166</v>
      </c>
      <c r="C47" s="970">
        <v>87304.22</v>
      </c>
      <c r="D47" s="970">
        <v>37500</v>
      </c>
      <c r="E47" s="970">
        <f t="shared" si="2"/>
        <v>124804.22</v>
      </c>
      <c r="F47" s="970">
        <v>67245.87</v>
      </c>
      <c r="G47" s="970">
        <f>+F47</f>
        <v>67245.87</v>
      </c>
      <c r="H47" s="972">
        <f t="shared" si="0"/>
        <v>57558.350000000006</v>
      </c>
      <c r="I47" s="973">
        <f t="shared" si="7"/>
        <v>0.53881086713253767</v>
      </c>
    </row>
    <row r="48" spans="1:9" s="35" customFormat="1" ht="25.5" customHeight="1">
      <c r="A48" s="966">
        <v>212</v>
      </c>
      <c r="B48" s="974" t="s">
        <v>1167</v>
      </c>
      <c r="C48" s="965">
        <f>+C49</f>
        <v>80443.69</v>
      </c>
      <c r="D48" s="965">
        <f>+D49</f>
        <v>53000</v>
      </c>
      <c r="E48" s="965">
        <f t="shared" si="2"/>
        <v>133443.69</v>
      </c>
      <c r="F48" s="965">
        <f>+F49</f>
        <v>60651.22</v>
      </c>
      <c r="G48" s="965">
        <f>+G49</f>
        <v>60651.22</v>
      </c>
      <c r="H48" s="961">
        <f t="shared" si="0"/>
        <v>72792.47</v>
      </c>
      <c r="I48" s="962">
        <f>+I49</f>
        <v>0.45450796511996933</v>
      </c>
    </row>
    <row r="49" spans="1:9" s="35" customFormat="1" ht="17.25" customHeight="1">
      <c r="A49" s="968">
        <v>21201</v>
      </c>
      <c r="B49" s="969" t="s">
        <v>1167</v>
      </c>
      <c r="C49" s="970">
        <v>80443.69</v>
      </c>
      <c r="D49" s="970">
        <v>53000</v>
      </c>
      <c r="E49" s="970">
        <f t="shared" si="2"/>
        <v>133443.69</v>
      </c>
      <c r="F49" s="970">
        <v>60651.22</v>
      </c>
      <c r="G49" s="970">
        <f>+F49</f>
        <v>60651.22</v>
      </c>
      <c r="H49" s="972">
        <f t="shared" si="0"/>
        <v>72792.47</v>
      </c>
      <c r="I49" s="973">
        <f>+F49/E49</f>
        <v>0.45450796511996933</v>
      </c>
    </row>
    <row r="50" spans="1:9" s="35" customFormat="1" ht="17.25" customHeight="1">
      <c r="A50" s="966">
        <v>216</v>
      </c>
      <c r="B50" s="967" t="s">
        <v>1168</v>
      </c>
      <c r="C50" s="965">
        <f>+C51</f>
        <v>4117.8500000000004</v>
      </c>
      <c r="D50" s="965">
        <f>+D51</f>
        <v>48000</v>
      </c>
      <c r="E50" s="965">
        <f t="shared" si="2"/>
        <v>52117.85</v>
      </c>
      <c r="F50" s="965">
        <f>+F51</f>
        <v>32881.42</v>
      </c>
      <c r="G50" s="965">
        <f>+G51</f>
        <v>32881.42</v>
      </c>
      <c r="H50" s="961">
        <f t="shared" si="0"/>
        <v>19236.43</v>
      </c>
      <c r="I50" s="962">
        <f>+I51</f>
        <v>0.63090515053863505</v>
      </c>
    </row>
    <row r="51" spans="1:9" s="35" customFormat="1" ht="17.25" customHeight="1">
      <c r="A51" s="968">
        <v>21601</v>
      </c>
      <c r="B51" s="969" t="s">
        <v>1168</v>
      </c>
      <c r="C51" s="970">
        <v>4117.8500000000004</v>
      </c>
      <c r="D51" s="970">
        <v>48000</v>
      </c>
      <c r="E51" s="970">
        <f t="shared" si="2"/>
        <v>52117.85</v>
      </c>
      <c r="F51" s="970">
        <v>32881.42</v>
      </c>
      <c r="G51" s="970">
        <f>+F51</f>
        <v>32881.42</v>
      </c>
      <c r="H51" s="972">
        <f t="shared" si="0"/>
        <v>19236.43</v>
      </c>
      <c r="I51" s="973">
        <f>+F51/E51</f>
        <v>0.63090515053863505</v>
      </c>
    </row>
    <row r="52" spans="1:9" s="35" customFormat="1" ht="17.25" customHeight="1">
      <c r="A52" s="966">
        <v>218</v>
      </c>
      <c r="B52" s="967" t="s">
        <v>1169</v>
      </c>
      <c r="C52" s="965">
        <f>+C53</f>
        <v>0</v>
      </c>
      <c r="D52" s="965">
        <f>+D53</f>
        <v>0</v>
      </c>
      <c r="E52" s="965">
        <f>+C52+D52</f>
        <v>0</v>
      </c>
      <c r="F52" s="965">
        <f>+F53</f>
        <v>0</v>
      </c>
      <c r="G52" s="965">
        <f>+G53</f>
        <v>0</v>
      </c>
      <c r="H52" s="961">
        <f t="shared" si="0"/>
        <v>0</v>
      </c>
      <c r="I52" s="962"/>
    </row>
    <row r="53" spans="1:9" s="35" customFormat="1" ht="17.25" customHeight="1">
      <c r="A53" s="968">
        <v>21801</v>
      </c>
      <c r="B53" s="969" t="s">
        <v>1170</v>
      </c>
      <c r="C53" s="970"/>
      <c r="D53" s="970">
        <v>0</v>
      </c>
      <c r="E53" s="970">
        <f>+D53</f>
        <v>0</v>
      </c>
      <c r="F53" s="970">
        <v>0</v>
      </c>
      <c r="G53" s="970">
        <f>+F53</f>
        <v>0</v>
      </c>
      <c r="H53" s="972">
        <f t="shared" si="0"/>
        <v>0</v>
      </c>
      <c r="I53" s="973"/>
    </row>
    <row r="54" spans="1:9" s="35" customFormat="1" ht="17.25" customHeight="1">
      <c r="A54" s="980">
        <v>2200</v>
      </c>
      <c r="B54" s="981" t="s">
        <v>1171</v>
      </c>
      <c r="C54" s="965">
        <f>+C55</f>
        <v>55000</v>
      </c>
      <c r="D54" s="965">
        <f>+D55</f>
        <v>34500</v>
      </c>
      <c r="E54" s="965">
        <f t="shared" si="2"/>
        <v>89500</v>
      </c>
      <c r="F54" s="965">
        <f>+F55</f>
        <v>68831.06</v>
      </c>
      <c r="G54" s="965">
        <f>+G55</f>
        <v>68831.06</v>
      </c>
      <c r="H54" s="961">
        <f t="shared" si="0"/>
        <v>20668.940000000002</v>
      </c>
      <c r="I54" s="962">
        <f t="shared" ref="I54:I63" si="8">+F54/E54</f>
        <v>0.76906212290502796</v>
      </c>
    </row>
    <row r="55" spans="1:9" s="35" customFormat="1" ht="17.25" customHeight="1">
      <c r="A55" s="966">
        <v>221</v>
      </c>
      <c r="B55" s="967" t="s">
        <v>1172</v>
      </c>
      <c r="C55" s="965">
        <f>+C56</f>
        <v>55000</v>
      </c>
      <c r="D55" s="965">
        <f>+D56+D57</f>
        <v>34500</v>
      </c>
      <c r="E55" s="965">
        <f t="shared" si="2"/>
        <v>89500</v>
      </c>
      <c r="F55" s="965">
        <f>+F56+F57</f>
        <v>68831.06</v>
      </c>
      <c r="G55" s="965">
        <f>+G56+G57</f>
        <v>68831.06</v>
      </c>
      <c r="H55" s="961">
        <f t="shared" si="0"/>
        <v>20668.940000000002</v>
      </c>
      <c r="I55" s="962">
        <f t="shared" si="8"/>
        <v>0.76906212290502796</v>
      </c>
    </row>
    <row r="56" spans="1:9" s="35" customFormat="1" ht="17.25" customHeight="1">
      <c r="A56" s="968">
        <v>22101</v>
      </c>
      <c r="B56" s="969" t="s">
        <v>1173</v>
      </c>
      <c r="C56" s="970">
        <v>55000</v>
      </c>
      <c r="D56" s="970">
        <v>34000</v>
      </c>
      <c r="E56" s="970">
        <f t="shared" si="2"/>
        <v>89000</v>
      </c>
      <c r="F56" s="970">
        <v>68831.06</v>
      </c>
      <c r="G56" s="970">
        <f>+F56</f>
        <v>68831.06</v>
      </c>
      <c r="H56" s="972">
        <f t="shared" si="0"/>
        <v>20168.940000000002</v>
      </c>
      <c r="I56" s="973">
        <f t="shared" si="8"/>
        <v>0.77338269662921344</v>
      </c>
    </row>
    <row r="57" spans="1:9" s="35" customFormat="1" ht="17.25" customHeight="1">
      <c r="A57" s="968">
        <v>22106</v>
      </c>
      <c r="B57" s="969" t="s">
        <v>1174</v>
      </c>
      <c r="C57" s="970">
        <v>0</v>
      </c>
      <c r="D57" s="970">
        <v>500</v>
      </c>
      <c r="E57" s="970">
        <f t="shared" si="2"/>
        <v>500</v>
      </c>
      <c r="F57" s="970">
        <v>0</v>
      </c>
      <c r="G57" s="970">
        <v>0</v>
      </c>
      <c r="H57" s="972">
        <f t="shared" si="0"/>
        <v>500</v>
      </c>
      <c r="I57" s="973">
        <f t="shared" si="8"/>
        <v>0</v>
      </c>
    </row>
    <row r="58" spans="1:9" s="35" customFormat="1" ht="17.25" customHeight="1">
      <c r="A58" s="980">
        <v>2500</v>
      </c>
      <c r="B58" s="981" t="s">
        <v>1175</v>
      </c>
      <c r="C58" s="965"/>
      <c r="D58" s="965">
        <f>+D59</f>
        <v>39757.57</v>
      </c>
      <c r="E58" s="965">
        <f>+C58+D58</f>
        <v>39757.57</v>
      </c>
      <c r="F58" s="965">
        <f>+F59</f>
        <v>25634.89</v>
      </c>
      <c r="G58" s="965">
        <f>+G59</f>
        <v>25634.89</v>
      </c>
      <c r="H58" s="961">
        <f t="shared" si="0"/>
        <v>14122.68</v>
      </c>
      <c r="I58" s="962">
        <f t="shared" si="8"/>
        <v>0.64478010099711824</v>
      </c>
    </row>
    <row r="59" spans="1:9" s="35" customFormat="1" ht="17.25" customHeight="1">
      <c r="A59" s="966">
        <v>253</v>
      </c>
      <c r="B59" s="967" t="s">
        <v>1176</v>
      </c>
      <c r="C59" s="965"/>
      <c r="D59" s="965">
        <f>+D60</f>
        <v>39757.57</v>
      </c>
      <c r="E59" s="965">
        <f>+C59+D59</f>
        <v>39757.57</v>
      </c>
      <c r="F59" s="965">
        <f>+F60</f>
        <v>25634.89</v>
      </c>
      <c r="G59" s="965">
        <f>+G60</f>
        <v>25634.89</v>
      </c>
      <c r="H59" s="961">
        <f t="shared" si="0"/>
        <v>14122.68</v>
      </c>
      <c r="I59" s="962">
        <f t="shared" si="8"/>
        <v>0.64478010099711824</v>
      </c>
    </row>
    <row r="60" spans="1:9" s="35" customFormat="1" ht="17.25" customHeight="1">
      <c r="A60" s="968">
        <v>25301</v>
      </c>
      <c r="B60" s="969" t="s">
        <v>1176</v>
      </c>
      <c r="C60" s="970">
        <v>0</v>
      </c>
      <c r="D60" s="970">
        <v>39757.57</v>
      </c>
      <c r="E60" s="970">
        <f>+C60+D60</f>
        <v>39757.57</v>
      </c>
      <c r="F60" s="970">
        <v>25634.89</v>
      </c>
      <c r="G60" s="970">
        <f>+F60</f>
        <v>25634.89</v>
      </c>
      <c r="H60" s="972">
        <f t="shared" si="0"/>
        <v>14122.68</v>
      </c>
      <c r="I60" s="973">
        <f t="shared" si="8"/>
        <v>0.64478010099711824</v>
      </c>
    </row>
    <row r="61" spans="1:9" s="35" customFormat="1" ht="17.25" customHeight="1">
      <c r="A61" s="980">
        <v>2600</v>
      </c>
      <c r="B61" s="981" t="s">
        <v>1177</v>
      </c>
      <c r="C61" s="965">
        <f>+C62</f>
        <v>145239.24</v>
      </c>
      <c r="D61" s="965">
        <f>+D62</f>
        <v>284691.58</v>
      </c>
      <c r="E61" s="965">
        <f t="shared" si="2"/>
        <v>429930.82</v>
      </c>
      <c r="F61" s="965">
        <f>+F62</f>
        <v>366814.56</v>
      </c>
      <c r="G61" s="965">
        <f>+G62</f>
        <v>366814.56</v>
      </c>
      <c r="H61" s="961">
        <f t="shared" si="0"/>
        <v>63116.260000000009</v>
      </c>
      <c r="I61" s="982">
        <f t="shared" si="8"/>
        <v>0.8531943813658206</v>
      </c>
    </row>
    <row r="62" spans="1:9" s="35" customFormat="1" ht="17.25" customHeight="1">
      <c r="A62" s="966">
        <v>261</v>
      </c>
      <c r="B62" s="967" t="s">
        <v>1177</v>
      </c>
      <c r="C62" s="965">
        <f>+C63</f>
        <v>145239.24</v>
      </c>
      <c r="D62" s="965">
        <f>+D63</f>
        <v>284691.58</v>
      </c>
      <c r="E62" s="965">
        <f t="shared" si="2"/>
        <v>429930.82</v>
      </c>
      <c r="F62" s="965">
        <f>+F63</f>
        <v>366814.56</v>
      </c>
      <c r="G62" s="965">
        <f>+G63</f>
        <v>366814.56</v>
      </c>
      <c r="H62" s="961">
        <f t="shared" si="0"/>
        <v>63116.260000000009</v>
      </c>
      <c r="I62" s="982">
        <f t="shared" si="8"/>
        <v>0.8531943813658206</v>
      </c>
    </row>
    <row r="63" spans="1:9" s="35" customFormat="1" ht="17.25" customHeight="1">
      <c r="A63" s="968">
        <v>26101</v>
      </c>
      <c r="B63" s="969" t="s">
        <v>1178</v>
      </c>
      <c r="C63" s="970">
        <v>145239.24</v>
      </c>
      <c r="D63" s="970">
        <v>284691.58</v>
      </c>
      <c r="E63" s="970">
        <f t="shared" si="2"/>
        <v>429930.82</v>
      </c>
      <c r="F63" s="970">
        <v>366814.56</v>
      </c>
      <c r="G63" s="970">
        <f>+F63</f>
        <v>366814.56</v>
      </c>
      <c r="H63" s="972">
        <f t="shared" si="0"/>
        <v>63116.260000000009</v>
      </c>
      <c r="I63" s="973">
        <f t="shared" si="8"/>
        <v>0.8531943813658206</v>
      </c>
    </row>
    <row r="64" spans="1:9" s="35" customFormat="1" ht="17.25" customHeight="1">
      <c r="A64" s="980">
        <v>2700</v>
      </c>
      <c r="B64" s="981" t="s">
        <v>1179</v>
      </c>
      <c r="C64" s="965">
        <f>+C65</f>
        <v>0</v>
      </c>
      <c r="D64" s="965">
        <f>+D65</f>
        <v>0</v>
      </c>
      <c r="E64" s="965">
        <f t="shared" si="2"/>
        <v>0</v>
      </c>
      <c r="F64" s="965">
        <f>+F65</f>
        <v>0</v>
      </c>
      <c r="G64" s="965">
        <f>+G65</f>
        <v>0</v>
      </c>
      <c r="H64" s="961">
        <f t="shared" si="0"/>
        <v>0</v>
      </c>
      <c r="I64" s="982"/>
    </row>
    <row r="65" spans="1:9" s="35" customFormat="1" ht="17.25" customHeight="1">
      <c r="A65" s="966">
        <v>271</v>
      </c>
      <c r="B65" s="967" t="s">
        <v>1180</v>
      </c>
      <c r="C65" s="965">
        <f>+C66</f>
        <v>0</v>
      </c>
      <c r="D65" s="965">
        <f>+D66</f>
        <v>0</v>
      </c>
      <c r="E65" s="965">
        <f t="shared" si="2"/>
        <v>0</v>
      </c>
      <c r="F65" s="965">
        <f>+F66</f>
        <v>0</v>
      </c>
      <c r="G65" s="965">
        <f>+G66</f>
        <v>0</v>
      </c>
      <c r="H65" s="961">
        <f t="shared" si="0"/>
        <v>0</v>
      </c>
      <c r="I65" s="982"/>
    </row>
    <row r="66" spans="1:9" s="35" customFormat="1" ht="17.25" customHeight="1">
      <c r="A66" s="968">
        <v>27101</v>
      </c>
      <c r="B66" s="969" t="s">
        <v>1180</v>
      </c>
      <c r="C66" s="970">
        <v>0</v>
      </c>
      <c r="D66" s="970">
        <v>0</v>
      </c>
      <c r="E66" s="970">
        <f t="shared" si="2"/>
        <v>0</v>
      </c>
      <c r="F66" s="970"/>
      <c r="G66" s="970"/>
      <c r="H66" s="972">
        <f t="shared" si="0"/>
        <v>0</v>
      </c>
      <c r="I66" s="973"/>
    </row>
    <row r="67" spans="1:9" s="35" customFormat="1" ht="17.25" customHeight="1">
      <c r="A67" s="980">
        <v>2900</v>
      </c>
      <c r="B67" s="981" t="s">
        <v>1181</v>
      </c>
      <c r="C67" s="965">
        <f>+C72</f>
        <v>0</v>
      </c>
      <c r="D67" s="965">
        <f>+D72+D70+D68</f>
        <v>10579</v>
      </c>
      <c r="E67" s="965">
        <f t="shared" si="2"/>
        <v>10579</v>
      </c>
      <c r="F67" s="965">
        <f>+F72+F70+F68</f>
        <v>7778</v>
      </c>
      <c r="G67" s="965">
        <f>+G72+G70+G68</f>
        <v>7778</v>
      </c>
      <c r="H67" s="961">
        <f t="shared" si="0"/>
        <v>2801</v>
      </c>
      <c r="I67" s="982">
        <f>+I68</f>
        <v>0</v>
      </c>
    </row>
    <row r="68" spans="1:9" s="35" customFormat="1" ht="17.25" customHeight="1">
      <c r="A68" s="966">
        <v>291</v>
      </c>
      <c r="B68" s="967" t="s">
        <v>1182</v>
      </c>
      <c r="C68" s="965">
        <f>+C69</f>
        <v>0</v>
      </c>
      <c r="D68" s="965">
        <f>+D69</f>
        <v>0</v>
      </c>
      <c r="E68" s="965">
        <f t="shared" si="2"/>
        <v>0</v>
      </c>
      <c r="F68" s="965">
        <f>+F69</f>
        <v>0</v>
      </c>
      <c r="G68" s="965">
        <f>+G69</f>
        <v>0</v>
      </c>
      <c r="H68" s="961">
        <f t="shared" si="0"/>
        <v>0</v>
      </c>
      <c r="I68" s="973">
        <v>0</v>
      </c>
    </row>
    <row r="69" spans="1:9" s="35" customFormat="1" ht="17.25" customHeight="1">
      <c r="A69" s="968">
        <v>29101</v>
      </c>
      <c r="B69" s="969" t="s">
        <v>1182</v>
      </c>
      <c r="C69" s="970">
        <v>0</v>
      </c>
      <c r="D69" s="970">
        <v>0</v>
      </c>
      <c r="E69" s="970">
        <f t="shared" si="2"/>
        <v>0</v>
      </c>
      <c r="F69" s="970">
        <v>0</v>
      </c>
      <c r="G69" s="970">
        <f>+F69</f>
        <v>0</v>
      </c>
      <c r="H69" s="972">
        <f t="shared" si="0"/>
        <v>0</v>
      </c>
      <c r="I69" s="973"/>
    </row>
    <row r="70" spans="1:9" s="35" customFormat="1" ht="17.25" customHeight="1">
      <c r="A70" s="966">
        <v>293</v>
      </c>
      <c r="B70" s="967" t="s">
        <v>1183</v>
      </c>
      <c r="C70" s="965">
        <f>+C71</f>
        <v>0</v>
      </c>
      <c r="D70" s="965">
        <f>+D71</f>
        <v>0</v>
      </c>
      <c r="E70" s="965">
        <f t="shared" si="2"/>
        <v>0</v>
      </c>
      <c r="F70" s="965">
        <f>+F71</f>
        <v>0</v>
      </c>
      <c r="G70" s="965">
        <f>+G71</f>
        <v>0</v>
      </c>
      <c r="H70" s="961">
        <f t="shared" si="0"/>
        <v>0</v>
      </c>
      <c r="I70" s="982"/>
    </row>
    <row r="71" spans="1:9" s="35" customFormat="1" ht="17.25" customHeight="1">
      <c r="A71" s="968">
        <v>29301</v>
      </c>
      <c r="B71" s="969" t="s">
        <v>1183</v>
      </c>
      <c r="C71" s="970">
        <v>0</v>
      </c>
      <c r="D71" s="970">
        <v>0</v>
      </c>
      <c r="E71" s="970">
        <f t="shared" si="2"/>
        <v>0</v>
      </c>
      <c r="F71" s="970">
        <v>0</v>
      </c>
      <c r="G71" s="970">
        <f>+F71</f>
        <v>0</v>
      </c>
      <c r="H71" s="972">
        <f t="shared" si="0"/>
        <v>0</v>
      </c>
      <c r="I71" s="973"/>
    </row>
    <row r="72" spans="1:9" s="35" customFormat="1" ht="17.25" customHeight="1">
      <c r="A72" s="966">
        <v>294</v>
      </c>
      <c r="B72" s="967" t="s">
        <v>1184</v>
      </c>
      <c r="C72" s="965">
        <f>+C73</f>
        <v>0</v>
      </c>
      <c r="D72" s="965">
        <f>+D73</f>
        <v>10579</v>
      </c>
      <c r="E72" s="965">
        <f t="shared" si="2"/>
        <v>10579</v>
      </c>
      <c r="F72" s="965">
        <f>+F73</f>
        <v>7778</v>
      </c>
      <c r="G72" s="965">
        <f>+G73</f>
        <v>7778</v>
      </c>
      <c r="H72" s="961">
        <f t="shared" si="0"/>
        <v>2801</v>
      </c>
      <c r="I72" s="982">
        <f>+I73</f>
        <v>0.735230172984214</v>
      </c>
    </row>
    <row r="73" spans="1:9" s="35" customFormat="1" ht="17.25" customHeight="1">
      <c r="A73" s="968">
        <v>29401</v>
      </c>
      <c r="B73" s="969" t="s">
        <v>1184</v>
      </c>
      <c r="C73" s="970">
        <v>0</v>
      </c>
      <c r="D73" s="970">
        <v>10579</v>
      </c>
      <c r="E73" s="970">
        <f t="shared" si="2"/>
        <v>10579</v>
      </c>
      <c r="F73" s="970">
        <v>7778</v>
      </c>
      <c r="G73" s="970">
        <f>+F73</f>
        <v>7778</v>
      </c>
      <c r="H73" s="972">
        <f t="shared" si="0"/>
        <v>2801</v>
      </c>
      <c r="I73" s="973">
        <f>+F73/E73</f>
        <v>0.735230172984214</v>
      </c>
    </row>
    <row r="74" spans="1:9" s="35" customFormat="1" ht="17.25" customHeight="1">
      <c r="A74" s="979">
        <v>3000</v>
      </c>
      <c r="B74" s="960" t="s">
        <v>1185</v>
      </c>
      <c r="C74" s="965">
        <f>+C75+C84+C92+C107+C114+C125+C130+C141+C150</f>
        <v>3456921.59</v>
      </c>
      <c r="D74" s="965">
        <f>+D75+D84+D92+D107+D114+D125+D130+D141+D150</f>
        <v>4311307.07</v>
      </c>
      <c r="E74" s="965">
        <f>+C74+D74</f>
        <v>7768228.6600000001</v>
      </c>
      <c r="F74" s="965">
        <f>+F75+F84+F92+F107+F114+F125+F130+F141+F150</f>
        <v>5907554.8600000003</v>
      </c>
      <c r="G74" s="965">
        <f>+G75+G84+G92+G107+G114+G125+G130+G141+G150</f>
        <v>5907554.8600000003</v>
      </c>
      <c r="H74" s="961">
        <f>+E74-F74</f>
        <v>1860673.7999999998</v>
      </c>
      <c r="I74" s="982">
        <f>+F74/E74</f>
        <v>0.76047643788075625</v>
      </c>
    </row>
    <row r="75" spans="1:9" s="35" customFormat="1" ht="17.25" customHeight="1">
      <c r="A75" s="980">
        <v>3100</v>
      </c>
      <c r="B75" s="981" t="s">
        <v>1186</v>
      </c>
      <c r="C75" s="965">
        <f>+C76+C78+C80+C82</f>
        <v>196786.58000000002</v>
      </c>
      <c r="D75" s="965">
        <f>+D76+D78+D80+D82</f>
        <v>323000</v>
      </c>
      <c r="E75" s="965">
        <f>+C75+D75</f>
        <v>519786.58</v>
      </c>
      <c r="F75" s="965">
        <f>+F76+F78+F80+F82</f>
        <v>301199.37</v>
      </c>
      <c r="G75" s="965">
        <f>+G76+G78+G80+G82</f>
        <v>301199.37</v>
      </c>
      <c r="H75" s="961">
        <f t="shared" ref="H75:H150" si="9">+E75-F75</f>
        <v>218587.21000000002</v>
      </c>
      <c r="I75" s="982">
        <f>+F75/E75</f>
        <v>0.57946738447922219</v>
      </c>
    </row>
    <row r="76" spans="1:9" s="35" customFormat="1" ht="17.25" customHeight="1">
      <c r="A76" s="966">
        <v>311</v>
      </c>
      <c r="B76" s="967" t="s">
        <v>1187</v>
      </c>
      <c r="C76" s="965">
        <f>+C77</f>
        <v>75442.66</v>
      </c>
      <c r="D76" s="965">
        <f>+D77</f>
        <v>147000</v>
      </c>
      <c r="E76" s="965">
        <f t="shared" ref="E76:E83" si="10">+C76+D76</f>
        <v>222442.66</v>
      </c>
      <c r="F76" s="965">
        <f>+F77</f>
        <v>124866.02</v>
      </c>
      <c r="G76" s="965">
        <f>+G77</f>
        <v>124866.02</v>
      </c>
      <c r="H76" s="961">
        <f t="shared" si="9"/>
        <v>97576.639999999999</v>
      </c>
      <c r="I76" s="982">
        <f>+I77</f>
        <v>0.56134025730496118</v>
      </c>
    </row>
    <row r="77" spans="1:9" s="35" customFormat="1" ht="17.25" customHeight="1">
      <c r="A77" s="968">
        <v>31101</v>
      </c>
      <c r="B77" s="969" t="s">
        <v>1187</v>
      </c>
      <c r="C77" s="970">
        <v>75442.66</v>
      </c>
      <c r="D77" s="970">
        <v>147000</v>
      </c>
      <c r="E77" s="970">
        <f t="shared" si="10"/>
        <v>222442.66</v>
      </c>
      <c r="F77" s="970">
        <v>124866.02</v>
      </c>
      <c r="G77" s="970">
        <f>+F77</f>
        <v>124866.02</v>
      </c>
      <c r="H77" s="972">
        <f t="shared" si="9"/>
        <v>97576.639999999999</v>
      </c>
      <c r="I77" s="973">
        <f>+F77/E77</f>
        <v>0.56134025730496118</v>
      </c>
    </row>
    <row r="78" spans="1:9" s="35" customFormat="1" ht="17.25" customHeight="1">
      <c r="A78" s="966">
        <v>313</v>
      </c>
      <c r="B78" s="967" t="s">
        <v>1188</v>
      </c>
      <c r="C78" s="965">
        <f>+C79</f>
        <v>10116.719999999999</v>
      </c>
      <c r="D78" s="965">
        <f>+D79</f>
        <v>44000</v>
      </c>
      <c r="E78" s="965">
        <f t="shared" si="10"/>
        <v>54116.72</v>
      </c>
      <c r="F78" s="965">
        <f>+F79</f>
        <v>6283.01</v>
      </c>
      <c r="G78" s="965">
        <f>+G79</f>
        <v>6283.01</v>
      </c>
      <c r="H78" s="961">
        <f t="shared" si="9"/>
        <v>47833.71</v>
      </c>
      <c r="I78" s="982">
        <f>+I79</f>
        <v>0.11610108668818066</v>
      </c>
    </row>
    <row r="79" spans="1:9" s="35" customFormat="1" ht="17.25" customHeight="1">
      <c r="A79" s="968">
        <v>31301</v>
      </c>
      <c r="B79" s="969" t="s">
        <v>1188</v>
      </c>
      <c r="C79" s="970">
        <v>10116.719999999999</v>
      </c>
      <c r="D79" s="970">
        <v>44000</v>
      </c>
      <c r="E79" s="970">
        <f t="shared" si="10"/>
        <v>54116.72</v>
      </c>
      <c r="F79" s="970">
        <v>6283.01</v>
      </c>
      <c r="G79" s="970">
        <f>+F79</f>
        <v>6283.01</v>
      </c>
      <c r="H79" s="972">
        <f t="shared" si="9"/>
        <v>47833.71</v>
      </c>
      <c r="I79" s="973">
        <f>+F79/E79</f>
        <v>0.11610108668818066</v>
      </c>
    </row>
    <row r="80" spans="1:9" s="35" customFormat="1" ht="17.25" customHeight="1">
      <c r="A80" s="966">
        <v>314</v>
      </c>
      <c r="B80" s="967" t="s">
        <v>1189</v>
      </c>
      <c r="C80" s="965">
        <f>+C81</f>
        <v>104000</v>
      </c>
      <c r="D80" s="965">
        <f>+D81</f>
        <v>128000</v>
      </c>
      <c r="E80" s="965">
        <f t="shared" si="10"/>
        <v>232000</v>
      </c>
      <c r="F80" s="965">
        <f>+F81</f>
        <v>169067.02</v>
      </c>
      <c r="G80" s="965">
        <f>+G81</f>
        <v>169067.02</v>
      </c>
      <c r="H80" s="961">
        <f t="shared" si="9"/>
        <v>62932.98000000001</v>
      </c>
      <c r="I80" s="962">
        <f>+F80/E80</f>
        <v>0.72873715517241378</v>
      </c>
    </row>
    <row r="81" spans="1:9" s="35" customFormat="1" ht="17.25" customHeight="1">
      <c r="A81" s="968">
        <v>31401</v>
      </c>
      <c r="B81" s="969" t="s">
        <v>1189</v>
      </c>
      <c r="C81" s="970">
        <v>104000</v>
      </c>
      <c r="D81" s="970">
        <v>128000</v>
      </c>
      <c r="E81" s="970">
        <f t="shared" si="10"/>
        <v>232000</v>
      </c>
      <c r="F81" s="970">
        <v>169067.02</v>
      </c>
      <c r="G81" s="970">
        <f>+F81</f>
        <v>169067.02</v>
      </c>
      <c r="H81" s="972">
        <f t="shared" si="9"/>
        <v>62932.98000000001</v>
      </c>
      <c r="I81" s="973">
        <f>+F81/E81</f>
        <v>0.72873715517241378</v>
      </c>
    </row>
    <row r="82" spans="1:9" s="35" customFormat="1" ht="17.25" customHeight="1">
      <c r="A82" s="966">
        <v>318</v>
      </c>
      <c r="B82" s="967" t="s">
        <v>1190</v>
      </c>
      <c r="C82" s="965">
        <f>+C83</f>
        <v>7227.2</v>
      </c>
      <c r="D82" s="965">
        <f>+D83</f>
        <v>4000</v>
      </c>
      <c r="E82" s="965">
        <f t="shared" si="10"/>
        <v>11227.2</v>
      </c>
      <c r="F82" s="965">
        <f>+F83</f>
        <v>983.32</v>
      </c>
      <c r="G82" s="965">
        <f>+G83</f>
        <v>983.32</v>
      </c>
      <c r="H82" s="961">
        <f t="shared" si="9"/>
        <v>10243.880000000001</v>
      </c>
      <c r="I82" s="982">
        <f>+I83</f>
        <v>8.7583725238706001E-2</v>
      </c>
    </row>
    <row r="83" spans="1:9" s="35" customFormat="1" ht="17.25" customHeight="1">
      <c r="A83" s="968">
        <v>31801</v>
      </c>
      <c r="B83" s="969" t="s">
        <v>1191</v>
      </c>
      <c r="C83" s="970">
        <v>7227.2</v>
      </c>
      <c r="D83" s="970">
        <v>4000</v>
      </c>
      <c r="E83" s="970">
        <f t="shared" si="10"/>
        <v>11227.2</v>
      </c>
      <c r="F83" s="970">
        <v>983.32</v>
      </c>
      <c r="G83" s="970">
        <f>+F83</f>
        <v>983.32</v>
      </c>
      <c r="H83" s="972">
        <f t="shared" si="9"/>
        <v>10243.880000000001</v>
      </c>
      <c r="I83" s="973">
        <f>+F83/E83</f>
        <v>8.7583725238706001E-2</v>
      </c>
    </row>
    <row r="84" spans="1:9" s="35" customFormat="1" ht="17.25" customHeight="1">
      <c r="A84" s="980">
        <v>3200</v>
      </c>
      <c r="B84" s="981" t="s">
        <v>1192</v>
      </c>
      <c r="C84" s="965">
        <f>+C85+C87+C90</f>
        <v>2126547.92</v>
      </c>
      <c r="D84" s="965">
        <f>+D85+D87+D90</f>
        <v>766041.95</v>
      </c>
      <c r="E84" s="965">
        <f>+C84+D84</f>
        <v>2892589.87</v>
      </c>
      <c r="F84" s="965">
        <f>+F85+F87+F90</f>
        <v>2448541.11</v>
      </c>
      <c r="G84" s="965">
        <f>+G85+G87+G90</f>
        <v>2448541.11</v>
      </c>
      <c r="H84" s="961">
        <f t="shared" si="9"/>
        <v>444048.76000000024</v>
      </c>
      <c r="I84" s="982">
        <f>+F84/E84</f>
        <v>0.84648748009340147</v>
      </c>
    </row>
    <row r="85" spans="1:9" s="35" customFormat="1" ht="17.25" customHeight="1">
      <c r="A85" s="966">
        <v>322</v>
      </c>
      <c r="B85" s="967" t="s">
        <v>1193</v>
      </c>
      <c r="C85" s="965">
        <f>+C86</f>
        <v>2056084.71</v>
      </c>
      <c r="D85" s="965">
        <f>+D86</f>
        <v>309058.33</v>
      </c>
      <c r="E85" s="965">
        <f>+C85+D85</f>
        <v>2365143.04</v>
      </c>
      <c r="F85" s="965">
        <f>+F86</f>
        <v>2301606.3199999998</v>
      </c>
      <c r="G85" s="965">
        <f>+G86</f>
        <v>2301606.3199999998</v>
      </c>
      <c r="H85" s="961">
        <f t="shared" si="9"/>
        <v>63536.720000000205</v>
      </c>
      <c r="I85" s="982">
        <f>+I86</f>
        <v>0</v>
      </c>
    </row>
    <row r="86" spans="1:9" s="35" customFormat="1" ht="17.25" customHeight="1">
      <c r="A86" s="968">
        <v>32201</v>
      </c>
      <c r="B86" s="969" t="s">
        <v>1193</v>
      </c>
      <c r="C86" s="970">
        <v>2056084.71</v>
      </c>
      <c r="D86" s="970">
        <v>309058.33</v>
      </c>
      <c r="E86" s="970">
        <f>+C86+D86</f>
        <v>2365143.04</v>
      </c>
      <c r="F86" s="970">
        <v>2301606.3199999998</v>
      </c>
      <c r="G86" s="970">
        <f>+F86</f>
        <v>2301606.3199999998</v>
      </c>
      <c r="H86" s="972">
        <f t="shared" si="9"/>
        <v>63536.720000000205</v>
      </c>
      <c r="I86" s="973">
        <v>0</v>
      </c>
    </row>
    <row r="87" spans="1:9" s="35" customFormat="1" ht="25.5" customHeight="1">
      <c r="A87" s="966">
        <v>323</v>
      </c>
      <c r="B87" s="974" t="s">
        <v>1194</v>
      </c>
      <c r="C87" s="965">
        <f>+C88</f>
        <v>58222.89</v>
      </c>
      <c r="D87" s="965">
        <f>+D88</f>
        <v>142000</v>
      </c>
      <c r="E87" s="965">
        <f t="shared" ref="E87:E152" si="11">+C87+D87</f>
        <v>200222.89</v>
      </c>
      <c r="F87" s="965">
        <f>+F88</f>
        <v>136842.79</v>
      </c>
      <c r="G87" s="965">
        <f>+G88</f>
        <v>136842.79</v>
      </c>
      <c r="H87" s="961">
        <f t="shared" si="9"/>
        <v>63380.100000000006</v>
      </c>
      <c r="I87" s="982">
        <f>+I88</f>
        <v>0.68345227661033159</v>
      </c>
    </row>
    <row r="88" spans="1:9" s="35" customFormat="1" ht="17.25" customHeight="1">
      <c r="A88" s="968">
        <v>32301</v>
      </c>
      <c r="B88" s="969" t="s">
        <v>1195</v>
      </c>
      <c r="C88" s="970">
        <v>58222.89</v>
      </c>
      <c r="D88" s="970">
        <v>142000</v>
      </c>
      <c r="E88" s="970">
        <f>+C88+D88</f>
        <v>200222.89</v>
      </c>
      <c r="F88" s="970">
        <v>136842.79</v>
      </c>
      <c r="G88" s="970">
        <f>+F88</f>
        <v>136842.79</v>
      </c>
      <c r="H88" s="972">
        <f t="shared" si="9"/>
        <v>63380.100000000006</v>
      </c>
      <c r="I88" s="973">
        <f>+F88/E88</f>
        <v>0.68345227661033159</v>
      </c>
    </row>
    <row r="89" spans="1:9" s="35" customFormat="1" ht="17.25" customHeight="1">
      <c r="A89" s="975">
        <v>32302</v>
      </c>
      <c r="B89" s="976" t="s">
        <v>1196</v>
      </c>
      <c r="C89" s="970"/>
      <c r="D89" s="970"/>
      <c r="E89" s="970">
        <f t="shared" si="11"/>
        <v>0</v>
      </c>
      <c r="F89" s="970"/>
      <c r="G89" s="970"/>
      <c r="H89" s="972">
        <f t="shared" si="9"/>
        <v>0</v>
      </c>
      <c r="I89" s="983"/>
    </row>
    <row r="90" spans="1:9" s="35" customFormat="1" ht="17.25" customHeight="1">
      <c r="A90" s="966">
        <v>325</v>
      </c>
      <c r="B90" s="967" t="s">
        <v>1197</v>
      </c>
      <c r="C90" s="965">
        <f>+C91</f>
        <v>12240.32</v>
      </c>
      <c r="D90" s="965">
        <f>+D91</f>
        <v>314983.62</v>
      </c>
      <c r="E90" s="965">
        <f t="shared" si="11"/>
        <v>327223.94</v>
      </c>
      <c r="F90" s="965">
        <f>+F91</f>
        <v>10092</v>
      </c>
      <c r="G90" s="965">
        <f>+G91</f>
        <v>10092</v>
      </c>
      <c r="H90" s="961">
        <f t="shared" si="9"/>
        <v>317131.94</v>
      </c>
      <c r="I90" s="982">
        <f>+I91</f>
        <v>3.0841264242463435E-2</v>
      </c>
    </row>
    <row r="91" spans="1:9" s="35" customFormat="1" ht="17.25" customHeight="1">
      <c r="A91" s="968">
        <v>32501</v>
      </c>
      <c r="B91" s="969" t="s">
        <v>1197</v>
      </c>
      <c r="C91" s="970">
        <v>12240.32</v>
      </c>
      <c r="D91" s="970">
        <v>314983.62</v>
      </c>
      <c r="E91" s="970">
        <f t="shared" si="11"/>
        <v>327223.94</v>
      </c>
      <c r="F91" s="970">
        <v>10092</v>
      </c>
      <c r="G91" s="970">
        <f>+F91</f>
        <v>10092</v>
      </c>
      <c r="H91" s="972">
        <f t="shared" si="9"/>
        <v>317131.94</v>
      </c>
      <c r="I91" s="973">
        <f>+F91/E91</f>
        <v>3.0841264242463435E-2</v>
      </c>
    </row>
    <row r="92" spans="1:9" s="35" customFormat="1" ht="24" customHeight="1">
      <c r="A92" s="980">
        <v>3300</v>
      </c>
      <c r="B92" s="984" t="s">
        <v>1198</v>
      </c>
      <c r="C92" s="965">
        <f>+C93+C99+C105+C95+C97</f>
        <v>63164.08</v>
      </c>
      <c r="D92" s="965">
        <f>+D93+D99+D105+D95+D97+D103</f>
        <v>776973.2</v>
      </c>
      <c r="E92" s="965">
        <f t="shared" si="11"/>
        <v>840137.27999999991</v>
      </c>
      <c r="F92" s="965">
        <f>+F93+F99+F105+F95+F97+F103</f>
        <v>679755.04</v>
      </c>
      <c r="G92" s="965">
        <f>+G93+G99+G105+G95+G97+G103</f>
        <v>679755.04</v>
      </c>
      <c r="H92" s="961">
        <f t="shared" si="9"/>
        <v>160382.23999999987</v>
      </c>
      <c r="I92" s="982">
        <f>+F92/E92</f>
        <v>0.80909996042551535</v>
      </c>
    </row>
    <row r="93" spans="1:9" s="35" customFormat="1" ht="17.25" customHeight="1">
      <c r="A93" s="966">
        <v>331</v>
      </c>
      <c r="B93" s="967" t="s">
        <v>1199</v>
      </c>
      <c r="C93" s="965">
        <f>+C94</f>
        <v>58164.08</v>
      </c>
      <c r="D93" s="965">
        <f>+D94</f>
        <v>700000</v>
      </c>
      <c r="E93" s="965">
        <f t="shared" si="11"/>
        <v>758164.08</v>
      </c>
      <c r="F93" s="965">
        <f>+F94</f>
        <v>626373.64</v>
      </c>
      <c r="G93" s="965">
        <f>+G94</f>
        <v>626373.64</v>
      </c>
      <c r="H93" s="961">
        <f t="shared" si="9"/>
        <v>131790.43999999994</v>
      </c>
      <c r="I93" s="982">
        <f>+I94</f>
        <v>0.82617161182312948</v>
      </c>
    </row>
    <row r="94" spans="1:9" s="35" customFormat="1" ht="26.25" customHeight="1">
      <c r="A94" s="968">
        <v>33101</v>
      </c>
      <c r="B94" s="985" t="s">
        <v>1199</v>
      </c>
      <c r="C94" s="970">
        <v>58164.08</v>
      </c>
      <c r="D94" s="970">
        <v>700000</v>
      </c>
      <c r="E94" s="970">
        <f t="shared" si="11"/>
        <v>758164.08</v>
      </c>
      <c r="F94" s="970">
        <v>626373.64</v>
      </c>
      <c r="G94" s="970">
        <f>+F94</f>
        <v>626373.64</v>
      </c>
      <c r="H94" s="972">
        <f>+E94-F94</f>
        <v>131790.43999999994</v>
      </c>
      <c r="I94" s="973">
        <f>+F94/E94</f>
        <v>0.82617161182312948</v>
      </c>
    </row>
    <row r="95" spans="1:9" s="35" customFormat="1" ht="17.25" customHeight="1">
      <c r="A95" s="966">
        <v>333</v>
      </c>
      <c r="B95" s="967" t="s">
        <v>1200</v>
      </c>
      <c r="C95" s="965">
        <f>+C96</f>
        <v>0</v>
      </c>
      <c r="D95" s="965">
        <f>+D96</f>
        <v>0</v>
      </c>
      <c r="E95" s="965">
        <f t="shared" si="11"/>
        <v>0</v>
      </c>
      <c r="F95" s="965">
        <f>+F96</f>
        <v>0</v>
      </c>
      <c r="G95" s="965">
        <f>+G96</f>
        <v>0</v>
      </c>
      <c r="H95" s="961">
        <f>+E95-F95</f>
        <v>0</v>
      </c>
      <c r="I95" s="982"/>
    </row>
    <row r="96" spans="1:9" s="35" customFormat="1" ht="17.25" customHeight="1">
      <c r="A96" s="968">
        <v>33301</v>
      </c>
      <c r="B96" s="969" t="s">
        <v>1201</v>
      </c>
      <c r="C96" s="970">
        <v>0</v>
      </c>
      <c r="D96" s="970">
        <v>0</v>
      </c>
      <c r="E96" s="970">
        <f t="shared" si="11"/>
        <v>0</v>
      </c>
      <c r="F96" s="970">
        <v>0</v>
      </c>
      <c r="G96" s="970">
        <f>+F96</f>
        <v>0</v>
      </c>
      <c r="H96" s="972">
        <f>+E96-F96</f>
        <v>0</v>
      </c>
      <c r="I96" s="973"/>
    </row>
    <row r="97" spans="1:9" s="35" customFormat="1" ht="17.25" customHeight="1">
      <c r="A97" s="966">
        <v>334</v>
      </c>
      <c r="B97" s="967" t="s">
        <v>1202</v>
      </c>
      <c r="C97" s="965">
        <f>+C98</f>
        <v>0</v>
      </c>
      <c r="D97" s="965">
        <f>+D98</f>
        <v>0</v>
      </c>
      <c r="E97" s="965">
        <f t="shared" si="11"/>
        <v>0</v>
      </c>
      <c r="F97" s="965">
        <f>+F98</f>
        <v>0</v>
      </c>
      <c r="G97" s="965">
        <f>+G98</f>
        <v>0</v>
      </c>
      <c r="H97" s="961">
        <f t="shared" si="9"/>
        <v>0</v>
      </c>
      <c r="I97" s="982"/>
    </row>
    <row r="98" spans="1:9" s="35" customFormat="1" ht="17.25" customHeight="1">
      <c r="A98" s="968">
        <v>33401</v>
      </c>
      <c r="B98" s="969" t="s">
        <v>1202</v>
      </c>
      <c r="C98" s="970">
        <v>0</v>
      </c>
      <c r="D98" s="970">
        <v>0</v>
      </c>
      <c r="E98" s="970">
        <f t="shared" si="11"/>
        <v>0</v>
      </c>
      <c r="F98" s="970">
        <v>0</v>
      </c>
      <c r="G98" s="970">
        <f>+F98</f>
        <v>0</v>
      </c>
      <c r="H98" s="972">
        <f t="shared" si="9"/>
        <v>0</v>
      </c>
      <c r="I98" s="973"/>
    </row>
    <row r="99" spans="1:9" s="35" customFormat="1" ht="25.5" customHeight="1">
      <c r="A99" s="966">
        <v>336</v>
      </c>
      <c r="B99" s="974" t="s">
        <v>1203</v>
      </c>
      <c r="C99" s="965">
        <f>+C100</f>
        <v>5000</v>
      </c>
      <c r="D99" s="965">
        <f>+D100+D101+D102</f>
        <v>70973.2</v>
      </c>
      <c r="E99" s="965">
        <f t="shared" si="11"/>
        <v>75973.2</v>
      </c>
      <c r="F99" s="965">
        <f>+F100+F101+F102</f>
        <v>51641.4</v>
      </c>
      <c r="G99" s="965">
        <f>+G100+G101+G102</f>
        <v>51641.4</v>
      </c>
      <c r="H99" s="961">
        <f t="shared" si="9"/>
        <v>24331.799999999996</v>
      </c>
      <c r="I99" s="982">
        <f>+I100</f>
        <v>0.56200000000000006</v>
      </c>
    </row>
    <row r="100" spans="1:9" s="35" customFormat="1" ht="17.25" customHeight="1">
      <c r="A100" s="968">
        <v>33603</v>
      </c>
      <c r="B100" s="985" t="s">
        <v>1204</v>
      </c>
      <c r="C100" s="970">
        <v>5000</v>
      </c>
      <c r="D100" s="970">
        <v>25000</v>
      </c>
      <c r="E100" s="970">
        <f t="shared" si="11"/>
        <v>30000</v>
      </c>
      <c r="F100" s="970">
        <v>16860</v>
      </c>
      <c r="G100" s="970">
        <f>+F100</f>
        <v>16860</v>
      </c>
      <c r="H100" s="972">
        <f t="shared" si="9"/>
        <v>13140</v>
      </c>
      <c r="I100" s="973">
        <f>+F100/E100</f>
        <v>0.56200000000000006</v>
      </c>
    </row>
    <row r="101" spans="1:9" s="35" customFormat="1" ht="17.25" customHeight="1">
      <c r="A101" s="968">
        <v>33604</v>
      </c>
      <c r="B101" s="985" t="s">
        <v>1205</v>
      </c>
      <c r="C101" s="970"/>
      <c r="D101" s="970">
        <v>0</v>
      </c>
      <c r="E101" s="970">
        <f t="shared" si="11"/>
        <v>0</v>
      </c>
      <c r="F101" s="970"/>
      <c r="G101" s="970">
        <f>+F101</f>
        <v>0</v>
      </c>
      <c r="H101" s="961">
        <f t="shared" si="9"/>
        <v>0</v>
      </c>
      <c r="I101" s="973"/>
    </row>
    <row r="102" spans="1:9" s="35" customFormat="1" ht="17.25" customHeight="1">
      <c r="A102" s="968">
        <v>33605</v>
      </c>
      <c r="B102" s="985" t="s">
        <v>1206</v>
      </c>
      <c r="C102" s="970"/>
      <c r="D102" s="970">
        <v>45973.2</v>
      </c>
      <c r="E102" s="970">
        <f t="shared" si="11"/>
        <v>45973.2</v>
      </c>
      <c r="F102" s="970">
        <v>34781.4</v>
      </c>
      <c r="G102" s="970">
        <f>+F102</f>
        <v>34781.4</v>
      </c>
      <c r="H102" s="961">
        <f t="shared" si="9"/>
        <v>11191.799999999996</v>
      </c>
      <c r="I102" s="973">
        <f>+F102/E102</f>
        <v>0.75655816867218295</v>
      </c>
    </row>
    <row r="103" spans="1:9" s="35" customFormat="1" ht="17.25" customHeight="1">
      <c r="A103" s="966">
        <v>338</v>
      </c>
      <c r="B103" s="967" t="s">
        <v>1207</v>
      </c>
      <c r="C103" s="965"/>
      <c r="D103" s="965">
        <f>+D104</f>
        <v>6000</v>
      </c>
      <c r="E103" s="965">
        <f>+D103</f>
        <v>6000</v>
      </c>
      <c r="F103" s="965">
        <f>+F104</f>
        <v>1740</v>
      </c>
      <c r="G103" s="965">
        <f>+G104</f>
        <v>1740</v>
      </c>
      <c r="H103" s="961">
        <f t="shared" si="9"/>
        <v>4260</v>
      </c>
      <c r="I103" s="982">
        <f>+I104</f>
        <v>0.28999999999999998</v>
      </c>
    </row>
    <row r="104" spans="1:9" s="35" customFormat="1" ht="17.25" customHeight="1">
      <c r="A104" s="968">
        <v>33801</v>
      </c>
      <c r="B104" s="985" t="s">
        <v>1207</v>
      </c>
      <c r="C104" s="970">
        <v>0</v>
      </c>
      <c r="D104" s="970">
        <v>6000</v>
      </c>
      <c r="E104" s="970">
        <f>+C104+D104</f>
        <v>6000</v>
      </c>
      <c r="F104" s="970">
        <v>1740</v>
      </c>
      <c r="G104" s="970">
        <f>+F104</f>
        <v>1740</v>
      </c>
      <c r="H104" s="972">
        <f t="shared" si="9"/>
        <v>4260</v>
      </c>
      <c r="I104" s="973">
        <f>+F104/E104</f>
        <v>0.28999999999999998</v>
      </c>
    </row>
    <row r="105" spans="1:9" s="35" customFormat="1" ht="24" customHeight="1">
      <c r="A105" s="966">
        <v>339</v>
      </c>
      <c r="B105" s="974" t="s">
        <v>1198</v>
      </c>
      <c r="C105" s="965"/>
      <c r="D105" s="965">
        <f>+D106</f>
        <v>0</v>
      </c>
      <c r="E105" s="965">
        <f>+C105+D105</f>
        <v>0</v>
      </c>
      <c r="F105" s="965">
        <f>+F106</f>
        <v>0</v>
      </c>
      <c r="G105" s="965">
        <f>+G106</f>
        <v>0</v>
      </c>
      <c r="H105" s="961">
        <f t="shared" si="9"/>
        <v>0</v>
      </c>
      <c r="I105" s="982"/>
    </row>
    <row r="106" spans="1:9" s="35" customFormat="1" ht="24" customHeight="1">
      <c r="A106" s="968">
        <v>33901</v>
      </c>
      <c r="B106" s="985" t="s">
        <v>1198</v>
      </c>
      <c r="C106" s="970"/>
      <c r="D106" s="970">
        <v>0</v>
      </c>
      <c r="E106" s="970">
        <f>+C106+D106</f>
        <v>0</v>
      </c>
      <c r="F106" s="970">
        <v>0</v>
      </c>
      <c r="G106" s="970">
        <f>+F106</f>
        <v>0</v>
      </c>
      <c r="H106" s="972">
        <f t="shared" si="9"/>
        <v>0</v>
      </c>
      <c r="I106" s="973"/>
    </row>
    <row r="107" spans="1:9" s="35" customFormat="1" ht="23.25" customHeight="1">
      <c r="A107" s="980">
        <v>3400</v>
      </c>
      <c r="B107" s="984" t="s">
        <v>1208</v>
      </c>
      <c r="C107" s="965">
        <f>+C108+C112</f>
        <v>235000</v>
      </c>
      <c r="D107" s="965">
        <f>+D108+D110+D112</f>
        <v>724760</v>
      </c>
      <c r="E107" s="965">
        <f t="shared" si="11"/>
        <v>959760</v>
      </c>
      <c r="F107" s="965">
        <f>+F108+F110+F112</f>
        <v>818543.42999999993</v>
      </c>
      <c r="G107" s="965">
        <f>+G108+G110+G112</f>
        <v>818543.42999999993</v>
      </c>
      <c r="H107" s="961">
        <f t="shared" si="9"/>
        <v>141216.57000000007</v>
      </c>
      <c r="I107" s="982">
        <f>+F107/E107</f>
        <v>0.85286262190547635</v>
      </c>
    </row>
    <row r="108" spans="1:9" s="35" customFormat="1" ht="17.25" customHeight="1">
      <c r="A108" s="966">
        <v>341</v>
      </c>
      <c r="B108" s="974" t="s">
        <v>1209</v>
      </c>
      <c r="C108" s="965">
        <f>+C109</f>
        <v>15000</v>
      </c>
      <c r="D108" s="965">
        <f>+D109</f>
        <v>60000</v>
      </c>
      <c r="E108" s="965">
        <f t="shared" si="11"/>
        <v>75000</v>
      </c>
      <c r="F108" s="965">
        <f>+F109</f>
        <v>23437.85</v>
      </c>
      <c r="G108" s="965">
        <f>+G109</f>
        <v>23437.85</v>
      </c>
      <c r="H108" s="961">
        <f t="shared" si="9"/>
        <v>51562.15</v>
      </c>
      <c r="I108" s="982">
        <f>+I109</f>
        <v>0.31250466666666665</v>
      </c>
    </row>
    <row r="109" spans="1:9" s="35" customFormat="1" ht="17.25" customHeight="1">
      <c r="A109" s="968">
        <v>34101</v>
      </c>
      <c r="B109" s="985" t="s">
        <v>1209</v>
      </c>
      <c r="C109" s="970">
        <v>15000</v>
      </c>
      <c r="D109" s="970">
        <v>60000</v>
      </c>
      <c r="E109" s="970">
        <f t="shared" si="11"/>
        <v>75000</v>
      </c>
      <c r="F109" s="970">
        <v>23437.85</v>
      </c>
      <c r="G109" s="970">
        <f>+F109</f>
        <v>23437.85</v>
      </c>
      <c r="H109" s="972">
        <f t="shared" si="9"/>
        <v>51562.15</v>
      </c>
      <c r="I109" s="973">
        <f>+F109/E109</f>
        <v>0.31250466666666665</v>
      </c>
    </row>
    <row r="110" spans="1:9" s="35" customFormat="1" ht="17.25" customHeight="1">
      <c r="A110" s="966">
        <v>345</v>
      </c>
      <c r="B110" s="974" t="s">
        <v>1210</v>
      </c>
      <c r="C110" s="965">
        <f>+C111</f>
        <v>0</v>
      </c>
      <c r="D110" s="965">
        <f>+D111</f>
        <v>0</v>
      </c>
      <c r="E110" s="965">
        <f t="shared" si="11"/>
        <v>0</v>
      </c>
      <c r="F110" s="965">
        <f>+F111</f>
        <v>0</v>
      </c>
      <c r="G110" s="965">
        <f>+G111</f>
        <v>0</v>
      </c>
      <c r="H110" s="961">
        <f t="shared" si="9"/>
        <v>0</v>
      </c>
      <c r="I110" s="982"/>
    </row>
    <row r="111" spans="1:9" s="35" customFormat="1" ht="17.25" customHeight="1">
      <c r="A111" s="968">
        <v>34501</v>
      </c>
      <c r="B111" s="985" t="s">
        <v>1210</v>
      </c>
      <c r="C111" s="970">
        <v>0</v>
      </c>
      <c r="D111" s="970">
        <v>0</v>
      </c>
      <c r="E111" s="970">
        <f t="shared" si="11"/>
        <v>0</v>
      </c>
      <c r="F111" s="970">
        <v>0</v>
      </c>
      <c r="G111" s="970">
        <f>+F111</f>
        <v>0</v>
      </c>
      <c r="H111" s="972">
        <f t="shared" si="9"/>
        <v>0</v>
      </c>
      <c r="I111" s="973"/>
    </row>
    <row r="112" spans="1:9" s="35" customFormat="1" ht="17.25" customHeight="1">
      <c r="A112" s="966">
        <v>34700</v>
      </c>
      <c r="B112" s="974" t="s">
        <v>1211</v>
      </c>
      <c r="C112" s="965">
        <f>+C113</f>
        <v>220000</v>
      </c>
      <c r="D112" s="965">
        <f>+D113</f>
        <v>664760</v>
      </c>
      <c r="E112" s="965">
        <f t="shared" si="11"/>
        <v>884760</v>
      </c>
      <c r="F112" s="965">
        <f>+F113</f>
        <v>795105.58</v>
      </c>
      <c r="G112" s="965">
        <f>+G113</f>
        <v>795105.58</v>
      </c>
      <c r="H112" s="961">
        <f t="shared" si="9"/>
        <v>89654.420000000042</v>
      </c>
      <c r="I112" s="982">
        <f>+I113</f>
        <v>0.89866809078168086</v>
      </c>
    </row>
    <row r="113" spans="1:9" s="35" customFormat="1" ht="17.25" customHeight="1">
      <c r="A113" s="968">
        <v>34701</v>
      </c>
      <c r="B113" s="985" t="s">
        <v>1211</v>
      </c>
      <c r="C113" s="970">
        <v>220000</v>
      </c>
      <c r="D113" s="970">
        <v>664760</v>
      </c>
      <c r="E113" s="970">
        <f t="shared" si="11"/>
        <v>884760</v>
      </c>
      <c r="F113" s="970">
        <v>795105.58</v>
      </c>
      <c r="G113" s="970">
        <f>+F113</f>
        <v>795105.58</v>
      </c>
      <c r="H113" s="972">
        <f t="shared" si="9"/>
        <v>89654.420000000042</v>
      </c>
      <c r="I113" s="973">
        <f>+F113/E113</f>
        <v>0.89866809078168086</v>
      </c>
    </row>
    <row r="114" spans="1:9" s="35" customFormat="1" ht="23.25" customHeight="1">
      <c r="A114" s="980">
        <v>3500</v>
      </c>
      <c r="B114" s="984" t="s">
        <v>1212</v>
      </c>
      <c r="C114" s="965">
        <f>+C115+C117+C119+C123</f>
        <v>98841.790000000008</v>
      </c>
      <c r="D114" s="965">
        <f>+D115+D117+D119+D123+D121</f>
        <v>320000</v>
      </c>
      <c r="E114" s="965">
        <f t="shared" si="11"/>
        <v>418841.79000000004</v>
      </c>
      <c r="F114" s="965">
        <f>+F115+F117+F119+F123</f>
        <v>322439.09000000003</v>
      </c>
      <c r="G114" s="965">
        <f>+G115+G117+G119+G123</f>
        <v>322439.09000000003</v>
      </c>
      <c r="H114" s="961">
        <f t="shared" si="9"/>
        <v>96402.700000000012</v>
      </c>
      <c r="I114" s="982">
        <f>+F114/E114</f>
        <v>0.76983504917214685</v>
      </c>
    </row>
    <row r="115" spans="1:9" s="35" customFormat="1" ht="23.25" customHeight="1">
      <c r="A115" s="966">
        <v>351</v>
      </c>
      <c r="B115" s="974" t="s">
        <v>1213</v>
      </c>
      <c r="C115" s="965">
        <f>+C116</f>
        <v>53459.68</v>
      </c>
      <c r="D115" s="965">
        <f>+D116</f>
        <v>230000</v>
      </c>
      <c r="E115" s="965">
        <f t="shared" si="11"/>
        <v>283459.68</v>
      </c>
      <c r="F115" s="965">
        <f>+F116</f>
        <v>267268.33</v>
      </c>
      <c r="G115" s="965">
        <f>+G116</f>
        <v>267268.33</v>
      </c>
      <c r="H115" s="961">
        <f t="shared" si="9"/>
        <v>16191.349999999977</v>
      </c>
      <c r="I115" s="982">
        <f>+I116</f>
        <v>0.94287953052088402</v>
      </c>
    </row>
    <row r="116" spans="1:9" s="35" customFormat="1" ht="17.25" customHeight="1">
      <c r="A116" s="968">
        <v>35101</v>
      </c>
      <c r="B116" s="985" t="s">
        <v>1214</v>
      </c>
      <c r="C116" s="970">
        <v>53459.68</v>
      </c>
      <c r="D116" s="970">
        <v>230000</v>
      </c>
      <c r="E116" s="970">
        <f t="shared" si="11"/>
        <v>283459.68</v>
      </c>
      <c r="F116" s="970">
        <v>267268.33</v>
      </c>
      <c r="G116" s="970">
        <f>+F116</f>
        <v>267268.33</v>
      </c>
      <c r="H116" s="972">
        <f t="shared" si="9"/>
        <v>16191.349999999977</v>
      </c>
      <c r="I116" s="973">
        <f>+F116/E116</f>
        <v>0.94287953052088402</v>
      </c>
    </row>
    <row r="117" spans="1:9" s="35" customFormat="1" ht="17.25" customHeight="1">
      <c r="A117" s="966">
        <v>353</v>
      </c>
      <c r="B117" s="974" t="s">
        <v>1215</v>
      </c>
      <c r="C117" s="965">
        <f>+C118</f>
        <v>45382.11</v>
      </c>
      <c r="D117" s="965">
        <f>+D118</f>
        <v>35000</v>
      </c>
      <c r="E117" s="965">
        <f t="shared" si="11"/>
        <v>80382.11</v>
      </c>
      <c r="F117" s="965">
        <f>+F118</f>
        <v>25028.81</v>
      </c>
      <c r="G117" s="965">
        <f>+G118</f>
        <v>25028.81</v>
      </c>
      <c r="H117" s="961">
        <f t="shared" si="9"/>
        <v>55353.3</v>
      </c>
      <c r="I117" s="982">
        <f>+I118</f>
        <v>0.31137289130628693</v>
      </c>
    </row>
    <row r="118" spans="1:9" s="35" customFormat="1" ht="22.5" customHeight="1">
      <c r="A118" s="975">
        <v>35302</v>
      </c>
      <c r="B118" s="986" t="s">
        <v>1216</v>
      </c>
      <c r="C118" s="970">
        <v>45382.11</v>
      </c>
      <c r="D118" s="970">
        <v>35000</v>
      </c>
      <c r="E118" s="970">
        <f t="shared" si="11"/>
        <v>80382.11</v>
      </c>
      <c r="F118" s="970">
        <v>25028.81</v>
      </c>
      <c r="G118" s="970">
        <f>+F118</f>
        <v>25028.81</v>
      </c>
      <c r="H118" s="972">
        <f t="shared" si="9"/>
        <v>55353.3</v>
      </c>
      <c r="I118" s="973">
        <f>+F118/E118</f>
        <v>0.31137289130628693</v>
      </c>
    </row>
    <row r="119" spans="1:9" s="35" customFormat="1" ht="25.5" customHeight="1">
      <c r="A119" s="966">
        <v>355</v>
      </c>
      <c r="B119" s="974" t="s">
        <v>1217</v>
      </c>
      <c r="C119" s="965">
        <f>+C120</f>
        <v>0</v>
      </c>
      <c r="D119" s="965">
        <f>+D120</f>
        <v>55000</v>
      </c>
      <c r="E119" s="965">
        <f t="shared" si="11"/>
        <v>55000</v>
      </c>
      <c r="F119" s="965">
        <f>+F120</f>
        <v>30141.95</v>
      </c>
      <c r="G119" s="965">
        <f>+G120</f>
        <v>30141.95</v>
      </c>
      <c r="H119" s="961">
        <f t="shared" si="9"/>
        <v>24858.05</v>
      </c>
      <c r="I119" s="982">
        <f>+I120</f>
        <v>0.54803545454545455</v>
      </c>
    </row>
    <row r="120" spans="1:9" s="35" customFormat="1" ht="17.25" customHeight="1">
      <c r="A120" s="968">
        <v>35501</v>
      </c>
      <c r="B120" s="985" t="s">
        <v>1218</v>
      </c>
      <c r="C120" s="970">
        <v>0</v>
      </c>
      <c r="D120" s="970">
        <v>55000</v>
      </c>
      <c r="E120" s="970">
        <f t="shared" si="11"/>
        <v>55000</v>
      </c>
      <c r="F120" s="970">
        <v>30141.95</v>
      </c>
      <c r="G120" s="970">
        <f>+F120</f>
        <v>30141.95</v>
      </c>
      <c r="H120" s="972">
        <f t="shared" si="9"/>
        <v>24858.05</v>
      </c>
      <c r="I120" s="973">
        <f>+F120/E120</f>
        <v>0.54803545454545455</v>
      </c>
    </row>
    <row r="121" spans="1:9" s="35" customFormat="1" ht="24.75" customHeight="1">
      <c r="A121" s="966">
        <v>357</v>
      </c>
      <c r="B121" s="974" t="s">
        <v>1219</v>
      </c>
      <c r="C121" s="965">
        <f>+C122</f>
        <v>0</v>
      </c>
      <c r="D121" s="965">
        <f>+D122</f>
        <v>0</v>
      </c>
      <c r="E121" s="965">
        <f t="shared" si="11"/>
        <v>0</v>
      </c>
      <c r="F121" s="965">
        <f>+F122</f>
        <v>0</v>
      </c>
      <c r="G121" s="965">
        <f>+G122</f>
        <v>0</v>
      </c>
      <c r="H121" s="961">
        <f t="shared" si="9"/>
        <v>0</v>
      </c>
      <c r="I121" s="973"/>
    </row>
    <row r="122" spans="1:9" s="35" customFormat="1" ht="17.25" customHeight="1">
      <c r="A122" s="968">
        <v>35701</v>
      </c>
      <c r="B122" s="985" t="s">
        <v>1220</v>
      </c>
      <c r="C122" s="970">
        <v>0</v>
      </c>
      <c r="D122" s="970">
        <v>0</v>
      </c>
      <c r="E122" s="970">
        <f t="shared" si="11"/>
        <v>0</v>
      </c>
      <c r="F122" s="970">
        <v>0</v>
      </c>
      <c r="G122" s="970">
        <f>+F122</f>
        <v>0</v>
      </c>
      <c r="H122" s="972">
        <f t="shared" si="9"/>
        <v>0</v>
      </c>
      <c r="I122" s="973"/>
    </row>
    <row r="123" spans="1:9" s="35" customFormat="1" ht="17.25" customHeight="1">
      <c r="A123" s="966">
        <v>359</v>
      </c>
      <c r="B123" s="974" t="s">
        <v>1221</v>
      </c>
      <c r="C123" s="965">
        <f>+C124</f>
        <v>0</v>
      </c>
      <c r="D123" s="965">
        <f>+D124</f>
        <v>0</v>
      </c>
      <c r="E123" s="965">
        <f t="shared" si="11"/>
        <v>0</v>
      </c>
      <c r="F123" s="965">
        <f>+F124</f>
        <v>0</v>
      </c>
      <c r="G123" s="965">
        <f>+G124</f>
        <v>0</v>
      </c>
      <c r="H123" s="961">
        <f t="shared" si="9"/>
        <v>0</v>
      </c>
      <c r="I123" s="982"/>
    </row>
    <row r="124" spans="1:9" s="35" customFormat="1" ht="17.25" customHeight="1">
      <c r="A124" s="968">
        <v>35901</v>
      </c>
      <c r="B124" s="985" t="s">
        <v>1221</v>
      </c>
      <c r="C124" s="970">
        <v>0</v>
      </c>
      <c r="D124" s="970">
        <v>0</v>
      </c>
      <c r="E124" s="970">
        <f t="shared" si="11"/>
        <v>0</v>
      </c>
      <c r="F124" s="970">
        <v>0</v>
      </c>
      <c r="G124" s="970">
        <f>+F124</f>
        <v>0</v>
      </c>
      <c r="H124" s="972">
        <f t="shared" si="9"/>
        <v>0</v>
      </c>
      <c r="I124" s="973"/>
    </row>
    <row r="125" spans="1:9" s="35" customFormat="1" ht="24.75" customHeight="1">
      <c r="A125" s="980">
        <v>3600</v>
      </c>
      <c r="B125" s="984" t="s">
        <v>1222</v>
      </c>
      <c r="C125" s="965">
        <f>+C126+C128</f>
        <v>40000</v>
      </c>
      <c r="D125" s="965">
        <f>+D126+D128</f>
        <v>492689.92000000004</v>
      </c>
      <c r="E125" s="965">
        <f t="shared" si="11"/>
        <v>532689.92000000004</v>
      </c>
      <c r="F125" s="965">
        <f>+F126+F128</f>
        <v>431691.83</v>
      </c>
      <c r="G125" s="965">
        <f>+G126+G128</f>
        <v>431691.83</v>
      </c>
      <c r="H125" s="961">
        <f t="shared" si="9"/>
        <v>100998.09000000003</v>
      </c>
      <c r="I125" s="982">
        <f>+I126</f>
        <v>0.70294679411764704</v>
      </c>
    </row>
    <row r="126" spans="1:9" s="35" customFormat="1" ht="36.75" customHeight="1">
      <c r="A126" s="966">
        <v>361</v>
      </c>
      <c r="B126" s="974" t="s">
        <v>1223</v>
      </c>
      <c r="C126" s="965">
        <f>+C127</f>
        <v>40000</v>
      </c>
      <c r="D126" s="965">
        <f>+D127</f>
        <v>300000</v>
      </c>
      <c r="E126" s="965">
        <f t="shared" si="11"/>
        <v>340000</v>
      </c>
      <c r="F126" s="965">
        <f>+F127</f>
        <v>239001.91</v>
      </c>
      <c r="G126" s="965">
        <f>+G127</f>
        <v>239001.91</v>
      </c>
      <c r="H126" s="961">
        <f t="shared" si="9"/>
        <v>100998.09</v>
      </c>
      <c r="I126" s="982">
        <f>+I127</f>
        <v>0.70294679411764704</v>
      </c>
    </row>
    <row r="127" spans="1:9" s="35" customFormat="1" ht="39.75" customHeight="1">
      <c r="A127" s="968">
        <v>36101</v>
      </c>
      <c r="B127" s="985" t="s">
        <v>1223</v>
      </c>
      <c r="C127" s="970">
        <v>40000</v>
      </c>
      <c r="D127" s="970">
        <v>300000</v>
      </c>
      <c r="E127" s="970">
        <f t="shared" si="11"/>
        <v>340000</v>
      </c>
      <c r="F127" s="970">
        <v>239001.91</v>
      </c>
      <c r="G127" s="970">
        <f>+F127</f>
        <v>239001.91</v>
      </c>
      <c r="H127" s="972">
        <f t="shared" si="9"/>
        <v>100998.09</v>
      </c>
      <c r="I127" s="973">
        <f>+F127/E127</f>
        <v>0.70294679411764704</v>
      </c>
    </row>
    <row r="128" spans="1:9" s="35" customFormat="1" ht="39" customHeight="1">
      <c r="A128" s="966">
        <v>362</v>
      </c>
      <c r="B128" s="974" t="s">
        <v>1223</v>
      </c>
      <c r="C128" s="965">
        <f>+C129</f>
        <v>0</v>
      </c>
      <c r="D128" s="965">
        <f>+D129</f>
        <v>192689.92000000001</v>
      </c>
      <c r="E128" s="965">
        <f>+C128+D128</f>
        <v>192689.92000000001</v>
      </c>
      <c r="F128" s="965">
        <f>+F129</f>
        <v>192689.92000000001</v>
      </c>
      <c r="G128" s="965">
        <f>+G129</f>
        <v>192689.92000000001</v>
      </c>
      <c r="H128" s="961">
        <f t="shared" si="9"/>
        <v>0</v>
      </c>
      <c r="I128" s="982">
        <f>+I129</f>
        <v>1</v>
      </c>
    </row>
    <row r="129" spans="1:9" s="35" customFormat="1" ht="39.75" customHeight="1">
      <c r="A129" s="968">
        <v>36201</v>
      </c>
      <c r="B129" s="985" t="s">
        <v>1223</v>
      </c>
      <c r="C129" s="970">
        <v>0</v>
      </c>
      <c r="D129" s="970">
        <v>192689.92000000001</v>
      </c>
      <c r="E129" s="970">
        <f>+C129+D129</f>
        <v>192689.92000000001</v>
      </c>
      <c r="F129" s="970">
        <f>+E129</f>
        <v>192689.92000000001</v>
      </c>
      <c r="G129" s="970">
        <f>+F129</f>
        <v>192689.92000000001</v>
      </c>
      <c r="H129" s="972">
        <f t="shared" si="9"/>
        <v>0</v>
      </c>
      <c r="I129" s="973">
        <f>+F129/E129</f>
        <v>1</v>
      </c>
    </row>
    <row r="130" spans="1:9" s="35" customFormat="1" ht="17.25" customHeight="1">
      <c r="A130" s="980">
        <v>3700</v>
      </c>
      <c r="B130" s="981" t="s">
        <v>1224</v>
      </c>
      <c r="C130" s="965">
        <f>+C131+C133+C135+C138</f>
        <v>450055.65</v>
      </c>
      <c r="D130" s="965">
        <f>+D131+D133+D135+D138</f>
        <v>573842</v>
      </c>
      <c r="E130" s="965">
        <f>+C130+D130</f>
        <v>1023897.65</v>
      </c>
      <c r="F130" s="965">
        <f>+F131+F133+F135+F138</f>
        <v>458558.45</v>
      </c>
      <c r="G130" s="965">
        <f>+G131+G133+G135+G138</f>
        <v>458558.45</v>
      </c>
      <c r="H130" s="961">
        <f t="shared" si="9"/>
        <v>565339.19999999995</v>
      </c>
      <c r="I130" s="982">
        <f>+F130/E130</f>
        <v>0.44785575003517197</v>
      </c>
    </row>
    <row r="131" spans="1:9" s="35" customFormat="1" ht="17.25" customHeight="1">
      <c r="A131" s="966">
        <v>371</v>
      </c>
      <c r="B131" s="967" t="s">
        <v>1225</v>
      </c>
      <c r="C131" s="965">
        <f>+C132</f>
        <v>88379.65</v>
      </c>
      <c r="D131" s="965">
        <f>+D132</f>
        <v>285000</v>
      </c>
      <c r="E131" s="965">
        <f t="shared" ref="E131:E139" si="12">+C131+D131</f>
        <v>373379.65</v>
      </c>
      <c r="F131" s="965">
        <f>+F132</f>
        <v>89676</v>
      </c>
      <c r="G131" s="965">
        <f>+G132</f>
        <v>89676</v>
      </c>
      <c r="H131" s="961">
        <f t="shared" si="9"/>
        <v>283703.65000000002</v>
      </c>
      <c r="I131" s="982">
        <f>+I132</f>
        <v>0.24017377486962666</v>
      </c>
    </row>
    <row r="132" spans="1:9" s="35" customFormat="1" ht="17.25" customHeight="1">
      <c r="A132" s="968">
        <v>37101</v>
      </c>
      <c r="B132" s="969" t="s">
        <v>1225</v>
      </c>
      <c r="C132" s="970">
        <v>88379.65</v>
      </c>
      <c r="D132" s="970">
        <v>285000</v>
      </c>
      <c r="E132" s="970">
        <f t="shared" si="12"/>
        <v>373379.65</v>
      </c>
      <c r="F132" s="970">
        <v>89676</v>
      </c>
      <c r="G132" s="970">
        <f>+F132</f>
        <v>89676</v>
      </c>
      <c r="H132" s="972">
        <f t="shared" si="9"/>
        <v>283703.65000000002</v>
      </c>
      <c r="I132" s="973">
        <f>+F132/E132</f>
        <v>0.24017377486962666</v>
      </c>
    </row>
    <row r="133" spans="1:9" s="35" customFormat="1" ht="17.25" customHeight="1">
      <c r="A133" s="966">
        <v>372</v>
      </c>
      <c r="B133" s="967" t="s">
        <v>1226</v>
      </c>
      <c r="C133" s="965">
        <f>+C134</f>
        <v>4800</v>
      </c>
      <c r="D133" s="965">
        <f>+D134</f>
        <v>0</v>
      </c>
      <c r="E133" s="965">
        <f t="shared" si="12"/>
        <v>4800</v>
      </c>
      <c r="F133" s="965">
        <f>+F134</f>
        <v>0</v>
      </c>
      <c r="G133" s="965">
        <f>+G134</f>
        <v>0</v>
      </c>
      <c r="H133" s="961">
        <f t="shared" si="9"/>
        <v>4800</v>
      </c>
      <c r="I133" s="982">
        <f>+I134</f>
        <v>0</v>
      </c>
    </row>
    <row r="134" spans="1:9" s="35" customFormat="1" ht="17.25" customHeight="1">
      <c r="A134" s="968">
        <v>37201</v>
      </c>
      <c r="B134" s="969" t="s">
        <v>1226</v>
      </c>
      <c r="C134" s="970">
        <v>4800</v>
      </c>
      <c r="D134" s="970">
        <v>0</v>
      </c>
      <c r="E134" s="970">
        <f t="shared" si="12"/>
        <v>4800</v>
      </c>
      <c r="F134" s="970">
        <v>0</v>
      </c>
      <c r="G134" s="970">
        <f>+F134</f>
        <v>0</v>
      </c>
      <c r="H134" s="972">
        <f t="shared" si="9"/>
        <v>4800</v>
      </c>
      <c r="I134" s="973">
        <f t="shared" ref="I134:I141" si="13">+F134/E134</f>
        <v>0</v>
      </c>
    </row>
    <row r="135" spans="1:9" s="35" customFormat="1" ht="17.25" customHeight="1">
      <c r="A135" s="966">
        <v>375</v>
      </c>
      <c r="B135" s="967" t="s">
        <v>1227</v>
      </c>
      <c r="C135" s="965">
        <f>+C137+C136</f>
        <v>334042</v>
      </c>
      <c r="D135" s="965">
        <f>+D136+D137</f>
        <v>280108</v>
      </c>
      <c r="E135" s="965">
        <f t="shared" si="12"/>
        <v>614150</v>
      </c>
      <c r="F135" s="965">
        <f>+F137+F136</f>
        <v>365000</v>
      </c>
      <c r="G135" s="965">
        <f>+G137+G136</f>
        <v>365000</v>
      </c>
      <c r="H135" s="961">
        <f t="shared" si="9"/>
        <v>249150</v>
      </c>
      <c r="I135" s="962">
        <f t="shared" si="13"/>
        <v>0.59431734918179602</v>
      </c>
    </row>
    <row r="136" spans="1:9" s="35" customFormat="1" ht="16.5" customHeight="1">
      <c r="A136" s="968">
        <v>37501</v>
      </c>
      <c r="B136" s="969" t="s">
        <v>1227</v>
      </c>
      <c r="C136" s="970">
        <v>255742</v>
      </c>
      <c r="D136" s="970">
        <v>177208</v>
      </c>
      <c r="E136" s="970">
        <f t="shared" si="12"/>
        <v>432950</v>
      </c>
      <c r="F136" s="970">
        <v>223200</v>
      </c>
      <c r="G136" s="970">
        <f>+F136</f>
        <v>223200</v>
      </c>
      <c r="H136" s="972">
        <f>+E136-F136</f>
        <v>209750</v>
      </c>
      <c r="I136" s="973">
        <f t="shared" si="13"/>
        <v>0.51553297147476618</v>
      </c>
    </row>
    <row r="137" spans="1:9" s="35" customFormat="1" ht="17.25" customHeight="1">
      <c r="A137" s="968">
        <v>37502</v>
      </c>
      <c r="B137" s="969" t="s">
        <v>1228</v>
      </c>
      <c r="C137" s="970">
        <v>78300</v>
      </c>
      <c r="D137" s="970">
        <v>102900</v>
      </c>
      <c r="E137" s="970">
        <f t="shared" si="12"/>
        <v>181200</v>
      </c>
      <c r="F137" s="970">
        <v>141800</v>
      </c>
      <c r="G137" s="970">
        <f>+F137</f>
        <v>141800</v>
      </c>
      <c r="H137" s="972">
        <f t="shared" si="9"/>
        <v>39400</v>
      </c>
      <c r="I137" s="973">
        <f t="shared" si="13"/>
        <v>0.782560706401766</v>
      </c>
    </row>
    <row r="138" spans="1:9" s="35" customFormat="1" ht="17.25" customHeight="1">
      <c r="A138" s="966">
        <v>379</v>
      </c>
      <c r="B138" s="967" t="s">
        <v>1229</v>
      </c>
      <c r="C138" s="965">
        <f>+C139+C140</f>
        <v>22834</v>
      </c>
      <c r="D138" s="965">
        <f>+D139+D140</f>
        <v>8734</v>
      </c>
      <c r="E138" s="965">
        <f t="shared" si="12"/>
        <v>31568</v>
      </c>
      <c r="F138" s="965">
        <f>+F139+F140</f>
        <v>3882.45</v>
      </c>
      <c r="G138" s="965">
        <f>+G139+G140</f>
        <v>3882.45</v>
      </c>
      <c r="H138" s="961">
        <f t="shared" si="9"/>
        <v>27685.55</v>
      </c>
      <c r="I138" s="962">
        <f t="shared" si="13"/>
        <v>0.12298688545362392</v>
      </c>
    </row>
    <row r="139" spans="1:9" s="35" customFormat="1" ht="12.75" customHeight="1">
      <c r="A139" s="968">
        <v>37901</v>
      </c>
      <c r="B139" s="969" t="s">
        <v>1230</v>
      </c>
      <c r="C139" s="970">
        <v>15094</v>
      </c>
      <c r="D139" s="970">
        <v>8734</v>
      </c>
      <c r="E139" s="970">
        <f t="shared" si="12"/>
        <v>23828</v>
      </c>
      <c r="F139" s="970">
        <v>2788</v>
      </c>
      <c r="G139" s="970">
        <f>+F139</f>
        <v>2788</v>
      </c>
      <c r="H139" s="972">
        <f t="shared" si="9"/>
        <v>21040</v>
      </c>
      <c r="I139" s="973">
        <f t="shared" si="13"/>
        <v>0.1170052039617257</v>
      </c>
    </row>
    <row r="140" spans="1:9" s="35" customFormat="1" ht="14.25" customHeight="1">
      <c r="A140" s="968">
        <v>37902</v>
      </c>
      <c r="B140" s="969" t="s">
        <v>1231</v>
      </c>
      <c r="C140" s="970">
        <v>7740</v>
      </c>
      <c r="D140" s="970">
        <v>0</v>
      </c>
      <c r="E140" s="970">
        <f>+C140+D140</f>
        <v>7740</v>
      </c>
      <c r="F140" s="970">
        <v>1094.45</v>
      </c>
      <c r="G140" s="970">
        <f>+F140</f>
        <v>1094.45</v>
      </c>
      <c r="H140" s="972">
        <f t="shared" si="9"/>
        <v>6645.55</v>
      </c>
      <c r="I140" s="973">
        <f t="shared" si="13"/>
        <v>0.14140180878552971</v>
      </c>
    </row>
    <row r="141" spans="1:9" s="35" customFormat="1" ht="17.25" customHeight="1">
      <c r="A141" s="980">
        <v>3800</v>
      </c>
      <c r="B141" s="981" t="s">
        <v>1232</v>
      </c>
      <c r="C141" s="965">
        <f>+C142+C144+C146+C148</f>
        <v>96525.57</v>
      </c>
      <c r="D141" s="965">
        <f>+D142+D144+D146+D148</f>
        <v>104000</v>
      </c>
      <c r="E141" s="965">
        <f t="shared" si="11"/>
        <v>200525.57</v>
      </c>
      <c r="F141" s="965">
        <f>+F142+F144+F146+F148</f>
        <v>142592.62</v>
      </c>
      <c r="G141" s="965">
        <f>+G142+G144+G146+G148</f>
        <v>142592.62</v>
      </c>
      <c r="H141" s="961">
        <f t="shared" si="9"/>
        <v>57932.950000000012</v>
      </c>
      <c r="I141" s="982">
        <f t="shared" si="13"/>
        <v>0.71109445044838915</v>
      </c>
    </row>
    <row r="142" spans="1:9" s="35" customFormat="1" ht="17.25" customHeight="1">
      <c r="A142" s="966">
        <v>381</v>
      </c>
      <c r="B142" s="967" t="s">
        <v>1233</v>
      </c>
      <c r="C142" s="965">
        <f>+C143</f>
        <v>23991.27</v>
      </c>
      <c r="D142" s="965">
        <f>+D143</f>
        <v>20000</v>
      </c>
      <c r="E142" s="965">
        <f t="shared" si="11"/>
        <v>43991.270000000004</v>
      </c>
      <c r="F142" s="965">
        <f>+F143</f>
        <v>30592.62</v>
      </c>
      <c r="G142" s="965">
        <f>+G143</f>
        <v>30592.62</v>
      </c>
      <c r="H142" s="961">
        <f t="shared" si="9"/>
        <v>13398.650000000005</v>
      </c>
      <c r="I142" s="982">
        <f>+I143</f>
        <v>0.69542479678354352</v>
      </c>
    </row>
    <row r="143" spans="1:9" s="35" customFormat="1" ht="17.25" customHeight="1">
      <c r="A143" s="968">
        <v>38101</v>
      </c>
      <c r="B143" s="969" t="s">
        <v>1233</v>
      </c>
      <c r="C143" s="970">
        <v>23991.27</v>
      </c>
      <c r="D143" s="970">
        <v>20000</v>
      </c>
      <c r="E143" s="970">
        <f t="shared" si="11"/>
        <v>43991.270000000004</v>
      </c>
      <c r="F143" s="970">
        <v>30592.62</v>
      </c>
      <c r="G143" s="970">
        <f>+F143</f>
        <v>30592.62</v>
      </c>
      <c r="H143" s="972">
        <f t="shared" si="9"/>
        <v>13398.650000000005</v>
      </c>
      <c r="I143" s="973">
        <f>+F143/E143</f>
        <v>0.69542479678354352</v>
      </c>
    </row>
    <row r="144" spans="1:9" s="35" customFormat="1" ht="17.25" customHeight="1">
      <c r="A144" s="966">
        <v>382</v>
      </c>
      <c r="B144" s="967" t="s">
        <v>1234</v>
      </c>
      <c r="C144" s="965">
        <f>+C145</f>
        <v>0</v>
      </c>
      <c r="D144" s="965">
        <f>+D145</f>
        <v>0</v>
      </c>
      <c r="E144" s="965">
        <f t="shared" si="11"/>
        <v>0</v>
      </c>
      <c r="F144" s="965">
        <f>+F145</f>
        <v>0</v>
      </c>
      <c r="G144" s="965">
        <f>+G145</f>
        <v>0</v>
      </c>
      <c r="H144" s="961">
        <f t="shared" si="9"/>
        <v>0</v>
      </c>
      <c r="I144" s="982"/>
    </row>
    <row r="145" spans="1:9" s="35" customFormat="1" ht="17.25" customHeight="1">
      <c r="A145" s="968">
        <v>38201</v>
      </c>
      <c r="B145" s="969" t="s">
        <v>1234</v>
      </c>
      <c r="C145" s="970">
        <v>0</v>
      </c>
      <c r="D145" s="970">
        <v>0</v>
      </c>
      <c r="E145" s="970">
        <f t="shared" si="11"/>
        <v>0</v>
      </c>
      <c r="F145" s="970">
        <v>0</v>
      </c>
      <c r="G145" s="970">
        <f>+F145</f>
        <v>0</v>
      </c>
      <c r="H145" s="972">
        <f t="shared" si="9"/>
        <v>0</v>
      </c>
      <c r="I145" s="973"/>
    </row>
    <row r="146" spans="1:9" s="35" customFormat="1" ht="17.25" customHeight="1">
      <c r="A146" s="977">
        <v>383</v>
      </c>
      <c r="B146" s="978" t="s">
        <v>1235</v>
      </c>
      <c r="C146" s="965">
        <f>+C147</f>
        <v>72534.3</v>
      </c>
      <c r="D146" s="965">
        <f>+D147</f>
        <v>84000</v>
      </c>
      <c r="E146" s="965">
        <f t="shared" si="11"/>
        <v>156534.29999999999</v>
      </c>
      <c r="F146" s="965">
        <f>+F147</f>
        <v>112000</v>
      </c>
      <c r="G146" s="965">
        <f>+G147</f>
        <v>112000</v>
      </c>
      <c r="H146" s="961">
        <f t="shared" si="9"/>
        <v>44534.299999999988</v>
      </c>
      <c r="I146" s="982">
        <f>+I147</f>
        <v>0.71549813683007502</v>
      </c>
    </row>
    <row r="147" spans="1:9" s="35" customFormat="1" ht="17.25" customHeight="1">
      <c r="A147" s="968">
        <v>38301</v>
      </c>
      <c r="B147" s="969" t="s">
        <v>1235</v>
      </c>
      <c r="C147" s="970">
        <v>72534.3</v>
      </c>
      <c r="D147" s="970">
        <v>84000</v>
      </c>
      <c r="E147" s="970">
        <f t="shared" si="11"/>
        <v>156534.29999999999</v>
      </c>
      <c r="F147" s="970">
        <v>112000</v>
      </c>
      <c r="G147" s="970">
        <f>+F147</f>
        <v>112000</v>
      </c>
      <c r="H147" s="972">
        <f t="shared" si="9"/>
        <v>44534.299999999988</v>
      </c>
      <c r="I147" s="973">
        <f>+F147/E147</f>
        <v>0.71549813683007502</v>
      </c>
    </row>
    <row r="148" spans="1:9" s="35" customFormat="1" ht="17.25" customHeight="1">
      <c r="A148" s="966">
        <v>385</v>
      </c>
      <c r="B148" s="967" t="s">
        <v>1236</v>
      </c>
      <c r="C148" s="965">
        <f>+C149</f>
        <v>0</v>
      </c>
      <c r="D148" s="965">
        <f>+D149</f>
        <v>0</v>
      </c>
      <c r="E148" s="965">
        <f t="shared" si="11"/>
        <v>0</v>
      </c>
      <c r="F148" s="965">
        <f>+F149</f>
        <v>0</v>
      </c>
      <c r="G148" s="965">
        <f>+G149</f>
        <v>0</v>
      </c>
      <c r="H148" s="961">
        <f t="shared" si="9"/>
        <v>0</v>
      </c>
      <c r="I148" s="982"/>
    </row>
    <row r="149" spans="1:9" s="35" customFormat="1" ht="17.25" customHeight="1">
      <c r="A149" s="968">
        <v>38501</v>
      </c>
      <c r="B149" s="969" t="s">
        <v>1237</v>
      </c>
      <c r="C149" s="970"/>
      <c r="D149" s="970"/>
      <c r="E149" s="970">
        <f t="shared" si="11"/>
        <v>0</v>
      </c>
      <c r="F149" s="970"/>
      <c r="G149" s="970"/>
      <c r="H149" s="972">
        <f t="shared" si="9"/>
        <v>0</v>
      </c>
      <c r="I149" s="973"/>
    </row>
    <row r="150" spans="1:9" s="35" customFormat="1" ht="17.25" customHeight="1">
      <c r="A150" s="980">
        <v>3900</v>
      </c>
      <c r="B150" s="981" t="s">
        <v>1238</v>
      </c>
      <c r="C150" s="965">
        <f>+C151</f>
        <v>150000</v>
      </c>
      <c r="D150" s="965">
        <f>+D151</f>
        <v>230000</v>
      </c>
      <c r="E150" s="965">
        <f t="shared" si="11"/>
        <v>380000</v>
      </c>
      <c r="F150" s="965">
        <f>+F151</f>
        <v>304233.92</v>
      </c>
      <c r="G150" s="965">
        <f>+G151</f>
        <v>304233.92</v>
      </c>
      <c r="H150" s="961">
        <f t="shared" si="9"/>
        <v>75766.080000000016</v>
      </c>
      <c r="I150" s="982">
        <f>+I151</f>
        <v>0.80061557894736834</v>
      </c>
    </row>
    <row r="151" spans="1:9" s="35" customFormat="1" ht="17.25" customHeight="1">
      <c r="A151" s="966">
        <v>392</v>
      </c>
      <c r="B151" s="967" t="s">
        <v>1239</v>
      </c>
      <c r="C151" s="965">
        <f>+C152</f>
        <v>150000</v>
      </c>
      <c r="D151" s="965">
        <f>+D152</f>
        <v>230000</v>
      </c>
      <c r="E151" s="965">
        <f t="shared" si="11"/>
        <v>380000</v>
      </c>
      <c r="F151" s="965">
        <f>+F152</f>
        <v>304233.92</v>
      </c>
      <c r="G151" s="965">
        <f>+G152</f>
        <v>304233.92</v>
      </c>
      <c r="H151" s="961">
        <f>+E151-F151</f>
        <v>75766.080000000016</v>
      </c>
      <c r="I151" s="982">
        <f>+I152</f>
        <v>0.80061557894736834</v>
      </c>
    </row>
    <row r="152" spans="1:9" s="35" customFormat="1" ht="17.25" customHeight="1">
      <c r="A152" s="968">
        <v>39201</v>
      </c>
      <c r="B152" s="969" t="s">
        <v>1239</v>
      </c>
      <c r="C152" s="970">
        <v>150000</v>
      </c>
      <c r="D152" s="970">
        <v>230000</v>
      </c>
      <c r="E152" s="970">
        <f t="shared" si="11"/>
        <v>380000</v>
      </c>
      <c r="F152" s="970">
        <v>304233.92</v>
      </c>
      <c r="G152" s="970">
        <f>+F152</f>
        <v>304233.92</v>
      </c>
      <c r="H152" s="972">
        <f>+E152-F152</f>
        <v>75766.080000000016</v>
      </c>
      <c r="I152" s="973">
        <f>+F152/E152</f>
        <v>0.80061557894736834</v>
      </c>
    </row>
    <row r="153" spans="1:9" s="35" customFormat="1" ht="26.25" customHeight="1">
      <c r="A153" s="979">
        <v>4000</v>
      </c>
      <c r="B153" s="1004" t="s">
        <v>1240</v>
      </c>
      <c r="C153" s="965">
        <f t="shared" ref="C153:D155" si="14">+C154</f>
        <v>30000000</v>
      </c>
      <c r="D153" s="965">
        <f t="shared" si="14"/>
        <v>5826200</v>
      </c>
      <c r="E153" s="965">
        <f>+C153+D153</f>
        <v>35826200</v>
      </c>
      <c r="F153" s="965">
        <f>+F154</f>
        <v>10810287.51</v>
      </c>
      <c r="G153" s="965">
        <f>+G154</f>
        <v>10810287.51</v>
      </c>
      <c r="H153" s="965">
        <f>+H154</f>
        <v>25015912.490000002</v>
      </c>
      <c r="I153" s="982">
        <f>+I154</f>
        <v>0.30174250995081808</v>
      </c>
    </row>
    <row r="154" spans="1:9" s="35" customFormat="1" ht="27.75" customHeight="1">
      <c r="A154" s="980">
        <v>4100</v>
      </c>
      <c r="B154" s="984" t="s">
        <v>1241</v>
      </c>
      <c r="C154" s="965">
        <f t="shared" si="14"/>
        <v>30000000</v>
      </c>
      <c r="D154" s="965">
        <f t="shared" si="14"/>
        <v>5826200</v>
      </c>
      <c r="E154" s="965">
        <f>+E155</f>
        <v>35826200</v>
      </c>
      <c r="F154" s="965">
        <f>+F155</f>
        <v>10810287.51</v>
      </c>
      <c r="G154" s="965">
        <f>+G155</f>
        <v>10810287.51</v>
      </c>
      <c r="H154" s="965">
        <f>+H155+H159</f>
        <v>25015912.490000002</v>
      </c>
      <c r="I154" s="982">
        <f>+I155</f>
        <v>0.30174250995081808</v>
      </c>
    </row>
    <row r="155" spans="1:9" s="35" customFormat="1" ht="25.5" customHeight="1">
      <c r="A155" s="966">
        <v>411</v>
      </c>
      <c r="B155" s="974" t="s">
        <v>1242</v>
      </c>
      <c r="C155" s="965">
        <f t="shared" si="14"/>
        <v>30000000</v>
      </c>
      <c r="D155" s="965">
        <f t="shared" si="14"/>
        <v>5826200</v>
      </c>
      <c r="E155" s="965">
        <f>+C155+D155</f>
        <v>35826200</v>
      </c>
      <c r="F155" s="965">
        <f>+F156</f>
        <v>10810287.51</v>
      </c>
      <c r="G155" s="965">
        <f>+G156</f>
        <v>10810287.51</v>
      </c>
      <c r="H155" s="961">
        <f>+E155-F155</f>
        <v>25015912.490000002</v>
      </c>
      <c r="I155" s="982">
        <f>+I156</f>
        <v>0.30174250995081808</v>
      </c>
    </row>
    <row r="156" spans="1:9" s="35" customFormat="1" ht="17.25" customHeight="1">
      <c r="A156" s="975">
        <v>41104</v>
      </c>
      <c r="B156" s="976" t="s">
        <v>1243</v>
      </c>
      <c r="C156" s="970">
        <v>30000000</v>
      </c>
      <c r="D156" s="970">
        <v>5826200</v>
      </c>
      <c r="E156" s="970">
        <f>+C156+D156</f>
        <v>35826200</v>
      </c>
      <c r="F156" s="970">
        <v>10810287.51</v>
      </c>
      <c r="G156" s="970">
        <f>+F156</f>
        <v>10810287.51</v>
      </c>
      <c r="H156" s="972">
        <f>+E156-F156</f>
        <v>25015912.490000002</v>
      </c>
      <c r="I156" s="973">
        <f>+F156/E156</f>
        <v>0.30174250995081808</v>
      </c>
    </row>
    <row r="157" spans="1:9" s="35" customFormat="1" ht="17.25" customHeight="1">
      <c r="A157" s="979">
        <v>5000</v>
      </c>
      <c r="B157" s="960" t="s">
        <v>1244</v>
      </c>
      <c r="C157" s="965">
        <f>+C158</f>
        <v>37646.410000000003</v>
      </c>
      <c r="D157" s="965">
        <f>+D158+D165</f>
        <v>34291.979999999996</v>
      </c>
      <c r="E157" s="965">
        <f>+C157+D157</f>
        <v>71938.39</v>
      </c>
      <c r="F157" s="965">
        <f>+F158+F165</f>
        <v>71938.239999999991</v>
      </c>
      <c r="G157" s="965">
        <f>+G158+G165</f>
        <v>71938.239999999991</v>
      </c>
      <c r="H157" s="965">
        <f>+H158+H165</f>
        <v>0.15000000000145519</v>
      </c>
      <c r="I157" s="982">
        <f>+I158</f>
        <v>0</v>
      </c>
    </row>
    <row r="158" spans="1:9" s="35" customFormat="1" ht="17.25" customHeight="1">
      <c r="A158" s="980">
        <v>5100</v>
      </c>
      <c r="B158" s="981" t="s">
        <v>1245</v>
      </c>
      <c r="C158" s="965">
        <f>+C161</f>
        <v>37646.410000000003</v>
      </c>
      <c r="D158" s="965">
        <f>+D159+D161+D163</f>
        <v>34291.979999999996</v>
      </c>
      <c r="E158" s="965">
        <f>+E159+E161</f>
        <v>24853.4</v>
      </c>
      <c r="F158" s="965">
        <f>+F159+F161+F163</f>
        <v>71938.239999999991</v>
      </c>
      <c r="G158" s="965">
        <f>+G159+G161+G163</f>
        <v>71938.239999999991</v>
      </c>
      <c r="H158" s="965">
        <f>+H159+H161+H163</f>
        <v>0.15000000000145519</v>
      </c>
      <c r="I158" s="973">
        <v>0</v>
      </c>
    </row>
    <row r="159" spans="1:9" s="35" customFormat="1" ht="17.25" customHeight="1">
      <c r="A159" s="966">
        <v>511</v>
      </c>
      <c r="B159" s="967" t="s">
        <v>1246</v>
      </c>
      <c r="C159" s="965">
        <f>+C160</f>
        <v>0</v>
      </c>
      <c r="D159" s="965">
        <f>+D160</f>
        <v>24853.4</v>
      </c>
      <c r="E159" s="965">
        <f>+C159+D159</f>
        <v>24853.4</v>
      </c>
      <c r="F159" s="965">
        <f>+F160</f>
        <v>24853.4</v>
      </c>
      <c r="G159" s="965">
        <f>+G160</f>
        <v>24853.4</v>
      </c>
      <c r="H159" s="961">
        <f t="shared" ref="H159:H174" si="15">+E159-F159</f>
        <v>0</v>
      </c>
      <c r="I159" s="982">
        <f>+I160</f>
        <v>0</v>
      </c>
    </row>
    <row r="160" spans="1:9" s="35" customFormat="1" ht="17.25" customHeight="1">
      <c r="A160" s="975">
        <v>51101</v>
      </c>
      <c r="B160" s="976" t="s">
        <v>1247</v>
      </c>
      <c r="C160" s="970"/>
      <c r="D160" s="970">
        <v>24853.4</v>
      </c>
      <c r="E160" s="970">
        <f>+D160</f>
        <v>24853.4</v>
      </c>
      <c r="F160" s="970">
        <v>24853.4</v>
      </c>
      <c r="G160" s="970">
        <f>+F160</f>
        <v>24853.4</v>
      </c>
      <c r="H160" s="961">
        <f t="shared" si="15"/>
        <v>0</v>
      </c>
      <c r="I160" s="973">
        <v>0</v>
      </c>
    </row>
    <row r="161" spans="1:9" s="35" customFormat="1" ht="17.25" customHeight="1">
      <c r="A161" s="966">
        <v>512</v>
      </c>
      <c r="B161" s="967" t="s">
        <v>1248</v>
      </c>
      <c r="C161" s="965">
        <f>+C162</f>
        <v>37646.410000000003</v>
      </c>
      <c r="D161" s="965">
        <f>+D162</f>
        <v>-37646.410000000003</v>
      </c>
      <c r="E161" s="965">
        <f>+E162</f>
        <v>0</v>
      </c>
      <c r="F161" s="965">
        <f>+F162</f>
        <v>0</v>
      </c>
      <c r="G161" s="965">
        <f>+G162</f>
        <v>0</v>
      </c>
      <c r="H161" s="961">
        <f t="shared" si="15"/>
        <v>0</v>
      </c>
      <c r="I161" s="982">
        <f>+I162</f>
        <v>0</v>
      </c>
    </row>
    <row r="162" spans="1:9" s="35" customFormat="1" ht="17.25" customHeight="1">
      <c r="A162" s="975">
        <v>51201</v>
      </c>
      <c r="B162" s="969" t="s">
        <v>1248</v>
      </c>
      <c r="C162" s="970">
        <v>37646.410000000003</v>
      </c>
      <c r="D162" s="970">
        <v>-37646.410000000003</v>
      </c>
      <c r="E162" s="970">
        <f>+C162+D162</f>
        <v>0</v>
      </c>
      <c r="F162" s="970">
        <v>0</v>
      </c>
      <c r="G162" s="970">
        <f>+F162</f>
        <v>0</v>
      </c>
      <c r="H162" s="972">
        <f t="shared" si="15"/>
        <v>0</v>
      </c>
      <c r="I162" s="973">
        <v>0</v>
      </c>
    </row>
    <row r="163" spans="1:9" s="35" customFormat="1" ht="27" customHeight="1">
      <c r="A163" s="966">
        <v>515</v>
      </c>
      <c r="B163" s="974" t="s">
        <v>1249</v>
      </c>
      <c r="C163" s="965"/>
      <c r="D163" s="965">
        <f>+D164</f>
        <v>47084.99</v>
      </c>
      <c r="E163" s="965">
        <f>+D163</f>
        <v>47084.99</v>
      </c>
      <c r="F163" s="965">
        <f>+F164</f>
        <v>47084.84</v>
      </c>
      <c r="G163" s="965">
        <f>+G164</f>
        <v>47084.84</v>
      </c>
      <c r="H163" s="961">
        <f>+E163-F163</f>
        <v>0.15000000000145519</v>
      </c>
      <c r="I163" s="982">
        <f>+I164</f>
        <v>0</v>
      </c>
    </row>
    <row r="164" spans="1:9" s="35" customFormat="1" ht="17.25" customHeight="1">
      <c r="A164" s="975">
        <v>51501</v>
      </c>
      <c r="B164" s="969" t="s">
        <v>1250</v>
      </c>
      <c r="C164" s="970"/>
      <c r="D164" s="970">
        <v>47084.99</v>
      </c>
      <c r="E164" s="970">
        <f>+D164</f>
        <v>47084.99</v>
      </c>
      <c r="F164" s="970">
        <v>47084.84</v>
      </c>
      <c r="G164" s="970">
        <f>+F164</f>
        <v>47084.84</v>
      </c>
      <c r="H164" s="972">
        <f>+E164-F164</f>
        <v>0.15000000000145519</v>
      </c>
      <c r="I164" s="973">
        <v>0</v>
      </c>
    </row>
    <row r="165" spans="1:9" s="35" customFormat="1" ht="17.25" customHeight="1">
      <c r="A165" s="980">
        <v>5400</v>
      </c>
      <c r="B165" s="981" t="s">
        <v>1251</v>
      </c>
      <c r="C165" s="965"/>
      <c r="D165" s="965">
        <f>+D166</f>
        <v>0</v>
      </c>
      <c r="E165" s="965">
        <f>+E166</f>
        <v>0</v>
      </c>
      <c r="F165" s="965">
        <f>+F166</f>
        <v>0</v>
      </c>
      <c r="G165" s="965">
        <f>+G166</f>
        <v>0</v>
      </c>
      <c r="H165" s="961">
        <f t="shared" si="15"/>
        <v>0</v>
      </c>
      <c r="I165" s="982"/>
    </row>
    <row r="166" spans="1:9" s="35" customFormat="1" ht="17.25" customHeight="1">
      <c r="A166" s="966">
        <v>541</v>
      </c>
      <c r="B166" s="967" t="s">
        <v>1252</v>
      </c>
      <c r="C166" s="965">
        <f>+C167</f>
        <v>0</v>
      </c>
      <c r="D166" s="965">
        <f>+D167</f>
        <v>0</v>
      </c>
      <c r="E166" s="965">
        <f>+C166+D166</f>
        <v>0</v>
      </c>
      <c r="F166" s="965">
        <f>+F167</f>
        <v>0</v>
      </c>
      <c r="G166" s="965">
        <f>+G167</f>
        <v>0</v>
      </c>
      <c r="H166" s="961">
        <f t="shared" si="15"/>
        <v>0</v>
      </c>
      <c r="I166" s="982"/>
    </row>
    <row r="167" spans="1:9" s="35" customFormat="1" ht="17.25" customHeight="1">
      <c r="A167" s="975">
        <v>54101</v>
      </c>
      <c r="B167" s="976" t="s">
        <v>1252</v>
      </c>
      <c r="C167" s="970"/>
      <c r="D167" s="970">
        <v>0</v>
      </c>
      <c r="E167" s="970">
        <f>+D167</f>
        <v>0</v>
      </c>
      <c r="F167" s="970"/>
      <c r="G167" s="970"/>
      <c r="H167" s="961">
        <f t="shared" si="15"/>
        <v>0</v>
      </c>
      <c r="I167" s="973"/>
    </row>
    <row r="168" spans="1:9" s="35" customFormat="1" ht="23.25" customHeight="1">
      <c r="A168" s="987">
        <v>6000</v>
      </c>
      <c r="B168" s="1005" t="s">
        <v>1253</v>
      </c>
      <c r="C168" s="965">
        <f>+C169+C172</f>
        <v>96900000</v>
      </c>
      <c r="D168" s="965">
        <f>+D169+D172</f>
        <v>16652146.180000002</v>
      </c>
      <c r="E168" s="965">
        <f t="shared" ref="E168:E174" si="16">+C168+D168</f>
        <v>113552146.18000001</v>
      </c>
      <c r="F168" s="965">
        <f>+F169+F172</f>
        <v>22813210.490000002</v>
      </c>
      <c r="G168" s="965">
        <f>+G169+G172</f>
        <v>22813210.490000002</v>
      </c>
      <c r="H168" s="961">
        <f t="shared" si="15"/>
        <v>90738935.689999998</v>
      </c>
      <c r="I168" s="982">
        <f>+I169</f>
        <v>0</v>
      </c>
    </row>
    <row r="169" spans="1:9" s="35" customFormat="1" ht="17.25" customHeight="1">
      <c r="A169" s="988">
        <v>611</v>
      </c>
      <c r="B169" s="989" t="s">
        <v>1254</v>
      </c>
      <c r="C169" s="965">
        <f>+C170+C171</f>
        <v>0</v>
      </c>
      <c r="D169" s="965">
        <f>+D170+D171</f>
        <v>11155206.630000001</v>
      </c>
      <c r="E169" s="965">
        <f t="shared" si="16"/>
        <v>11155206.630000001</v>
      </c>
      <c r="F169" s="965">
        <f>+F170+F171</f>
        <v>9624420</v>
      </c>
      <c r="G169" s="965">
        <f>+G170+G171</f>
        <v>9624420</v>
      </c>
      <c r="H169" s="961">
        <f t="shared" si="15"/>
        <v>1530786.6300000008</v>
      </c>
      <c r="I169" s="982">
        <f>+I170</f>
        <v>0</v>
      </c>
    </row>
    <row r="170" spans="1:9" s="35" customFormat="1" ht="17.25" customHeight="1">
      <c r="A170" s="990">
        <v>61101</v>
      </c>
      <c r="B170" s="991" t="s">
        <v>1255</v>
      </c>
      <c r="C170" s="970">
        <v>0</v>
      </c>
      <c r="D170" s="970">
        <v>0</v>
      </c>
      <c r="E170" s="970">
        <f t="shared" si="16"/>
        <v>0</v>
      </c>
      <c r="F170" s="970">
        <v>0</v>
      </c>
      <c r="G170" s="970">
        <f>+F170</f>
        <v>0</v>
      </c>
      <c r="H170" s="972">
        <f t="shared" si="15"/>
        <v>0</v>
      </c>
      <c r="I170" s="973"/>
    </row>
    <row r="171" spans="1:9" s="35" customFormat="1" ht="17.25" customHeight="1">
      <c r="A171" s="990">
        <v>61114</v>
      </c>
      <c r="B171" s="991" t="s">
        <v>1256</v>
      </c>
      <c r="C171" s="970">
        <v>0</v>
      </c>
      <c r="D171" s="970">
        <v>11155206.630000001</v>
      </c>
      <c r="E171" s="970">
        <f t="shared" si="16"/>
        <v>11155206.630000001</v>
      </c>
      <c r="F171" s="970">
        <v>9624420</v>
      </c>
      <c r="G171" s="970">
        <f>+F171</f>
        <v>9624420</v>
      </c>
      <c r="H171" s="972">
        <f t="shared" si="15"/>
        <v>1530786.6300000008</v>
      </c>
      <c r="I171" s="973">
        <f>+F171/E171</f>
        <v>0.86277379874943649</v>
      </c>
    </row>
    <row r="172" spans="1:9" s="35" customFormat="1" ht="24" customHeight="1">
      <c r="A172" s="988">
        <v>61400</v>
      </c>
      <c r="B172" s="1006" t="s">
        <v>1257</v>
      </c>
      <c r="C172" s="965">
        <f>+C173+C174</f>
        <v>96900000</v>
      </c>
      <c r="D172" s="965">
        <f>+D173+D174</f>
        <v>5496939.5500000007</v>
      </c>
      <c r="E172" s="965">
        <f t="shared" si="16"/>
        <v>102396939.55</v>
      </c>
      <c r="F172" s="965">
        <f>+F173+F174</f>
        <v>13188790.49</v>
      </c>
      <c r="G172" s="965">
        <f>+G173+G174</f>
        <v>13188790.49</v>
      </c>
      <c r="H172" s="961">
        <f t="shared" si="15"/>
        <v>89208149.060000002</v>
      </c>
      <c r="I172" s="982">
        <f>+I173</f>
        <v>0.27424266973452033</v>
      </c>
    </row>
    <row r="173" spans="1:9" s="35" customFormat="1" ht="17.25" customHeight="1">
      <c r="A173" s="990">
        <v>61401</v>
      </c>
      <c r="B173" s="991" t="s">
        <v>1258</v>
      </c>
      <c r="C173" s="970">
        <v>40250000</v>
      </c>
      <c r="D173" s="970">
        <v>5580704.6900000004</v>
      </c>
      <c r="E173" s="970">
        <f t="shared" si="16"/>
        <v>45830704.689999998</v>
      </c>
      <c r="F173" s="970">
        <v>12568734.810000001</v>
      </c>
      <c r="G173" s="970">
        <f>+F173</f>
        <v>12568734.810000001</v>
      </c>
      <c r="H173" s="972">
        <f t="shared" si="15"/>
        <v>33261969.879999995</v>
      </c>
      <c r="I173" s="973">
        <f>+F173/E173</f>
        <v>0.27424266973452033</v>
      </c>
    </row>
    <row r="174" spans="1:9" s="35" customFormat="1" ht="17.25" customHeight="1">
      <c r="A174" s="990">
        <v>61402</v>
      </c>
      <c r="B174" s="991" t="s">
        <v>1259</v>
      </c>
      <c r="C174" s="970">
        <v>56650000</v>
      </c>
      <c r="D174" s="970">
        <v>-83765.14</v>
      </c>
      <c r="E174" s="970">
        <f t="shared" si="16"/>
        <v>56566234.859999999</v>
      </c>
      <c r="F174" s="970">
        <v>620055.68000000005</v>
      </c>
      <c r="G174" s="970">
        <f>+F174</f>
        <v>620055.68000000005</v>
      </c>
      <c r="H174" s="972">
        <f t="shared" si="15"/>
        <v>55946179.18</v>
      </c>
      <c r="I174" s="973">
        <f>+F174/E174</f>
        <v>1.0961586563691611E-2</v>
      </c>
    </row>
    <row r="175" spans="1:9" s="35" customFormat="1" ht="17.25" customHeight="1" thickBot="1">
      <c r="A175" s="196"/>
      <c r="B175" s="1007" t="s">
        <v>559</v>
      </c>
      <c r="C175" s="992">
        <f t="shared" ref="C175:H175" si="17">+C168+C74+C9+C44+C157+C153</f>
        <v>154527673</v>
      </c>
      <c r="D175" s="992">
        <f t="shared" si="17"/>
        <v>28831973.379999999</v>
      </c>
      <c r="E175" s="992">
        <f t="shared" si="17"/>
        <v>183359646.38</v>
      </c>
      <c r="F175" s="992">
        <f t="shared" si="17"/>
        <v>57158775.620000005</v>
      </c>
      <c r="G175" s="992">
        <f t="shared" si="17"/>
        <v>57158775.620000005</v>
      </c>
      <c r="H175" s="992">
        <f t="shared" si="17"/>
        <v>126200870.75999999</v>
      </c>
      <c r="I175" s="993">
        <f>+F175/E175</f>
        <v>0.31173039841897632</v>
      </c>
    </row>
    <row r="176" spans="1:9">
      <c r="H176" s="1308"/>
      <c r="I176" s="1308"/>
    </row>
  </sheetData>
  <mergeCells count="8">
    <mergeCell ref="A6:B7"/>
    <mergeCell ref="H176:I176"/>
    <mergeCell ref="A1:I1"/>
    <mergeCell ref="A2:I2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76" orientation="landscape" r:id="rId1"/>
  <rowBreaks count="2" manualBreakCount="2">
    <brk id="142" max="8" man="1"/>
    <brk id="180" max="8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view="pageBreakPreview" zoomScaleNormal="100" zoomScaleSheetLayoutView="100" workbookViewId="0">
      <selection activeCell="E9" sqref="E9"/>
    </sheetView>
  </sheetViews>
  <sheetFormatPr baseColWidth="10" defaultColWidth="11.42578125" defaultRowHeight="15"/>
  <cols>
    <col min="1" max="1" width="32.140625" customWidth="1"/>
    <col min="2" max="2" width="13.5703125" bestFit="1" customWidth="1"/>
    <col min="3" max="3" width="13" customWidth="1"/>
  </cols>
  <sheetData>
    <row r="1" spans="1:9" ht="15.75">
      <c r="A1" s="1085" t="str">
        <f>'ETCA-I-01'!A1:G1</f>
        <v>COMISION DE VIVIENDA DEL ESTADO DE SONORA</v>
      </c>
      <c r="B1" s="1085"/>
      <c r="C1" s="1085"/>
      <c r="D1" s="1085"/>
      <c r="E1" s="1085"/>
      <c r="F1" s="1085"/>
      <c r="G1" s="1085"/>
      <c r="H1" s="637"/>
      <c r="I1" s="637"/>
    </row>
    <row r="2" spans="1:9" ht="15.75" customHeight="1">
      <c r="A2" s="1083" t="s">
        <v>761</v>
      </c>
      <c r="B2" s="1083"/>
      <c r="C2" s="1083"/>
      <c r="D2" s="1083"/>
      <c r="E2" s="1083"/>
      <c r="F2" s="1083"/>
      <c r="G2" s="1083"/>
      <c r="H2" s="638"/>
      <c r="I2" s="638"/>
    </row>
    <row r="3" spans="1:9" ht="15.75" customHeight="1">
      <c r="A3" s="1083" t="s">
        <v>762</v>
      </c>
      <c r="B3" s="1083"/>
      <c r="C3" s="1083"/>
      <c r="D3" s="1083"/>
      <c r="E3" s="1083"/>
      <c r="F3" s="1083"/>
      <c r="G3" s="1083"/>
      <c r="H3" s="638"/>
      <c r="I3" s="638"/>
    </row>
    <row r="4" spans="1:9" ht="15.75" customHeight="1">
      <c r="A4" s="1320" t="str">
        <f>'ETCA-I-03'!A3:D3</f>
        <v>Del 01 de Enero al 30 de Septiembre de 2020</v>
      </c>
      <c r="B4" s="1320"/>
      <c r="C4" s="1320"/>
      <c r="D4" s="1320"/>
      <c r="E4" s="1320"/>
      <c r="F4" s="1320"/>
      <c r="G4" s="1320"/>
      <c r="H4" s="639"/>
      <c r="I4" s="639"/>
    </row>
    <row r="5" spans="1:9" ht="15.75" customHeight="1" thickBot="1">
      <c r="A5" s="1128" t="s">
        <v>84</v>
      </c>
      <c r="B5" s="1128"/>
      <c r="C5" s="1128"/>
      <c r="D5" s="1128"/>
      <c r="E5" s="1128"/>
      <c r="F5" s="1128"/>
      <c r="G5" s="1128"/>
      <c r="H5" s="640"/>
      <c r="I5" s="640"/>
    </row>
    <row r="6" spans="1:9" ht="15.75" thickBot="1">
      <c r="A6" s="1313" t="s">
        <v>85</v>
      </c>
      <c r="B6" s="1315" t="s">
        <v>562</v>
      </c>
      <c r="C6" s="1316"/>
      <c r="D6" s="1316"/>
      <c r="E6" s="1316"/>
      <c r="F6" s="1317"/>
      <c r="G6" s="1318" t="s">
        <v>563</v>
      </c>
    </row>
    <row r="7" spans="1:9" ht="20.25" thickBot="1">
      <c r="A7" s="1314"/>
      <c r="B7" s="614" t="s">
        <v>564</v>
      </c>
      <c r="C7" s="614" t="s">
        <v>565</v>
      </c>
      <c r="D7" s="614" t="s">
        <v>566</v>
      </c>
      <c r="E7" s="614" t="s">
        <v>763</v>
      </c>
      <c r="F7" s="614" t="s">
        <v>662</v>
      </c>
      <c r="G7" s="1319"/>
    </row>
    <row r="8" spans="1:9" ht="19.5">
      <c r="A8" s="631" t="s">
        <v>764</v>
      </c>
      <c r="B8" s="695">
        <f t="shared" ref="B8:G8" si="0">B9+B10+B11+B12+B13+B14+B15+B18</f>
        <v>23761000</v>
      </c>
      <c r="C8" s="695">
        <f t="shared" si="0"/>
        <v>1500000</v>
      </c>
      <c r="D8" s="695">
        <f t="shared" si="0"/>
        <v>25261000</v>
      </c>
      <c r="E8" s="695">
        <f t="shared" si="0"/>
        <v>16925947.5</v>
      </c>
      <c r="F8" s="695">
        <f t="shared" si="0"/>
        <v>16925947.5</v>
      </c>
      <c r="G8" s="695">
        <f t="shared" si="0"/>
        <v>8335052.5</v>
      </c>
    </row>
    <row r="9" spans="1:9" ht="19.5">
      <c r="A9" s="632" t="s">
        <v>765</v>
      </c>
      <c r="B9" s="697">
        <f>+'ETCA-II-13'!C9</f>
        <v>23761000</v>
      </c>
      <c r="C9" s="697">
        <f>+'ETCA-II-13'!D9</f>
        <v>1500000</v>
      </c>
      <c r="D9" s="696">
        <f>B9+C9</f>
        <v>25261000</v>
      </c>
      <c r="E9" s="697">
        <f>+'ETCA-II-13'!F9</f>
        <v>16925947.5</v>
      </c>
      <c r="F9" s="697">
        <f>+'ETCA-II-13'!G9</f>
        <v>16925947.5</v>
      </c>
      <c r="G9" s="696">
        <f t="shared" ref="G9:G14" si="1">D9-E9</f>
        <v>8335052.5</v>
      </c>
    </row>
    <row r="10" spans="1:9">
      <c r="A10" s="632" t="s">
        <v>766</v>
      </c>
      <c r="B10" s="697"/>
      <c r="C10" s="698"/>
      <c r="D10" s="696">
        <f t="shared" ref="D10:D18" si="2">B10+C10</f>
        <v>0</v>
      </c>
      <c r="E10" s="698"/>
      <c r="F10" s="698"/>
      <c r="G10" s="696">
        <f t="shared" si="1"/>
        <v>0</v>
      </c>
    </row>
    <row r="11" spans="1:9">
      <c r="A11" s="632" t="s">
        <v>767</v>
      </c>
      <c r="B11" s="697"/>
      <c r="C11" s="698"/>
      <c r="D11" s="696">
        <f t="shared" si="2"/>
        <v>0</v>
      </c>
      <c r="E11" s="698"/>
      <c r="F11" s="698"/>
      <c r="G11" s="696">
        <f t="shared" si="1"/>
        <v>0</v>
      </c>
    </row>
    <row r="12" spans="1:9">
      <c r="A12" s="632" t="s">
        <v>768</v>
      </c>
      <c r="B12" s="697"/>
      <c r="C12" s="698"/>
      <c r="D12" s="696">
        <f t="shared" si="2"/>
        <v>0</v>
      </c>
      <c r="E12" s="698"/>
      <c r="F12" s="698"/>
      <c r="G12" s="696">
        <f t="shared" si="1"/>
        <v>0</v>
      </c>
    </row>
    <row r="13" spans="1:9">
      <c r="A13" s="632" t="s">
        <v>769</v>
      </c>
      <c r="B13" s="697"/>
      <c r="C13" s="698"/>
      <c r="D13" s="696">
        <f t="shared" si="2"/>
        <v>0</v>
      </c>
      <c r="E13" s="698"/>
      <c r="F13" s="698"/>
      <c r="G13" s="696">
        <f t="shared" si="1"/>
        <v>0</v>
      </c>
    </row>
    <row r="14" spans="1:9">
      <c r="A14" s="632" t="s">
        <v>770</v>
      </c>
      <c r="B14" s="697"/>
      <c r="C14" s="698"/>
      <c r="D14" s="696">
        <f t="shared" si="2"/>
        <v>0</v>
      </c>
      <c r="E14" s="698"/>
      <c r="F14" s="698"/>
      <c r="G14" s="696">
        <f t="shared" si="1"/>
        <v>0</v>
      </c>
    </row>
    <row r="15" spans="1:9" ht="29.25">
      <c r="A15" s="632" t="s">
        <v>771</v>
      </c>
      <c r="B15" s="695">
        <f t="shared" ref="B15:G15" si="3">B16+B17</f>
        <v>0</v>
      </c>
      <c r="C15" s="695">
        <f t="shared" si="3"/>
        <v>0</v>
      </c>
      <c r="D15" s="695">
        <f t="shared" si="3"/>
        <v>0</v>
      </c>
      <c r="E15" s="695">
        <f t="shared" si="3"/>
        <v>0</v>
      </c>
      <c r="F15" s="695">
        <f t="shared" si="3"/>
        <v>0</v>
      </c>
      <c r="G15" s="695">
        <f t="shared" si="3"/>
        <v>0</v>
      </c>
    </row>
    <row r="16" spans="1:9">
      <c r="A16" s="633" t="s">
        <v>772</v>
      </c>
      <c r="B16" s="697"/>
      <c r="C16" s="698"/>
      <c r="D16" s="696">
        <f t="shared" si="2"/>
        <v>0</v>
      </c>
      <c r="E16" s="698"/>
      <c r="F16" s="698"/>
      <c r="G16" s="696">
        <f>D16-E16</f>
        <v>0</v>
      </c>
    </row>
    <row r="17" spans="1:7">
      <c r="A17" s="633" t="s">
        <v>773</v>
      </c>
      <c r="B17" s="697"/>
      <c r="C17" s="698"/>
      <c r="D17" s="696">
        <f t="shared" si="2"/>
        <v>0</v>
      </c>
      <c r="E17" s="698"/>
      <c r="F17" s="698"/>
      <c r="G17" s="696">
        <f>D17-E17</f>
        <v>0</v>
      </c>
    </row>
    <row r="18" spans="1:7">
      <c r="A18" s="632" t="s">
        <v>774</v>
      </c>
      <c r="B18" s="697"/>
      <c r="C18" s="698"/>
      <c r="D18" s="696">
        <f t="shared" si="2"/>
        <v>0</v>
      </c>
      <c r="E18" s="698"/>
      <c r="F18" s="698"/>
      <c r="G18" s="696">
        <f>D18-E18</f>
        <v>0</v>
      </c>
    </row>
    <row r="19" spans="1:7">
      <c r="A19" s="632"/>
      <c r="B19" s="695"/>
      <c r="C19" s="696"/>
      <c r="D19" s="696"/>
      <c r="E19" s="696"/>
      <c r="F19" s="696"/>
      <c r="G19" s="696"/>
    </row>
    <row r="20" spans="1:7" ht="19.5">
      <c r="A20" s="631" t="s">
        <v>775</v>
      </c>
      <c r="B20" s="695">
        <f t="shared" ref="B20:G20" si="4">B21+B22+B23+B24+B25+B26+B27+B30</f>
        <v>0</v>
      </c>
      <c r="C20" s="695">
        <f t="shared" si="4"/>
        <v>0</v>
      </c>
      <c r="D20" s="695">
        <f t="shared" si="4"/>
        <v>0</v>
      </c>
      <c r="E20" s="695">
        <f t="shared" si="4"/>
        <v>0</v>
      </c>
      <c r="F20" s="695">
        <f t="shared" si="4"/>
        <v>0</v>
      </c>
      <c r="G20" s="695">
        <f t="shared" si="4"/>
        <v>0</v>
      </c>
    </row>
    <row r="21" spans="1:7" ht="19.5">
      <c r="A21" s="632" t="s">
        <v>765</v>
      </c>
      <c r="B21" s="697"/>
      <c r="C21" s="698"/>
      <c r="D21" s="696">
        <f t="shared" ref="D21:D26" si="5">B21+C21</f>
        <v>0</v>
      </c>
      <c r="E21" s="698"/>
      <c r="F21" s="698"/>
      <c r="G21" s="696">
        <f t="shared" ref="G21:G26" si="6">D21-E21</f>
        <v>0</v>
      </c>
    </row>
    <row r="22" spans="1:7">
      <c r="A22" s="632" t="s">
        <v>766</v>
      </c>
      <c r="B22" s="697"/>
      <c r="C22" s="698"/>
      <c r="D22" s="696">
        <f t="shared" si="5"/>
        <v>0</v>
      </c>
      <c r="E22" s="698"/>
      <c r="F22" s="698"/>
      <c r="G22" s="696">
        <f t="shared" si="6"/>
        <v>0</v>
      </c>
    </row>
    <row r="23" spans="1:7">
      <c r="A23" s="632" t="s">
        <v>767</v>
      </c>
      <c r="B23" s="697"/>
      <c r="C23" s="698"/>
      <c r="D23" s="696">
        <f t="shared" si="5"/>
        <v>0</v>
      </c>
      <c r="E23" s="698"/>
      <c r="F23" s="698"/>
      <c r="G23" s="696">
        <f t="shared" si="6"/>
        <v>0</v>
      </c>
    </row>
    <row r="24" spans="1:7">
      <c r="A24" s="632" t="s">
        <v>768</v>
      </c>
      <c r="B24" s="697"/>
      <c r="C24" s="698"/>
      <c r="D24" s="696">
        <f t="shared" si="5"/>
        <v>0</v>
      </c>
      <c r="E24" s="698"/>
      <c r="F24" s="698"/>
      <c r="G24" s="696">
        <f t="shared" si="6"/>
        <v>0</v>
      </c>
    </row>
    <row r="25" spans="1:7">
      <c r="A25" s="632" t="s">
        <v>769</v>
      </c>
      <c r="B25" s="697"/>
      <c r="C25" s="698"/>
      <c r="D25" s="696">
        <f t="shared" si="5"/>
        <v>0</v>
      </c>
      <c r="E25" s="698"/>
      <c r="F25" s="698"/>
      <c r="G25" s="696">
        <f t="shared" si="6"/>
        <v>0</v>
      </c>
    </row>
    <row r="26" spans="1:7">
      <c r="A26" s="632" t="s">
        <v>770</v>
      </c>
      <c r="B26" s="697"/>
      <c r="C26" s="698"/>
      <c r="D26" s="696">
        <f t="shared" si="5"/>
        <v>0</v>
      </c>
      <c r="E26" s="698"/>
      <c r="F26" s="698"/>
      <c r="G26" s="696">
        <f t="shared" si="6"/>
        <v>0</v>
      </c>
    </row>
    <row r="27" spans="1:7" ht="29.25">
      <c r="A27" s="632" t="s">
        <v>771</v>
      </c>
      <c r="B27" s="695">
        <f t="shared" ref="B27:G27" si="7">B28+B29</f>
        <v>0</v>
      </c>
      <c r="C27" s="695">
        <f t="shared" si="7"/>
        <v>0</v>
      </c>
      <c r="D27" s="695">
        <f t="shared" si="7"/>
        <v>0</v>
      </c>
      <c r="E27" s="695">
        <f t="shared" si="7"/>
        <v>0</v>
      </c>
      <c r="F27" s="695">
        <f t="shared" si="7"/>
        <v>0</v>
      </c>
      <c r="G27" s="695">
        <f t="shared" si="7"/>
        <v>0</v>
      </c>
    </row>
    <row r="28" spans="1:7">
      <c r="A28" s="633" t="s">
        <v>772</v>
      </c>
      <c r="B28" s="697"/>
      <c r="C28" s="698"/>
      <c r="D28" s="696">
        <f>B28+C28</f>
        <v>0</v>
      </c>
      <c r="E28" s="698"/>
      <c r="F28" s="698"/>
      <c r="G28" s="696">
        <f>D28-E28</f>
        <v>0</v>
      </c>
    </row>
    <row r="29" spans="1:7">
      <c r="A29" s="633" t="s">
        <v>773</v>
      </c>
      <c r="B29" s="697"/>
      <c r="C29" s="698"/>
      <c r="D29" s="696">
        <f>B29+C29</f>
        <v>0</v>
      </c>
      <c r="E29" s="698"/>
      <c r="F29" s="698"/>
      <c r="G29" s="696">
        <f>D29-E29</f>
        <v>0</v>
      </c>
    </row>
    <row r="30" spans="1:7">
      <c r="A30" s="632" t="s">
        <v>774</v>
      </c>
      <c r="B30" s="697"/>
      <c r="C30" s="698"/>
      <c r="D30" s="696">
        <f>B30+C30</f>
        <v>0</v>
      </c>
      <c r="E30" s="698"/>
      <c r="F30" s="698"/>
      <c r="G30" s="696">
        <f>D30-E30</f>
        <v>0</v>
      </c>
    </row>
    <row r="31" spans="1:7" ht="19.5">
      <c r="A31" s="631" t="s">
        <v>776</v>
      </c>
      <c r="B31" s="695">
        <f t="shared" ref="B31:G31" si="8">B8+B20</f>
        <v>23761000</v>
      </c>
      <c r="C31" s="695">
        <f t="shared" si="8"/>
        <v>1500000</v>
      </c>
      <c r="D31" s="695">
        <f t="shared" si="8"/>
        <v>25261000</v>
      </c>
      <c r="E31" s="695">
        <f t="shared" si="8"/>
        <v>16925947.5</v>
      </c>
      <c r="F31" s="695">
        <f t="shared" si="8"/>
        <v>16925947.5</v>
      </c>
      <c r="G31" s="695">
        <f t="shared" si="8"/>
        <v>8335052.5</v>
      </c>
    </row>
    <row r="32" spans="1:7" ht="15.75" thickBot="1">
      <c r="A32" s="634"/>
      <c r="B32" s="635"/>
      <c r="C32" s="636"/>
      <c r="D32" s="636"/>
      <c r="E32" s="636"/>
      <c r="F32" s="636"/>
      <c r="G32" s="636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6">
    <tabColor rgb="FF92D050"/>
    <pageSetUpPr fitToPage="1"/>
  </sheetPr>
  <dimension ref="A1:D48"/>
  <sheetViews>
    <sheetView view="pageBreakPreview" zoomScale="90" zoomScaleNormal="100" zoomScaleSheetLayoutView="90" workbookViewId="0">
      <selection activeCell="A12" sqref="A12"/>
    </sheetView>
  </sheetViews>
  <sheetFormatPr baseColWidth="10" defaultColWidth="11.28515625" defaultRowHeight="16.5"/>
  <cols>
    <col min="1" max="1" width="64.5703125" style="273" customWidth="1"/>
    <col min="2" max="2" width="25.7109375" style="273" customWidth="1"/>
    <col min="3" max="3" width="25.7109375" style="396" customWidth="1"/>
    <col min="4" max="4" width="89.140625" style="273" customWidth="1"/>
    <col min="5" max="16384" width="11.28515625" style="273"/>
  </cols>
  <sheetData>
    <row r="1" spans="1:4">
      <c r="A1" s="1110" t="str">
        <f>'ETCA-I-01'!A1:G1</f>
        <v>COMISION DE VIVIENDA DEL ESTADO DE SONORA</v>
      </c>
      <c r="B1" s="1110"/>
      <c r="C1" s="1110"/>
      <c r="D1" s="416"/>
    </row>
    <row r="2" spans="1:4" s="274" customFormat="1" ht="15.75">
      <c r="A2" s="1110" t="s">
        <v>13</v>
      </c>
      <c r="B2" s="1110"/>
      <c r="C2" s="1110"/>
    </row>
    <row r="3" spans="1:4" s="274" customFormat="1">
      <c r="A3" s="1111" t="str">
        <f>'ETCA-I-01'!A3:G3</f>
        <v>Al 30 de Septiembre de 2020</v>
      </c>
      <c r="B3" s="1111"/>
      <c r="C3" s="1111"/>
    </row>
    <row r="4" spans="1:4" s="275" customFormat="1" ht="17.25" thickBot="1">
      <c r="A4" s="385"/>
      <c r="B4" s="518"/>
      <c r="C4" s="386"/>
    </row>
    <row r="5" spans="1:4" s="388" customFormat="1" ht="27" customHeight="1" thickBot="1">
      <c r="A5" s="387" t="s">
        <v>777</v>
      </c>
      <c r="B5" s="166"/>
      <c r="C5" s="245">
        <f>'ETCA II-04'!E80</f>
        <v>57158775.620000005</v>
      </c>
      <c r="D5" s="397" t="str">
        <f>IF((C5-'ETCA II-04'!E80)&gt;0.9,"ERROR!!!!! EL MONTO NO COINCIDE CON LO REPORTADO EN EL FORMATO ETCA-II-04, EN EL TOTAL DE EGRESOS DEVENGADO ANUAL","")</f>
        <v/>
      </c>
    </row>
    <row r="6" spans="1:4" s="388" customFormat="1" ht="9.75" customHeight="1">
      <c r="A6" s="389"/>
      <c r="B6" s="262"/>
      <c r="C6" s="398"/>
      <c r="D6" s="397"/>
    </row>
    <row r="7" spans="1:4" s="388" customFormat="1" ht="17.25" customHeight="1" thickBot="1">
      <c r="A7" s="390"/>
      <c r="B7" s="265"/>
      <c r="C7" s="399"/>
      <c r="D7" s="397"/>
    </row>
    <row r="8" spans="1:4" ht="20.100000000000001" customHeight="1">
      <c r="A8" s="391" t="s">
        <v>940</v>
      </c>
      <c r="B8" s="791"/>
      <c r="C8" s="400">
        <f>SUM(B9:B29)</f>
        <v>22885148.73</v>
      </c>
      <c r="D8" s="401"/>
    </row>
    <row r="9" spans="1:4" ht="20.100000000000001" customHeight="1">
      <c r="A9" s="392" t="s">
        <v>941</v>
      </c>
      <c r="B9" s="827"/>
      <c r="C9" s="402"/>
      <c r="D9" s="401"/>
    </row>
    <row r="10" spans="1:4" ht="20.100000000000001" customHeight="1">
      <c r="A10" s="392" t="s">
        <v>942</v>
      </c>
      <c r="B10" s="827"/>
      <c r="C10" s="402"/>
      <c r="D10" s="401"/>
    </row>
    <row r="11" spans="1:4" ht="20.100000000000001" customHeight="1">
      <c r="A11" s="392" t="s">
        <v>537</v>
      </c>
      <c r="B11" s="827">
        <f>+'ETCA-II-13'!F157</f>
        <v>71938.239999999991</v>
      </c>
      <c r="C11" s="402"/>
      <c r="D11" s="401"/>
    </row>
    <row r="12" spans="1:4">
      <c r="A12" s="392" t="s">
        <v>538</v>
      </c>
      <c r="B12" s="827"/>
      <c r="C12" s="402"/>
      <c r="D12" s="401"/>
    </row>
    <row r="13" spans="1:4" ht="20.100000000000001" customHeight="1">
      <c r="A13" s="392" t="s">
        <v>539</v>
      </c>
      <c r="B13" s="827"/>
      <c r="C13" s="402"/>
      <c r="D13" s="401"/>
    </row>
    <row r="14" spans="1:4" ht="20.100000000000001" customHeight="1">
      <c r="A14" s="392" t="s">
        <v>540</v>
      </c>
      <c r="B14" s="827"/>
      <c r="C14" s="402"/>
      <c r="D14" s="401"/>
    </row>
    <row r="15" spans="1:4" ht="20.100000000000001" customHeight="1">
      <c r="A15" s="392" t="s">
        <v>541</v>
      </c>
      <c r="B15" s="827"/>
      <c r="C15" s="402"/>
      <c r="D15" s="401"/>
    </row>
    <row r="16" spans="1:4" ht="20.100000000000001" customHeight="1">
      <c r="A16" s="392" t="s">
        <v>542</v>
      </c>
      <c r="B16" s="827"/>
      <c r="C16" s="402"/>
      <c r="D16" s="401"/>
    </row>
    <row r="17" spans="1:4" ht="20.100000000000001" customHeight="1">
      <c r="A17" s="392" t="s">
        <v>973</v>
      </c>
      <c r="B17" s="827"/>
      <c r="C17" s="402"/>
      <c r="D17" s="401"/>
    </row>
    <row r="18" spans="1:4" ht="20.100000000000001" customHeight="1">
      <c r="A18" s="392" t="s">
        <v>544</v>
      </c>
      <c r="B18" s="827"/>
      <c r="C18" s="402"/>
      <c r="D18" s="401"/>
    </row>
    <row r="19" spans="1:4" ht="20.100000000000001" customHeight="1">
      <c r="A19" s="392" t="s">
        <v>54</v>
      </c>
      <c r="B19" s="827"/>
      <c r="C19" s="402"/>
      <c r="D19" s="401"/>
    </row>
    <row r="20" spans="1:4" ht="20.100000000000001" customHeight="1">
      <c r="A20" s="392" t="s">
        <v>545</v>
      </c>
      <c r="B20" s="827">
        <f>+'ETCA-II-13'!F168</f>
        <v>22813210.490000002</v>
      </c>
      <c r="C20" s="402"/>
      <c r="D20" s="401"/>
    </row>
    <row r="21" spans="1:4" ht="20.100000000000001" customHeight="1">
      <c r="A21" s="392" t="s">
        <v>546</v>
      </c>
      <c r="B21" s="827"/>
      <c r="C21" s="402"/>
      <c r="D21" s="401"/>
    </row>
    <row r="22" spans="1:4" ht="20.100000000000001" customHeight="1">
      <c r="A22" s="392" t="s">
        <v>550</v>
      </c>
      <c r="B22" s="827"/>
      <c r="C22" s="402"/>
      <c r="D22" s="401"/>
    </row>
    <row r="23" spans="1:4" ht="20.100000000000001" customHeight="1">
      <c r="A23" s="392" t="s">
        <v>551</v>
      </c>
      <c r="B23" s="827"/>
      <c r="C23" s="402"/>
      <c r="D23" s="401"/>
    </row>
    <row r="24" spans="1:4" ht="20.100000000000001" customHeight="1">
      <c r="A24" s="392" t="s">
        <v>552</v>
      </c>
      <c r="B24" s="827"/>
      <c r="C24" s="402"/>
      <c r="D24" s="401"/>
    </row>
    <row r="25" spans="1:4" ht="20.100000000000001" customHeight="1">
      <c r="A25" s="392" t="s">
        <v>553</v>
      </c>
      <c r="B25" s="827"/>
      <c r="C25" s="402"/>
      <c r="D25" s="401"/>
    </row>
    <row r="26" spans="1:4" ht="20.100000000000001" customHeight="1">
      <c r="A26" s="392" t="s">
        <v>555</v>
      </c>
      <c r="B26" s="827"/>
      <c r="C26" s="402"/>
      <c r="D26" s="401"/>
    </row>
    <row r="27" spans="1:4" ht="20.100000000000001" customHeight="1">
      <c r="A27" s="392" t="s">
        <v>974</v>
      </c>
      <c r="B27" s="827"/>
      <c r="C27" s="402"/>
      <c r="D27" s="401"/>
    </row>
    <row r="28" spans="1:4" ht="20.100000000000001" customHeight="1">
      <c r="A28" s="392" t="s">
        <v>975</v>
      </c>
      <c r="B28" s="827"/>
      <c r="C28" s="402"/>
      <c r="D28" s="401"/>
    </row>
    <row r="29" spans="1:4" ht="20.100000000000001" customHeight="1" thickBot="1">
      <c r="A29" s="392" t="s">
        <v>778</v>
      </c>
      <c r="B29" s="828"/>
      <c r="C29" s="403"/>
      <c r="D29" s="401"/>
    </row>
    <row r="30" spans="1:4" ht="7.5" customHeight="1">
      <c r="A30" s="393"/>
      <c r="B30" s="262"/>
      <c r="C30" s="404"/>
      <c r="D30" s="401"/>
    </row>
    <row r="31" spans="1:4" ht="20.100000000000001" customHeight="1" thickBot="1">
      <c r="A31" s="394"/>
      <c r="B31" s="265"/>
      <c r="C31" s="405"/>
      <c r="D31" s="401"/>
    </row>
    <row r="32" spans="1:4" ht="20.100000000000001" customHeight="1">
      <c r="A32" s="391" t="s">
        <v>943</v>
      </c>
      <c r="B32" s="829"/>
      <c r="C32" s="400">
        <f>SUM(B33:B39)</f>
        <v>0</v>
      </c>
      <c r="D32" s="401"/>
    </row>
    <row r="33" spans="1:4">
      <c r="A33" s="392" t="s">
        <v>234</v>
      </c>
      <c r="B33" s="827"/>
      <c r="C33" s="402"/>
      <c r="D33" s="401"/>
    </row>
    <row r="34" spans="1:4" ht="20.100000000000001" customHeight="1">
      <c r="A34" s="392" t="s">
        <v>235</v>
      </c>
      <c r="B34" s="827"/>
      <c r="C34" s="402"/>
      <c r="D34" s="409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>
      <c r="A35" s="392" t="s">
        <v>236</v>
      </c>
      <c r="B35" s="827"/>
      <c r="C35" s="402"/>
      <c r="D35" s="401"/>
    </row>
    <row r="36" spans="1:4" ht="25.5" customHeight="1">
      <c r="A36" s="392" t="s">
        <v>964</v>
      </c>
      <c r="B36" s="827"/>
      <c r="C36" s="402"/>
      <c r="D36" s="401"/>
    </row>
    <row r="37" spans="1:4" ht="20.100000000000001" customHeight="1">
      <c r="A37" s="392" t="s">
        <v>237</v>
      </c>
      <c r="B37" s="827"/>
      <c r="C37" s="402"/>
      <c r="D37" s="401"/>
    </row>
    <row r="38" spans="1:4" ht="20.100000000000001" customHeight="1">
      <c r="A38" s="392" t="s">
        <v>238</v>
      </c>
      <c r="B38" s="827"/>
      <c r="C38" s="402"/>
      <c r="D38" s="401"/>
    </row>
    <row r="39" spans="1:4" ht="20.100000000000001" customHeight="1">
      <c r="A39" s="392" t="s">
        <v>779</v>
      </c>
      <c r="B39" s="827"/>
      <c r="C39" s="402"/>
      <c r="D39" s="401"/>
    </row>
    <row r="40" spans="1:4" ht="20.100000000000001" customHeight="1" thickBot="1">
      <c r="A40" s="395"/>
      <c r="B40" s="830"/>
      <c r="C40" s="403"/>
      <c r="D40" s="401"/>
    </row>
    <row r="41" spans="1:4" ht="20.100000000000001" customHeight="1" thickBot="1">
      <c r="A41" s="494" t="s">
        <v>780</v>
      </c>
      <c r="B41" s="831"/>
      <c r="C41" s="245">
        <f>C5-C8+C32</f>
        <v>34273626.890000001</v>
      </c>
      <c r="D41" s="401"/>
    </row>
    <row r="42" spans="1:4" ht="20.100000000000001" customHeight="1">
      <c r="A42" s="493"/>
      <c r="B42" s="491"/>
      <c r="C42" s="492"/>
      <c r="D42" s="401" t="str">
        <f>IF((C41-'ETCA-I-03'!C61)&gt;0.9,"ERROR!!!!! EL MONTO NO COINCIDE CON LO REPORTADO EN EL FORMATO ETCA-I-03, EN EL MISMO RUBRO","")</f>
        <v/>
      </c>
    </row>
    <row r="43" spans="1:4" ht="20.100000000000001" customHeight="1">
      <c r="A43" s="490"/>
      <c r="B43" s="491"/>
      <c r="C43" s="492"/>
      <c r="D43" s="401"/>
    </row>
    <row r="44" spans="1:4" ht="20.100000000000001" customHeight="1">
      <c r="A44" s="490"/>
      <c r="B44" s="491"/>
      <c r="C44" s="492"/>
      <c r="D44" s="401"/>
    </row>
    <row r="45" spans="1:4" ht="20.100000000000001" customHeight="1">
      <c r="A45" s="490"/>
      <c r="B45" s="491"/>
      <c r="C45" s="492"/>
      <c r="D45" s="401"/>
    </row>
    <row r="46" spans="1:4" ht="20.100000000000001" customHeight="1">
      <c r="A46" s="490"/>
      <c r="B46" s="491"/>
      <c r="C46" s="492"/>
      <c r="D46" s="401"/>
    </row>
    <row r="47" spans="1:4" ht="26.25" customHeight="1">
      <c r="A47" s="493"/>
      <c r="B47" s="491"/>
      <c r="C47" s="492"/>
      <c r="D47" s="401"/>
    </row>
    <row r="48" spans="1:4">
      <c r="D48" s="401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92D050"/>
  </sheetPr>
  <dimension ref="A1:J37"/>
  <sheetViews>
    <sheetView view="pageBreakPreview" zoomScale="90" zoomScaleNormal="100" zoomScaleSheetLayoutView="90" workbookViewId="0">
      <selection activeCell="D11" sqref="D11"/>
    </sheetView>
  </sheetViews>
  <sheetFormatPr baseColWidth="10" defaultColWidth="11.28515625" defaultRowHeight="16.5"/>
  <cols>
    <col min="1" max="1" width="4.28515625" style="119" customWidth="1"/>
    <col min="2" max="2" width="41.7109375" style="101" customWidth="1"/>
    <col min="3" max="5" width="16.7109375" style="101" customWidth="1"/>
    <col min="6" max="16384" width="11.28515625" style="101"/>
  </cols>
  <sheetData>
    <row r="1" spans="1:5">
      <c r="A1" s="1321" t="str">
        <f>'ETCA-I-01'!A1:G1</f>
        <v>COMISION DE VIVIENDA DEL ESTADO DE SONORA</v>
      </c>
      <c r="B1" s="1321"/>
      <c r="C1" s="1321"/>
      <c r="D1" s="1321"/>
      <c r="E1" s="1321"/>
    </row>
    <row r="2" spans="1:5">
      <c r="A2" s="1325" t="s">
        <v>270</v>
      </c>
      <c r="B2" s="1325"/>
      <c r="C2" s="1325"/>
      <c r="D2" s="1325"/>
      <c r="E2" s="1325"/>
    </row>
    <row r="3" spans="1:5">
      <c r="A3" s="1102" t="str">
        <f>'ETCA-I-03'!A3:D3</f>
        <v>Del 01 de Enero al 30 de Septiembre de 2020</v>
      </c>
      <c r="B3" s="1102"/>
      <c r="C3" s="1102"/>
      <c r="D3" s="1102"/>
      <c r="E3" s="1102"/>
    </row>
    <row r="4" spans="1:5" ht="17.25" thickBot="1">
      <c r="A4" s="320"/>
      <c r="B4" s="1325" t="s">
        <v>781</v>
      </c>
      <c r="C4" s="1325"/>
      <c r="D4" s="49"/>
      <c r="E4" s="320"/>
    </row>
    <row r="5" spans="1:5" s="200" customFormat="1" ht="30" customHeight="1">
      <c r="A5" s="1326" t="s">
        <v>782</v>
      </c>
      <c r="B5" s="1327"/>
      <c r="C5" s="321" t="s">
        <v>783</v>
      </c>
      <c r="D5" s="322" t="s">
        <v>784</v>
      </c>
      <c r="E5" s="323" t="s">
        <v>270</v>
      </c>
    </row>
    <row r="6" spans="1:5" s="200" customFormat="1" ht="30" customHeight="1" thickBot="1">
      <c r="A6" s="1328"/>
      <c r="B6" s="1329"/>
      <c r="C6" s="324" t="s">
        <v>785</v>
      </c>
      <c r="D6" s="324" t="s">
        <v>786</v>
      </c>
      <c r="E6" s="325" t="s">
        <v>787</v>
      </c>
    </row>
    <row r="7" spans="1:5" s="200" customFormat="1" ht="21" customHeight="1">
      <c r="A7" s="1330" t="s">
        <v>788</v>
      </c>
      <c r="B7" s="1331"/>
      <c r="C7" s="1331"/>
      <c r="D7" s="1331"/>
      <c r="E7" s="1332"/>
    </row>
    <row r="8" spans="1:5" s="200" customFormat="1" ht="20.25" customHeight="1">
      <c r="A8" s="326">
        <v>1</v>
      </c>
      <c r="B8" s="327"/>
      <c r="C8" s="328"/>
      <c r="D8" s="329"/>
      <c r="E8" s="339" t="str">
        <f>IF(B8="","",C8-D8)</f>
        <v/>
      </c>
    </row>
    <row r="9" spans="1:5" s="200" customFormat="1" ht="20.25" customHeight="1">
      <c r="A9" s="326">
        <v>2</v>
      </c>
      <c r="B9" s="327"/>
      <c r="C9" s="328"/>
      <c r="D9" s="329"/>
      <c r="E9" s="339" t="str">
        <f t="shared" ref="E9:E17" si="0">IF(B9="","",C9-D9)</f>
        <v/>
      </c>
    </row>
    <row r="10" spans="1:5" s="200" customFormat="1" ht="20.25" customHeight="1">
      <c r="A10" s="326">
        <v>3</v>
      </c>
      <c r="B10" s="327"/>
      <c r="C10" s="328"/>
      <c r="D10" s="329"/>
      <c r="E10" s="339" t="str">
        <f t="shared" si="0"/>
        <v/>
      </c>
    </row>
    <row r="11" spans="1:5" s="200" customFormat="1" ht="20.25" customHeight="1">
      <c r="A11" s="326">
        <v>4</v>
      </c>
      <c r="B11" s="327"/>
      <c r="C11" s="328"/>
      <c r="D11" s="329"/>
      <c r="E11" s="339" t="str">
        <f t="shared" si="0"/>
        <v/>
      </c>
    </row>
    <row r="12" spans="1:5" s="200" customFormat="1" ht="20.25" customHeight="1">
      <c r="A12" s="326">
        <v>5</v>
      </c>
      <c r="B12" s="327" t="s">
        <v>1138</v>
      </c>
      <c r="C12" s="328"/>
      <c r="D12" s="329"/>
      <c r="E12" s="339">
        <f t="shared" si="0"/>
        <v>0</v>
      </c>
    </row>
    <row r="13" spans="1:5" s="200" customFormat="1" ht="20.25" customHeight="1">
      <c r="A13" s="326">
        <v>6</v>
      </c>
      <c r="B13" s="327"/>
      <c r="C13" s="328"/>
      <c r="D13" s="329"/>
      <c r="E13" s="339" t="str">
        <f t="shared" si="0"/>
        <v/>
      </c>
    </row>
    <row r="14" spans="1:5" s="200" customFormat="1" ht="20.25" customHeight="1">
      <c r="A14" s="326">
        <v>7</v>
      </c>
      <c r="B14" s="327"/>
      <c r="C14" s="328"/>
      <c r="D14" s="329"/>
      <c r="E14" s="339" t="str">
        <f t="shared" si="0"/>
        <v/>
      </c>
    </row>
    <row r="15" spans="1:5" s="200" customFormat="1" ht="20.25" customHeight="1">
      <c r="A15" s="326">
        <v>8</v>
      </c>
      <c r="B15" s="327"/>
      <c r="C15" s="328"/>
      <c r="D15" s="329"/>
      <c r="E15" s="339" t="str">
        <f t="shared" si="0"/>
        <v/>
      </c>
    </row>
    <row r="16" spans="1:5" s="200" customFormat="1" ht="20.25" customHeight="1">
      <c r="A16" s="326">
        <v>9</v>
      </c>
      <c r="B16" s="327"/>
      <c r="C16" s="328"/>
      <c r="D16" s="329"/>
      <c r="E16" s="339" t="str">
        <f t="shared" si="0"/>
        <v/>
      </c>
    </row>
    <row r="17" spans="1:5" s="200" customFormat="1" ht="20.25" customHeight="1">
      <c r="A17" s="326">
        <v>10</v>
      </c>
      <c r="B17" s="327"/>
      <c r="C17" s="328"/>
      <c r="D17" s="329"/>
      <c r="E17" s="339" t="str">
        <f t="shared" si="0"/>
        <v/>
      </c>
    </row>
    <row r="18" spans="1:5" s="200" customFormat="1" ht="20.25" customHeight="1">
      <c r="A18" s="326"/>
      <c r="B18" s="331" t="s">
        <v>789</v>
      </c>
      <c r="C18" s="337">
        <f>SUM(C8:C17)</f>
        <v>0</v>
      </c>
      <c r="D18" s="338">
        <f>SUM(D8:D17)</f>
        <v>0</v>
      </c>
      <c r="E18" s="339">
        <f>SUM(E8:E17)</f>
        <v>0</v>
      </c>
    </row>
    <row r="19" spans="1:5" s="200" customFormat="1" ht="21" customHeight="1">
      <c r="A19" s="1322" t="s">
        <v>790</v>
      </c>
      <c r="B19" s="1323"/>
      <c r="C19" s="1323"/>
      <c r="D19" s="1323"/>
      <c r="E19" s="1324"/>
    </row>
    <row r="20" spans="1:5" s="200" customFormat="1" ht="20.25" customHeight="1">
      <c r="A20" s="326">
        <v>1</v>
      </c>
      <c r="B20" s="327"/>
      <c r="C20" s="328"/>
      <c r="D20" s="329"/>
      <c r="E20" s="339" t="str">
        <f>IF(B20="","",C20-D20)</f>
        <v/>
      </c>
    </row>
    <row r="21" spans="1:5" s="200" customFormat="1" ht="20.25" customHeight="1">
      <c r="A21" s="326">
        <v>2</v>
      </c>
      <c r="B21" s="327"/>
      <c r="C21" s="328"/>
      <c r="D21" s="329"/>
      <c r="E21" s="339" t="str">
        <f t="shared" ref="E21:E29" si="1">IF(B21="","",C21-D21)</f>
        <v/>
      </c>
    </row>
    <row r="22" spans="1:5" s="200" customFormat="1" ht="20.25" customHeight="1">
      <c r="A22" s="326">
        <v>3</v>
      </c>
      <c r="B22" s="327"/>
      <c r="C22" s="328"/>
      <c r="D22" s="329"/>
      <c r="E22" s="339" t="str">
        <f t="shared" si="1"/>
        <v/>
      </c>
    </row>
    <row r="23" spans="1:5" s="200" customFormat="1" ht="20.25" customHeight="1">
      <c r="A23" s="326">
        <v>4</v>
      </c>
      <c r="B23" s="327"/>
      <c r="C23" s="328"/>
      <c r="D23" s="329"/>
      <c r="E23" s="339" t="str">
        <f t="shared" si="1"/>
        <v/>
      </c>
    </row>
    <row r="24" spans="1:5" s="200" customFormat="1" ht="20.25" customHeight="1">
      <c r="A24" s="326">
        <v>5</v>
      </c>
      <c r="B24" s="327"/>
      <c r="C24" s="328"/>
      <c r="D24" s="329"/>
      <c r="E24" s="339" t="str">
        <f t="shared" si="1"/>
        <v/>
      </c>
    </row>
    <row r="25" spans="1:5" s="200" customFormat="1" ht="20.25" customHeight="1">
      <c r="A25" s="326">
        <v>6</v>
      </c>
      <c r="B25" s="327"/>
      <c r="C25" s="328"/>
      <c r="D25" s="329"/>
      <c r="E25" s="339" t="str">
        <f t="shared" si="1"/>
        <v/>
      </c>
    </row>
    <row r="26" spans="1:5" s="200" customFormat="1" ht="20.25" customHeight="1">
      <c r="A26" s="326">
        <v>7</v>
      </c>
      <c r="B26" s="327"/>
      <c r="C26" s="328"/>
      <c r="D26" s="329"/>
      <c r="E26" s="339" t="str">
        <f t="shared" si="1"/>
        <v/>
      </c>
    </row>
    <row r="27" spans="1:5" s="200" customFormat="1" ht="20.25" customHeight="1">
      <c r="A27" s="326">
        <v>8</v>
      </c>
      <c r="B27" s="327"/>
      <c r="C27" s="328"/>
      <c r="D27" s="329"/>
      <c r="E27" s="339" t="str">
        <f>IF(B27="","",C27-D28)</f>
        <v/>
      </c>
    </row>
    <row r="28" spans="1:5" s="200" customFormat="1" ht="20.25" customHeight="1">
      <c r="A28" s="326">
        <v>9</v>
      </c>
      <c r="B28" s="327"/>
      <c r="C28" s="328"/>
      <c r="D28" s="329"/>
      <c r="E28" s="339" t="str">
        <f>IF(B28="","",C28-#REF!)</f>
        <v/>
      </c>
    </row>
    <row r="29" spans="1:5" s="200" customFormat="1" ht="20.25" customHeight="1">
      <c r="A29" s="326">
        <v>10</v>
      </c>
      <c r="B29" s="327"/>
      <c r="C29" s="328"/>
      <c r="D29" s="329"/>
      <c r="E29" s="339" t="str">
        <f t="shared" si="1"/>
        <v/>
      </c>
    </row>
    <row r="30" spans="1:5" s="333" customFormat="1" ht="39.950000000000003" customHeight="1" thickBot="1">
      <c r="A30" s="326"/>
      <c r="B30" s="332" t="s">
        <v>791</v>
      </c>
      <c r="C30" s="337">
        <f>SUM(C20:C29)</f>
        <v>0</v>
      </c>
      <c r="D30" s="338">
        <f>SUM(D20:D29)</f>
        <v>0</v>
      </c>
      <c r="E30" s="339">
        <f>SUM(E20:E29)</f>
        <v>0</v>
      </c>
    </row>
    <row r="31" spans="1:5" ht="30" customHeight="1" thickBot="1">
      <c r="A31" s="334"/>
      <c r="B31" s="335" t="s">
        <v>792</v>
      </c>
      <c r="C31" s="340">
        <f>SUM(C18,C30)</f>
        <v>0</v>
      </c>
      <c r="D31" s="340">
        <f>SUM(D18,D30)</f>
        <v>0</v>
      </c>
      <c r="E31" s="341">
        <f>SUM(E18,E30)</f>
        <v>0</v>
      </c>
    </row>
    <row r="32" spans="1:5" ht="17.100000000000001" customHeight="1">
      <c r="A32" s="429" t="s">
        <v>81</v>
      </c>
    </row>
    <row r="33" spans="1:10" ht="17.100000000000001" customHeight="1">
      <c r="A33" s="495"/>
      <c r="B33" s="496"/>
      <c r="C33" s="497"/>
      <c r="D33" s="497"/>
      <c r="E33" s="497"/>
    </row>
    <row r="34" spans="1:10" ht="17.100000000000001" customHeight="1">
      <c r="A34" s="495"/>
      <c r="B34" s="496"/>
      <c r="C34" s="497"/>
      <c r="D34" s="497"/>
      <c r="E34" s="497"/>
    </row>
    <row r="35" spans="1:10" ht="17.100000000000001" customHeight="1">
      <c r="A35" s="495"/>
      <c r="B35" s="496"/>
      <c r="C35" s="497"/>
      <c r="D35" s="497"/>
      <c r="E35" s="497"/>
    </row>
    <row r="36" spans="1:10" ht="17.100000000000001" customHeight="1">
      <c r="A36" s="495"/>
      <c r="B36" s="496"/>
      <c r="C36" s="497"/>
      <c r="D36" s="497"/>
      <c r="E36" s="497"/>
    </row>
    <row r="37" spans="1:10" ht="17.100000000000001" customHeight="1">
      <c r="A37" s="48" t="s">
        <v>244</v>
      </c>
      <c r="J37" s="336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3"/>
  <sheetViews>
    <sheetView view="pageBreakPreview" zoomScaleNormal="100" zoomScaleSheetLayoutView="100" workbookViewId="0">
      <selection activeCell="F15" sqref="F15"/>
    </sheetView>
  </sheetViews>
  <sheetFormatPr baseColWidth="10" defaultColWidth="11.42578125" defaultRowHeight="15"/>
  <cols>
    <col min="1" max="1" width="40.28515625" customWidth="1"/>
    <col min="2" max="2" width="16.28515625" customWidth="1"/>
    <col min="3" max="3" width="16.7109375" customWidth="1"/>
    <col min="4" max="4" width="1.28515625" customWidth="1"/>
    <col min="5" max="5" width="40.28515625" customWidth="1"/>
    <col min="6" max="6" width="17.85546875" customWidth="1"/>
    <col min="7" max="7" width="15.5703125" customWidth="1"/>
  </cols>
  <sheetData>
    <row r="1" spans="1:7" ht="15.75">
      <c r="A1" s="1085" t="str">
        <f>'ETCA-I-01'!A1:G1</f>
        <v>COMISION DE VIVIENDA DEL ESTADO DE SONORA</v>
      </c>
      <c r="B1" s="1085"/>
      <c r="C1" s="1085"/>
      <c r="D1" s="1085"/>
      <c r="E1" s="1085"/>
      <c r="F1" s="1085"/>
      <c r="G1" s="1085"/>
    </row>
    <row r="2" spans="1:7" ht="14.25" customHeight="1">
      <c r="A2" s="1083" t="s">
        <v>83</v>
      </c>
      <c r="B2" s="1083"/>
      <c r="C2" s="1083"/>
      <c r="D2" s="1083"/>
      <c r="E2" s="1083"/>
      <c r="F2" s="1083"/>
      <c r="G2" s="1083"/>
    </row>
    <row r="3" spans="1:7" ht="12.75" customHeight="1">
      <c r="A3" s="1086" t="s">
        <v>2290</v>
      </c>
      <c r="B3" s="1086"/>
      <c r="C3" s="1086"/>
      <c r="D3" s="1086"/>
      <c r="E3" s="1086"/>
      <c r="F3" s="1086"/>
      <c r="G3" s="1086"/>
    </row>
    <row r="4" spans="1:7" ht="12" customHeight="1" thickBot="1">
      <c r="A4" s="1087" t="s">
        <v>84</v>
      </c>
      <c r="B4" s="1087"/>
      <c r="C4" s="1087"/>
      <c r="D4" s="1087"/>
      <c r="E4" s="1087"/>
      <c r="F4" s="1087"/>
      <c r="G4" s="1087"/>
    </row>
    <row r="5" spans="1:7" ht="26.25" thickBot="1">
      <c r="A5" s="669" t="s">
        <v>85</v>
      </c>
      <c r="B5" s="820">
        <v>2020</v>
      </c>
      <c r="C5" s="820" t="s">
        <v>1039</v>
      </c>
      <c r="D5" s="670"/>
      <c r="E5" s="671" t="s">
        <v>85</v>
      </c>
      <c r="F5" s="820">
        <v>2020</v>
      </c>
      <c r="G5" s="820" t="s">
        <v>1039</v>
      </c>
    </row>
    <row r="6" spans="1:7" ht="15.75" customHeight="1">
      <c r="A6" s="593" t="s">
        <v>23</v>
      </c>
      <c r="B6" s="675"/>
      <c r="C6" s="675"/>
      <c r="D6" s="676"/>
      <c r="E6" s="675" t="s">
        <v>24</v>
      </c>
      <c r="F6" s="675"/>
      <c r="G6" s="675"/>
    </row>
    <row r="7" spans="1:7" ht="10.5" customHeight="1">
      <c r="A7" s="593" t="s">
        <v>25</v>
      </c>
      <c r="B7" s="677"/>
      <c r="C7" s="677"/>
      <c r="D7" s="676"/>
      <c r="E7" s="675" t="s">
        <v>26</v>
      </c>
      <c r="F7" s="677"/>
      <c r="G7" s="677"/>
    </row>
    <row r="8" spans="1:7" s="641" customFormat="1" ht="25.5">
      <c r="A8" s="593" t="s">
        <v>86</v>
      </c>
      <c r="B8" s="649">
        <f>SUM(B9:B15)</f>
        <v>12177205.620000001</v>
      </c>
      <c r="C8" s="649">
        <f>SUM(C9:C15)</f>
        <v>14329596.689999999</v>
      </c>
      <c r="D8" s="678"/>
      <c r="E8" s="675" t="s">
        <v>87</v>
      </c>
      <c r="F8" s="649">
        <f>SUM(F9:F17)</f>
        <v>17665634.779999997</v>
      </c>
      <c r="G8" s="649">
        <f>SUM(G9:G17)</f>
        <v>14880542.67</v>
      </c>
    </row>
    <row r="9" spans="1:7">
      <c r="A9" s="679" t="s">
        <v>88</v>
      </c>
      <c r="B9" s="680">
        <v>31000</v>
      </c>
      <c r="C9" s="680">
        <v>38000</v>
      </c>
      <c r="D9" s="676"/>
      <c r="E9" s="677" t="s">
        <v>89</v>
      </c>
      <c r="F9" s="680">
        <v>452.45</v>
      </c>
      <c r="G9" s="680">
        <v>345006.03</v>
      </c>
    </row>
    <row r="10" spans="1:7">
      <c r="A10" s="679" t="s">
        <v>90</v>
      </c>
      <c r="B10" s="680">
        <v>5613539.3200000003</v>
      </c>
      <c r="C10" s="680">
        <v>7919513.5599999996</v>
      </c>
      <c r="D10" s="676"/>
      <c r="E10" s="677" t="s">
        <v>91</v>
      </c>
      <c r="F10" s="680">
        <v>2890495.69</v>
      </c>
      <c r="G10" s="680">
        <v>2909705.98</v>
      </c>
    </row>
    <row r="11" spans="1:7" ht="21" customHeight="1">
      <c r="A11" s="679" t="s">
        <v>92</v>
      </c>
      <c r="B11" s="680">
        <v>0</v>
      </c>
      <c r="C11" s="680">
        <v>0</v>
      </c>
      <c r="D11" s="676"/>
      <c r="E11" s="677" t="s">
        <v>93</v>
      </c>
      <c r="F11" s="680">
        <v>6195899.6299999999</v>
      </c>
      <c r="G11" s="680">
        <v>9528897.4100000001</v>
      </c>
    </row>
    <row r="12" spans="1:7" ht="21" customHeight="1">
      <c r="A12" s="679" t="s">
        <v>94</v>
      </c>
      <c r="B12" s="680">
        <v>6532666.2999999998</v>
      </c>
      <c r="C12" s="680">
        <v>6372083.1299999999</v>
      </c>
      <c r="D12" s="676"/>
      <c r="E12" s="677" t="s">
        <v>95</v>
      </c>
      <c r="F12" s="680">
        <v>0</v>
      </c>
      <c r="G12" s="680">
        <v>0</v>
      </c>
    </row>
    <row r="13" spans="1:7">
      <c r="A13" s="679" t="s">
        <v>96</v>
      </c>
      <c r="B13" s="680">
        <v>0</v>
      </c>
      <c r="C13" s="680">
        <v>0</v>
      </c>
      <c r="D13" s="676"/>
      <c r="E13" s="677" t="s">
        <v>97</v>
      </c>
      <c r="F13" s="680">
        <v>0</v>
      </c>
      <c r="G13" s="680">
        <v>0</v>
      </c>
    </row>
    <row r="14" spans="1:7" ht="25.5">
      <c r="A14" s="679" t="s">
        <v>98</v>
      </c>
      <c r="B14" s="680">
        <v>0</v>
      </c>
      <c r="C14" s="680">
        <v>0</v>
      </c>
      <c r="D14" s="676"/>
      <c r="E14" s="677" t="s">
        <v>99</v>
      </c>
      <c r="F14" s="680">
        <v>0</v>
      </c>
      <c r="G14" s="680">
        <v>0</v>
      </c>
    </row>
    <row r="15" spans="1:7" ht="25.5" customHeight="1">
      <c r="A15" s="679" t="s">
        <v>100</v>
      </c>
      <c r="B15" s="680">
        <v>0</v>
      </c>
      <c r="C15" s="680">
        <v>0</v>
      </c>
      <c r="D15" s="676"/>
      <c r="E15" s="677" t="s">
        <v>101</v>
      </c>
      <c r="F15" s="680">
        <v>8258041.5199999996</v>
      </c>
      <c r="G15" s="680">
        <v>1406912.16</v>
      </c>
    </row>
    <row r="16" spans="1:7" ht="25.5">
      <c r="A16" s="602" t="s">
        <v>102</v>
      </c>
      <c r="B16" s="649">
        <f>SUM(B17:B23)</f>
        <v>16930472.280000001</v>
      </c>
      <c r="C16" s="649">
        <f>SUM(C17:C23)</f>
        <v>6747031.1399999997</v>
      </c>
      <c r="D16" s="676"/>
      <c r="E16" s="677" t="s">
        <v>103</v>
      </c>
      <c r="F16" s="680">
        <v>0</v>
      </c>
      <c r="G16" s="680">
        <v>0</v>
      </c>
    </row>
    <row r="17" spans="1:7">
      <c r="A17" s="681" t="s">
        <v>104</v>
      </c>
      <c r="B17" s="680">
        <v>0</v>
      </c>
      <c r="C17" s="680">
        <v>0</v>
      </c>
      <c r="D17" s="676"/>
      <c r="E17" s="677" t="s">
        <v>105</v>
      </c>
      <c r="F17" s="680">
        <v>320745.49</v>
      </c>
      <c r="G17" s="680">
        <v>690021.09</v>
      </c>
    </row>
    <row r="18" spans="1:7" ht="24.75" customHeight="1">
      <c r="A18" s="681" t="s">
        <v>106</v>
      </c>
      <c r="B18" s="680">
        <v>1721704.23</v>
      </c>
      <c r="C18" s="680">
        <v>-815203.49</v>
      </c>
      <c r="D18" s="676"/>
      <c r="E18" s="675" t="s">
        <v>107</v>
      </c>
      <c r="F18" s="649">
        <f>SUM(F19:F21)</f>
        <v>0</v>
      </c>
      <c r="G18" s="649">
        <f>SUM(G19:G21)</f>
        <v>0</v>
      </c>
    </row>
    <row r="19" spans="1:7" ht="15.75" customHeight="1">
      <c r="A19" s="681" t="s">
        <v>108</v>
      </c>
      <c r="B19" s="680">
        <v>15093975.68</v>
      </c>
      <c r="C19" s="680">
        <v>7535866.0499999998</v>
      </c>
      <c r="D19" s="676"/>
      <c r="E19" s="677" t="s">
        <v>109</v>
      </c>
      <c r="F19" s="680">
        <v>0</v>
      </c>
      <c r="G19" s="680">
        <v>0</v>
      </c>
    </row>
    <row r="20" spans="1:7" ht="25.5">
      <c r="A20" s="681" t="s">
        <v>110</v>
      </c>
      <c r="B20" s="680">
        <v>114575.41</v>
      </c>
      <c r="C20" s="680">
        <v>24810.09</v>
      </c>
      <c r="D20" s="676"/>
      <c r="E20" s="677" t="s">
        <v>111</v>
      </c>
      <c r="F20" s="680">
        <v>0</v>
      </c>
      <c r="G20" s="680">
        <v>0</v>
      </c>
    </row>
    <row r="21" spans="1:7" ht="24" customHeight="1">
      <c r="A21" s="681" t="s">
        <v>112</v>
      </c>
      <c r="B21" s="680">
        <v>0</v>
      </c>
      <c r="C21" s="680">
        <v>0</v>
      </c>
      <c r="D21" s="676"/>
      <c r="E21" s="677" t="s">
        <v>113</v>
      </c>
      <c r="F21" s="680">
        <v>0</v>
      </c>
      <c r="G21" s="680">
        <v>0</v>
      </c>
    </row>
    <row r="22" spans="1:7" ht="25.5">
      <c r="A22" s="681" t="s">
        <v>114</v>
      </c>
      <c r="B22" s="680">
        <v>0</v>
      </c>
      <c r="C22" s="680">
        <v>0</v>
      </c>
      <c r="D22" s="676"/>
      <c r="E22" s="675" t="s">
        <v>115</v>
      </c>
      <c r="F22" s="649">
        <f>SUM(F23:F24)</f>
        <v>0</v>
      </c>
      <c r="G22" s="649">
        <f>SUM(G23:G24)</f>
        <v>0</v>
      </c>
    </row>
    <row r="23" spans="1:7" ht="25.5">
      <c r="A23" s="681" t="s">
        <v>116</v>
      </c>
      <c r="B23" s="680">
        <v>216.96</v>
      </c>
      <c r="C23" s="680">
        <v>1558.49</v>
      </c>
      <c r="D23" s="676"/>
      <c r="E23" s="677" t="s">
        <v>117</v>
      </c>
      <c r="F23" s="680">
        <v>0</v>
      </c>
      <c r="G23" s="680">
        <v>0</v>
      </c>
    </row>
    <row r="24" spans="1:7" ht="25.5">
      <c r="A24" s="593" t="s">
        <v>118</v>
      </c>
      <c r="B24" s="649">
        <f>SUM(B25:B29)</f>
        <v>7141089.1299999999</v>
      </c>
      <c r="C24" s="649">
        <f>SUM(C25:C29)</f>
        <v>8883411.75</v>
      </c>
      <c r="D24" s="676"/>
      <c r="E24" s="677" t="s">
        <v>119</v>
      </c>
      <c r="F24" s="680">
        <v>0</v>
      </c>
      <c r="G24" s="680">
        <v>0</v>
      </c>
    </row>
    <row r="25" spans="1:7" ht="25.5">
      <c r="A25" s="681" t="s">
        <v>120</v>
      </c>
      <c r="B25" s="680">
        <v>0</v>
      </c>
      <c r="C25" s="680">
        <v>0</v>
      </c>
      <c r="D25" s="676"/>
      <c r="E25" s="677" t="s">
        <v>121</v>
      </c>
      <c r="F25" s="680">
        <v>0</v>
      </c>
      <c r="G25" s="680">
        <v>0</v>
      </c>
    </row>
    <row r="26" spans="1:7" ht="25.5">
      <c r="A26" s="681" t="s">
        <v>122</v>
      </c>
      <c r="B26" s="680">
        <v>0</v>
      </c>
      <c r="C26" s="680">
        <v>0</v>
      </c>
      <c r="D26" s="676"/>
      <c r="E26" s="675" t="s">
        <v>123</v>
      </c>
      <c r="F26" s="649">
        <f>SUM(F27:F29)</f>
        <v>0</v>
      </c>
      <c r="G26" s="649">
        <f>SUM(G27:G29)</f>
        <v>0</v>
      </c>
    </row>
    <row r="27" spans="1:7" ht="25.5">
      <c r="A27" s="681" t="s">
        <v>124</v>
      </c>
      <c r="B27" s="680">
        <v>0</v>
      </c>
      <c r="C27" s="680">
        <v>0</v>
      </c>
      <c r="D27" s="676"/>
      <c r="E27" s="677" t="s">
        <v>125</v>
      </c>
      <c r="F27" s="680">
        <v>0</v>
      </c>
      <c r="G27" s="680">
        <v>0</v>
      </c>
    </row>
    <row r="28" spans="1:7" ht="21.75" customHeight="1">
      <c r="A28" s="681" t="s">
        <v>126</v>
      </c>
      <c r="B28" s="680">
        <v>7141089.1299999999</v>
      </c>
      <c r="C28" s="680">
        <v>8883411.75</v>
      </c>
      <c r="D28" s="676"/>
      <c r="E28" s="677" t="s">
        <v>127</v>
      </c>
      <c r="F28" s="680">
        <v>0</v>
      </c>
      <c r="G28" s="680">
        <v>0</v>
      </c>
    </row>
    <row r="29" spans="1:7" ht="23.25" customHeight="1">
      <c r="A29" s="681" t="s">
        <v>128</v>
      </c>
      <c r="B29" s="680">
        <v>0</v>
      </c>
      <c r="C29" s="680">
        <v>0</v>
      </c>
      <c r="D29" s="676"/>
      <c r="E29" s="677" t="s">
        <v>129</v>
      </c>
      <c r="F29" s="680">
        <v>0</v>
      </c>
      <c r="G29" s="680">
        <v>0</v>
      </c>
    </row>
    <row r="30" spans="1:7" ht="33.75" customHeight="1">
      <c r="A30" s="593" t="s">
        <v>130</v>
      </c>
      <c r="B30" s="649">
        <f>SUM(B31:B35)</f>
        <v>0</v>
      </c>
      <c r="C30" s="649">
        <f>SUM(C31:C35)</f>
        <v>0</v>
      </c>
      <c r="D30" s="676"/>
      <c r="E30" s="675" t="s">
        <v>131</v>
      </c>
      <c r="F30" s="649">
        <f>SUM(F31:F36)</f>
        <v>0</v>
      </c>
      <c r="G30" s="649">
        <f>SUM(G31:G36)</f>
        <v>0</v>
      </c>
    </row>
    <row r="31" spans="1:7" ht="12.75" customHeight="1">
      <c r="A31" s="681" t="s">
        <v>132</v>
      </c>
      <c r="B31" s="680">
        <v>0</v>
      </c>
      <c r="C31" s="680">
        <v>0</v>
      </c>
      <c r="D31" s="676"/>
      <c r="E31" s="677" t="s">
        <v>133</v>
      </c>
      <c r="F31" s="680">
        <v>0</v>
      </c>
      <c r="G31" s="680">
        <v>0</v>
      </c>
    </row>
    <row r="32" spans="1:7" ht="12.75" customHeight="1">
      <c r="A32" s="681" t="s">
        <v>134</v>
      </c>
      <c r="B32" s="680">
        <v>0</v>
      </c>
      <c r="C32" s="680">
        <v>0</v>
      </c>
      <c r="D32" s="676"/>
      <c r="E32" s="677" t="s">
        <v>135</v>
      </c>
      <c r="F32" s="680">
        <v>0</v>
      </c>
      <c r="G32" s="680">
        <v>0</v>
      </c>
    </row>
    <row r="33" spans="1:7" ht="12.75" customHeight="1">
      <c r="A33" s="681" t="s">
        <v>136</v>
      </c>
      <c r="B33" s="680">
        <v>0</v>
      </c>
      <c r="C33" s="680">
        <v>0</v>
      </c>
      <c r="D33" s="676"/>
      <c r="E33" s="677" t="s">
        <v>137</v>
      </c>
      <c r="F33" s="680">
        <v>0</v>
      </c>
      <c r="G33" s="680">
        <v>0</v>
      </c>
    </row>
    <row r="34" spans="1:7" ht="25.5">
      <c r="A34" s="681" t="s">
        <v>138</v>
      </c>
      <c r="B34" s="680">
        <v>0</v>
      </c>
      <c r="C34" s="680">
        <v>0</v>
      </c>
      <c r="D34" s="684"/>
      <c r="E34" s="677" t="s">
        <v>139</v>
      </c>
      <c r="F34" s="680">
        <v>0</v>
      </c>
      <c r="G34" s="680">
        <v>0</v>
      </c>
    </row>
    <row r="35" spans="1:7" ht="25.5">
      <c r="A35" s="681" t="s">
        <v>140</v>
      </c>
      <c r="B35" s="680">
        <v>0</v>
      </c>
      <c r="C35" s="680">
        <v>0</v>
      </c>
      <c r="D35" s="676"/>
      <c r="E35" s="677" t="s">
        <v>141</v>
      </c>
      <c r="F35" s="680">
        <v>0</v>
      </c>
      <c r="G35" s="680">
        <v>0</v>
      </c>
    </row>
    <row r="36" spans="1:7" ht="16.5" customHeight="1" thickBot="1">
      <c r="A36" s="604" t="s">
        <v>142</v>
      </c>
      <c r="B36" s="683">
        <v>0</v>
      </c>
      <c r="C36" s="683">
        <v>0</v>
      </c>
      <c r="D36" s="673"/>
      <c r="E36" s="674" t="s">
        <v>143</v>
      </c>
      <c r="F36" s="683">
        <v>0</v>
      </c>
      <c r="G36" s="683">
        <v>0</v>
      </c>
    </row>
    <row r="37" spans="1:7" ht="25.5">
      <c r="A37" s="699" t="s">
        <v>144</v>
      </c>
      <c r="B37" s="700">
        <f>SUM(B38:B39)</f>
        <v>0</v>
      </c>
      <c r="C37" s="700">
        <f>SUM(C38:C39)</f>
        <v>0</v>
      </c>
      <c r="D37" s="701"/>
      <c r="E37" s="702" t="s">
        <v>145</v>
      </c>
      <c r="F37" s="700">
        <f>SUM(F38:F40)</f>
        <v>0</v>
      </c>
      <c r="G37" s="700">
        <f>SUM(G38:G40)</f>
        <v>0</v>
      </c>
    </row>
    <row r="38" spans="1:7" ht="25.5">
      <c r="A38" s="681" t="s">
        <v>146</v>
      </c>
      <c r="B38" s="680">
        <v>0</v>
      </c>
      <c r="C38" s="680">
        <v>0</v>
      </c>
      <c r="D38" s="684"/>
      <c r="E38" s="677" t="s">
        <v>147</v>
      </c>
      <c r="F38" s="680">
        <v>0</v>
      </c>
      <c r="G38" s="680">
        <v>0</v>
      </c>
    </row>
    <row r="39" spans="1:7">
      <c r="A39" s="681" t="s">
        <v>148</v>
      </c>
      <c r="B39" s="680">
        <v>0</v>
      </c>
      <c r="C39" s="680">
        <v>0</v>
      </c>
      <c r="D39" s="676"/>
      <c r="E39" s="677" t="s">
        <v>149</v>
      </c>
      <c r="F39" s="680">
        <v>0</v>
      </c>
      <c r="G39" s="680">
        <v>0</v>
      </c>
    </row>
    <row r="40" spans="1:7" ht="12" customHeight="1">
      <c r="A40" s="593" t="s">
        <v>150</v>
      </c>
      <c r="B40" s="649">
        <f>SUM(B41:B44)</f>
        <v>0</v>
      </c>
      <c r="C40" s="649">
        <f>SUM(C41:C44)</f>
        <v>0</v>
      </c>
      <c r="D40" s="676"/>
      <c r="E40" s="677" t="s">
        <v>151</v>
      </c>
      <c r="F40" s="680">
        <v>0</v>
      </c>
      <c r="G40" s="680">
        <v>0</v>
      </c>
    </row>
    <row r="41" spans="1:7" ht="12" customHeight="1">
      <c r="A41" s="681" t="s">
        <v>152</v>
      </c>
      <c r="B41" s="680">
        <v>0</v>
      </c>
      <c r="C41" s="680">
        <v>0</v>
      </c>
      <c r="D41" s="676"/>
      <c r="E41" s="675" t="s">
        <v>153</v>
      </c>
      <c r="F41" s="661">
        <f>SUM(F42:F44)</f>
        <v>0</v>
      </c>
      <c r="G41" s="661">
        <f>SUM(G42:G44)</f>
        <v>0</v>
      </c>
    </row>
    <row r="42" spans="1:7" ht="12" customHeight="1">
      <c r="A42" s="681" t="s">
        <v>154</v>
      </c>
      <c r="B42" s="680">
        <v>0</v>
      </c>
      <c r="C42" s="680">
        <v>0</v>
      </c>
      <c r="D42" s="676"/>
      <c r="E42" s="677" t="s">
        <v>155</v>
      </c>
      <c r="F42" s="680">
        <v>0</v>
      </c>
      <c r="G42" s="680">
        <v>0</v>
      </c>
    </row>
    <row r="43" spans="1:7" ht="25.5">
      <c r="A43" s="681" t="s">
        <v>156</v>
      </c>
      <c r="B43" s="680">
        <v>0</v>
      </c>
      <c r="C43" s="680">
        <v>0</v>
      </c>
      <c r="D43" s="676"/>
      <c r="E43" s="677" t="s">
        <v>157</v>
      </c>
      <c r="F43" s="680">
        <v>0</v>
      </c>
      <c r="G43" s="680">
        <v>0</v>
      </c>
    </row>
    <row r="44" spans="1:7" ht="13.5" customHeight="1">
      <c r="A44" s="681" t="s">
        <v>158</v>
      </c>
      <c r="B44" s="680">
        <v>0</v>
      </c>
      <c r="C44" s="680">
        <v>0</v>
      </c>
      <c r="D44" s="676"/>
      <c r="E44" s="677" t="s">
        <v>159</v>
      </c>
      <c r="F44" s="680">
        <v>0</v>
      </c>
      <c r="G44" s="680">
        <v>0</v>
      </c>
    </row>
    <row r="45" spans="1:7" ht="24" customHeight="1">
      <c r="A45" s="593" t="s">
        <v>160</v>
      </c>
      <c r="B45" s="649">
        <f>+B40+B36+B37+B30+B24+B16+B8</f>
        <v>36248767.030000001</v>
      </c>
      <c r="C45" s="649">
        <f>+C40+C36+C37+C30+C24+C16+C8</f>
        <v>29960039.579999998</v>
      </c>
      <c r="D45" s="676"/>
      <c r="E45" s="675" t="s">
        <v>161</v>
      </c>
      <c r="F45" s="649">
        <f>+F41+F37+F30+F26+F25+F22+F18+F8</f>
        <v>17665634.779999997</v>
      </c>
      <c r="G45" s="649">
        <f>+G41+G37+G30+G26+G25+G22+G18+G8</f>
        <v>14880542.67</v>
      </c>
    </row>
    <row r="46" spans="1:7">
      <c r="A46" s="593" t="s">
        <v>44</v>
      </c>
      <c r="B46" s="682"/>
      <c r="C46" s="682"/>
      <c r="D46" s="684"/>
      <c r="E46" s="675" t="s">
        <v>45</v>
      </c>
      <c r="F46" s="682"/>
      <c r="G46" s="682"/>
    </row>
    <row r="47" spans="1:7" ht="12.75" customHeight="1">
      <c r="A47" s="681" t="s">
        <v>162</v>
      </c>
      <c r="B47" s="680">
        <v>13214724.08</v>
      </c>
      <c r="C47" s="680">
        <v>13214724.08</v>
      </c>
      <c r="D47" s="676"/>
      <c r="E47" s="677" t="s">
        <v>163</v>
      </c>
      <c r="F47" s="680">
        <v>0</v>
      </c>
      <c r="G47" s="680">
        <v>0</v>
      </c>
    </row>
    <row r="48" spans="1:7" ht="12.75" customHeight="1">
      <c r="A48" s="681" t="s">
        <v>164</v>
      </c>
      <c r="B48" s="680">
        <v>0</v>
      </c>
      <c r="C48" s="680">
        <v>0</v>
      </c>
      <c r="D48" s="676"/>
      <c r="E48" s="677" t="s">
        <v>165</v>
      </c>
      <c r="F48" s="680">
        <v>0</v>
      </c>
      <c r="G48" s="680">
        <v>0</v>
      </c>
    </row>
    <row r="49" spans="1:8" ht="21" customHeight="1">
      <c r="A49" s="681" t="s">
        <v>166</v>
      </c>
      <c r="B49" s="680">
        <v>144273698.19999999</v>
      </c>
      <c r="C49" s="680">
        <v>121058248.95</v>
      </c>
      <c r="D49" s="676"/>
      <c r="E49" s="677" t="s">
        <v>167</v>
      </c>
      <c r="F49" s="680">
        <v>0</v>
      </c>
      <c r="G49" s="680">
        <v>0</v>
      </c>
    </row>
    <row r="50" spans="1:8" ht="12" customHeight="1">
      <c r="A50" s="681" t="s">
        <v>168</v>
      </c>
      <c r="B50" s="680">
        <v>4900597.45</v>
      </c>
      <c r="C50" s="680">
        <v>4828659.0599999996</v>
      </c>
      <c r="D50" s="676"/>
      <c r="E50" s="677" t="s">
        <v>169</v>
      </c>
      <c r="F50" s="680">
        <v>0</v>
      </c>
      <c r="G50" s="680">
        <v>0</v>
      </c>
    </row>
    <row r="51" spans="1:8" ht="25.5">
      <c r="A51" s="681" t="s">
        <v>170</v>
      </c>
      <c r="B51" s="680">
        <v>0</v>
      </c>
      <c r="C51" s="680">
        <v>0</v>
      </c>
      <c r="D51" s="676"/>
      <c r="E51" s="677" t="s">
        <v>171</v>
      </c>
      <c r="F51" s="680">
        <v>0</v>
      </c>
      <c r="G51" s="680">
        <v>0</v>
      </c>
    </row>
    <row r="52" spans="1:8" ht="21" customHeight="1">
      <c r="A52" s="681" t="s">
        <v>172</v>
      </c>
      <c r="B52" s="680">
        <v>-2868215.08</v>
      </c>
      <c r="C52" s="680">
        <v>-3087415.46</v>
      </c>
      <c r="D52" s="678"/>
      <c r="E52" s="677" t="s">
        <v>173</v>
      </c>
      <c r="F52" s="680">
        <v>0</v>
      </c>
      <c r="G52" s="680">
        <v>0</v>
      </c>
    </row>
    <row r="53" spans="1:8" ht="11.25" customHeight="1">
      <c r="A53" s="681" t="s">
        <v>174</v>
      </c>
      <c r="B53" s="680">
        <v>80137.8</v>
      </c>
      <c r="C53" s="680">
        <v>80137.8</v>
      </c>
      <c r="D53" s="678"/>
      <c r="E53" s="675"/>
      <c r="F53" s="682"/>
      <c r="G53" s="682"/>
    </row>
    <row r="54" spans="1:8" ht="24.75" customHeight="1">
      <c r="A54" s="681" t="s">
        <v>175</v>
      </c>
      <c r="B54" s="680">
        <v>0</v>
      </c>
      <c r="C54" s="680">
        <v>0</v>
      </c>
      <c r="D54" s="678"/>
      <c r="E54" s="675" t="s">
        <v>176</v>
      </c>
      <c r="F54" s="649">
        <f>SUM(F46:F52)</f>
        <v>0</v>
      </c>
      <c r="G54" s="649">
        <f>SUM(G46:G52)</f>
        <v>0</v>
      </c>
    </row>
    <row r="55" spans="1:8" ht="13.5" customHeight="1">
      <c r="A55" s="681" t="s">
        <v>177</v>
      </c>
      <c r="B55" s="680">
        <v>0</v>
      </c>
      <c r="C55" s="680">
        <v>0</v>
      </c>
      <c r="D55" s="676"/>
      <c r="E55" s="595"/>
      <c r="F55" s="682"/>
      <c r="G55" s="682"/>
    </row>
    <row r="56" spans="1:8" ht="25.5">
      <c r="A56" s="593" t="s">
        <v>178</v>
      </c>
      <c r="B56" s="649">
        <f>SUM(B47:B55)</f>
        <v>159600942.44999999</v>
      </c>
      <c r="C56" s="649">
        <f>SUM(C47:C55)</f>
        <v>136094354.43000001</v>
      </c>
      <c r="D56" s="676"/>
      <c r="E56" s="675" t="s">
        <v>179</v>
      </c>
      <c r="F56" s="649">
        <f>+F45+F54</f>
        <v>17665634.779999997</v>
      </c>
      <c r="G56" s="649">
        <f>+G45+G54</f>
        <v>14880542.67</v>
      </c>
    </row>
    <row r="57" spans="1:8" ht="14.25" customHeight="1">
      <c r="A57" s="681"/>
      <c r="B57" s="682"/>
      <c r="C57" s="682"/>
      <c r="D57" s="678"/>
      <c r="E57" s="675" t="s">
        <v>180</v>
      </c>
      <c r="F57" s="682"/>
      <c r="G57" s="682"/>
    </row>
    <row r="58" spans="1:8" ht="24" customHeight="1">
      <c r="A58" s="593" t="s">
        <v>181</v>
      </c>
      <c r="B58" s="649">
        <f>+B45+B56</f>
        <v>195849709.47999999</v>
      </c>
      <c r="C58" s="649">
        <f>+C45+C56</f>
        <v>166054394.00999999</v>
      </c>
      <c r="D58" s="676"/>
      <c r="E58" s="675" t="s">
        <v>182</v>
      </c>
      <c r="F58" s="649">
        <f>SUM(F59:F61)</f>
        <v>32650565.07</v>
      </c>
      <c r="G58" s="649">
        <f>SUM(G59:G61)</f>
        <v>32248326.309999999</v>
      </c>
      <c r="H58" s="409" t="str">
        <f>IF(C58&lt;&gt;'ETCA-I-01'!C31,"ERROR!!!!! ELTOTAL DE ACTIVO, NO CONCUERDA CON LO REPORTADO EN EL ESTADO DE SITUACION FINANCIERA","")</f>
        <v/>
      </c>
    </row>
    <row r="59" spans="1:8" ht="12" customHeight="1">
      <c r="A59" s="681"/>
      <c r="B59" s="685"/>
      <c r="C59" s="685"/>
      <c r="D59" s="676"/>
      <c r="E59" s="677" t="s">
        <v>183</v>
      </c>
      <c r="F59" s="680">
        <f>+'ETCA-I-01'!F35</f>
        <v>32650565.07</v>
      </c>
      <c r="G59" s="680">
        <v>32248326.309999999</v>
      </c>
      <c r="H59" s="409" t="str">
        <f>IF(B58&lt;&gt;'ETCA-I-01'!B31,"ERROR!!!!! ELTOTAL DE ACTIVO, NO CONCUERDA CON LO REPORTADO EN EL ESTADO DE SITUACION FINANCIERA","")</f>
        <v/>
      </c>
    </row>
    <row r="60" spans="1:8" ht="11.25" customHeight="1">
      <c r="A60" s="681"/>
      <c r="B60" s="685"/>
      <c r="C60" s="685"/>
      <c r="D60" s="676"/>
      <c r="E60" s="677" t="s">
        <v>184</v>
      </c>
      <c r="F60" s="680">
        <v>0</v>
      </c>
      <c r="G60" s="680">
        <v>0</v>
      </c>
    </row>
    <row r="61" spans="1:8" ht="10.5" customHeight="1">
      <c r="A61" s="681"/>
      <c r="B61" s="685"/>
      <c r="C61" s="685"/>
      <c r="D61" s="676"/>
      <c r="E61" s="677" t="s">
        <v>185</v>
      </c>
      <c r="F61" s="680">
        <v>0</v>
      </c>
      <c r="G61" s="680">
        <v>0</v>
      </c>
    </row>
    <row r="62" spans="1:8" ht="25.5">
      <c r="A62" s="681"/>
      <c r="B62" s="685"/>
      <c r="C62" s="685"/>
      <c r="D62" s="676"/>
      <c r="E62" s="675" t="s">
        <v>186</v>
      </c>
      <c r="F62" s="649">
        <f>SUM(F63:F67)</f>
        <v>145533509.63</v>
      </c>
      <c r="G62" s="649">
        <f>SUM(G63:G67)</f>
        <v>118925525.03000002</v>
      </c>
    </row>
    <row r="63" spans="1:8">
      <c r="A63" s="681"/>
      <c r="B63" s="685"/>
      <c r="C63" s="685"/>
      <c r="D63" s="676"/>
      <c r="E63" s="677" t="s">
        <v>187</v>
      </c>
      <c r="F63" s="680">
        <f>+'ETCA-I-01'!F39</f>
        <v>26805681.550000004</v>
      </c>
      <c r="G63" s="680">
        <v>46200970.580000013</v>
      </c>
    </row>
    <row r="64" spans="1:8">
      <c r="A64" s="681"/>
      <c r="B64" s="685"/>
      <c r="C64" s="685"/>
      <c r="D64" s="676"/>
      <c r="E64" s="677" t="s">
        <v>188</v>
      </c>
      <c r="F64" s="680">
        <f>+'ETCA-I-01'!F40</f>
        <v>118727828.08</v>
      </c>
      <c r="G64" s="680">
        <v>72724554.450000003</v>
      </c>
    </row>
    <row r="65" spans="1:8" ht="12.75" customHeight="1">
      <c r="A65" s="681"/>
      <c r="B65" s="685"/>
      <c r="C65" s="685"/>
      <c r="D65" s="676"/>
      <c r="E65" s="677" t="s">
        <v>189</v>
      </c>
      <c r="F65" s="680">
        <v>0</v>
      </c>
      <c r="G65" s="680">
        <v>0</v>
      </c>
    </row>
    <row r="66" spans="1:8" ht="12" customHeight="1">
      <c r="A66" s="681"/>
      <c r="B66" s="685"/>
      <c r="C66" s="685"/>
      <c r="D66" s="676"/>
      <c r="E66" s="677" t="s">
        <v>190</v>
      </c>
      <c r="F66" s="680">
        <v>0</v>
      </c>
      <c r="G66" s="680">
        <v>0</v>
      </c>
    </row>
    <row r="67" spans="1:8" ht="21.75" customHeight="1">
      <c r="A67" s="681"/>
      <c r="B67" s="685"/>
      <c r="C67" s="685"/>
      <c r="D67" s="676"/>
      <c r="E67" s="677" t="s">
        <v>191</v>
      </c>
      <c r="F67" s="680">
        <v>0</v>
      </c>
      <c r="G67" s="680">
        <v>0</v>
      </c>
    </row>
    <row r="68" spans="1:8" ht="39" customHeight="1">
      <c r="A68" s="681"/>
      <c r="B68" s="685"/>
      <c r="C68" s="685"/>
      <c r="D68" s="676"/>
      <c r="E68" s="675" t="s">
        <v>192</v>
      </c>
      <c r="F68" s="649">
        <f>SUM(F69:F70)</f>
        <v>0</v>
      </c>
      <c r="G68" s="649">
        <f>SUM(G69:G70)</f>
        <v>0</v>
      </c>
    </row>
    <row r="69" spans="1:8">
      <c r="A69" s="681"/>
      <c r="B69" s="685"/>
      <c r="C69" s="685"/>
      <c r="D69" s="676"/>
      <c r="E69" s="677" t="s">
        <v>193</v>
      </c>
      <c r="F69" s="680">
        <v>0</v>
      </c>
      <c r="G69" s="680">
        <v>0</v>
      </c>
    </row>
    <row r="70" spans="1:8" ht="14.25" customHeight="1">
      <c r="A70" s="681"/>
      <c r="B70" s="685"/>
      <c r="C70" s="685"/>
      <c r="D70" s="676"/>
      <c r="E70" s="677" t="s">
        <v>194</v>
      </c>
      <c r="F70" s="680">
        <v>0</v>
      </c>
      <c r="G70" s="680">
        <v>0</v>
      </c>
    </row>
    <row r="71" spans="1:8" ht="24" customHeight="1">
      <c r="A71" s="681"/>
      <c r="B71" s="685"/>
      <c r="C71" s="685"/>
      <c r="D71" s="676"/>
      <c r="E71" s="675" t="s">
        <v>195</v>
      </c>
      <c r="F71" s="649">
        <f>+F58+F62+F68</f>
        <v>178184074.69999999</v>
      </c>
      <c r="G71" s="649">
        <f>+G58+G62+G68</f>
        <v>151173851.34</v>
      </c>
    </row>
    <row r="72" spans="1:8" ht="26.25" customHeight="1" thickBot="1">
      <c r="A72" s="604"/>
      <c r="B72" s="672"/>
      <c r="C72" s="672"/>
      <c r="D72" s="673"/>
      <c r="E72" s="605" t="s">
        <v>196</v>
      </c>
      <c r="F72" s="733">
        <f>+F56+F71</f>
        <v>195849709.47999999</v>
      </c>
      <c r="G72" s="686">
        <f>+G56+G71</f>
        <v>166054394.00999999</v>
      </c>
      <c r="H72" s="409" t="str">
        <f>IF((G72-'ETCA-I-01'!G50)&gt;0.9,"ERROR!!!!! ELTOTAL DE DEL PATRIMONIO Y HACIENDA PUBLICA, NO CONCUERDA CON LO REPORTADO EN EL ESTADO DE SITUACION FINANCIERA","")</f>
        <v/>
      </c>
    </row>
    <row r="73" spans="1:8">
      <c r="H73" t="str">
        <f>IF(F72&lt;&gt;'ETCA-I-01'!F50,"ERROR!!!!! ELTOTAL DE DEL PATRIMONIO Y HACIENDA PUBLICA, NO CONCUERDA CON LO REPORTADO EN EL ESTADO DE SITUACION FINANCIERA","")</f>
        <v/>
      </c>
    </row>
  </sheetData>
  <sheetProtection password="C115" sheet="1" scenarios="1"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</sheetPr>
  <dimension ref="A1:I37"/>
  <sheetViews>
    <sheetView view="pageBreakPreview" zoomScale="90" zoomScaleNormal="100" zoomScaleSheetLayoutView="90" workbookViewId="0">
      <selection activeCell="D11" sqref="D11"/>
    </sheetView>
  </sheetViews>
  <sheetFormatPr baseColWidth="10" defaultColWidth="11.28515625" defaultRowHeight="16.5"/>
  <cols>
    <col min="1" max="1" width="4.85546875" style="119" customWidth="1"/>
    <col min="2" max="2" width="41" style="101" customWidth="1"/>
    <col min="3" max="4" width="25.7109375" style="101" customWidth="1"/>
    <col min="5" max="16384" width="11.28515625" style="101"/>
  </cols>
  <sheetData>
    <row r="1" spans="1:6">
      <c r="A1" s="342"/>
      <c r="B1" s="1321" t="str">
        <f>'ETCA-I-01'!A1</f>
        <v>COMISION DE VIVIENDA DEL ESTADO DE SONORA</v>
      </c>
      <c r="C1" s="1321"/>
      <c r="D1" s="1321"/>
    </row>
    <row r="2" spans="1:6">
      <c r="A2" s="101"/>
      <c r="B2" s="1325" t="s">
        <v>793</v>
      </c>
      <c r="C2" s="1325"/>
      <c r="D2" s="1325"/>
      <c r="F2" s="319"/>
    </row>
    <row r="3" spans="1:6">
      <c r="B3" s="1102" t="str">
        <f>'ETCA-I-03'!A3</f>
        <v>Del 01 de Enero al 30 de Septiembre de 2020</v>
      </c>
      <c r="C3" s="1102"/>
      <c r="D3" s="1102"/>
    </row>
    <row r="4" spans="1:6">
      <c r="A4" s="777"/>
      <c r="B4" s="1337" t="s">
        <v>1036</v>
      </c>
      <c r="C4" s="1337"/>
      <c r="D4" s="235"/>
    </row>
    <row r="5" spans="1:6" ht="6.75" customHeight="1" thickBot="1"/>
    <row r="6" spans="1:6" s="200" customFormat="1" ht="27.95" customHeight="1">
      <c r="A6" s="1326" t="s">
        <v>782</v>
      </c>
      <c r="B6" s="1327"/>
      <c r="C6" s="1333" t="s">
        <v>435</v>
      </c>
      <c r="D6" s="1335" t="s">
        <v>662</v>
      </c>
    </row>
    <row r="7" spans="1:6" s="200" customFormat="1" ht="4.5" customHeight="1" thickBot="1">
      <c r="A7" s="1328"/>
      <c r="B7" s="1329"/>
      <c r="C7" s="1334"/>
      <c r="D7" s="1336"/>
    </row>
    <row r="8" spans="1:6" s="200" customFormat="1" ht="21" customHeight="1">
      <c r="A8" s="1330" t="s">
        <v>788</v>
      </c>
      <c r="B8" s="1331"/>
      <c r="C8" s="1331"/>
      <c r="D8" s="1332"/>
    </row>
    <row r="9" spans="1:6" s="200" customFormat="1" ht="18" customHeight="1">
      <c r="A9" s="326">
        <v>1</v>
      </c>
      <c r="B9" s="327"/>
      <c r="C9" s="343"/>
      <c r="D9" s="344"/>
    </row>
    <row r="10" spans="1:6" s="200" customFormat="1" ht="18" customHeight="1">
      <c r="A10" s="326">
        <v>2</v>
      </c>
      <c r="B10" s="327"/>
      <c r="C10" s="343"/>
      <c r="D10" s="344"/>
    </row>
    <row r="11" spans="1:6" s="200" customFormat="1" ht="18" customHeight="1">
      <c r="A11" s="326">
        <v>3</v>
      </c>
      <c r="B11" s="327"/>
      <c r="C11" s="343"/>
      <c r="D11" s="344"/>
    </row>
    <row r="12" spans="1:6" s="200" customFormat="1" ht="18" customHeight="1">
      <c r="A12" s="326">
        <v>4</v>
      </c>
      <c r="B12" s="327" t="s">
        <v>1138</v>
      </c>
      <c r="C12" s="343"/>
      <c r="D12" s="344"/>
    </row>
    <row r="13" spans="1:6" s="200" customFormat="1" ht="18" customHeight="1">
      <c r="A13" s="326">
        <v>5</v>
      </c>
      <c r="B13" s="327"/>
      <c r="C13" s="343"/>
      <c r="D13" s="344"/>
    </row>
    <row r="14" spans="1:6" s="200" customFormat="1" ht="18" customHeight="1">
      <c r="A14" s="326">
        <v>6</v>
      </c>
      <c r="B14" s="327"/>
      <c r="C14" s="343"/>
      <c r="D14" s="344"/>
    </row>
    <row r="15" spans="1:6" s="200" customFormat="1" ht="18" customHeight="1">
      <c r="A15" s="326">
        <v>7</v>
      </c>
      <c r="B15" s="327"/>
      <c r="C15" s="343"/>
      <c r="D15" s="344"/>
    </row>
    <row r="16" spans="1:6" s="200" customFormat="1" ht="18" customHeight="1">
      <c r="A16" s="326">
        <v>8</v>
      </c>
      <c r="B16" s="327"/>
      <c r="C16" s="343"/>
      <c r="D16" s="344"/>
    </row>
    <row r="17" spans="1:4" s="200" customFormat="1" ht="18" customHeight="1">
      <c r="A17" s="326">
        <v>9</v>
      </c>
      <c r="B17" s="327"/>
      <c r="C17" s="343"/>
      <c r="D17" s="344"/>
    </row>
    <row r="18" spans="1:4" s="200" customFormat="1" ht="18" customHeight="1">
      <c r="A18" s="326">
        <v>10</v>
      </c>
      <c r="B18" s="327"/>
      <c r="C18" s="343"/>
      <c r="D18" s="344"/>
    </row>
    <row r="19" spans="1:4" s="200" customFormat="1" ht="18" customHeight="1">
      <c r="A19" s="326"/>
      <c r="B19" s="331" t="s">
        <v>794</v>
      </c>
      <c r="C19" s="337">
        <f>SUM(C9:C18)</f>
        <v>0</v>
      </c>
      <c r="D19" s="339">
        <f>SUM(D9:D18)</f>
        <v>0</v>
      </c>
    </row>
    <row r="20" spans="1:4" s="200" customFormat="1" ht="21" customHeight="1">
      <c r="A20" s="1322" t="s">
        <v>790</v>
      </c>
      <c r="B20" s="1323"/>
      <c r="C20" s="1323"/>
      <c r="D20" s="1324"/>
    </row>
    <row r="21" spans="1:4" s="200" customFormat="1" ht="18" customHeight="1">
      <c r="A21" s="326">
        <v>1</v>
      </c>
      <c r="B21" s="327"/>
      <c r="C21" s="343"/>
      <c r="D21" s="344"/>
    </row>
    <row r="22" spans="1:4" s="200" customFormat="1" ht="18" customHeight="1">
      <c r="A22" s="326">
        <v>2</v>
      </c>
      <c r="B22" s="327"/>
      <c r="C22" s="343"/>
      <c r="D22" s="344"/>
    </row>
    <row r="23" spans="1:4" s="200" customFormat="1" ht="18" customHeight="1">
      <c r="A23" s="326">
        <v>3</v>
      </c>
      <c r="B23" s="327"/>
      <c r="C23" s="343"/>
      <c r="D23" s="344"/>
    </row>
    <row r="24" spans="1:4" s="200" customFormat="1" ht="18" customHeight="1">
      <c r="A24" s="326">
        <v>4</v>
      </c>
      <c r="B24" s="327"/>
      <c r="C24" s="343"/>
      <c r="D24" s="344"/>
    </row>
    <row r="25" spans="1:4" s="200" customFormat="1" ht="18" customHeight="1">
      <c r="A25" s="326">
        <v>5</v>
      </c>
      <c r="B25" s="327"/>
      <c r="C25" s="343"/>
      <c r="D25" s="344"/>
    </row>
    <row r="26" spans="1:4" s="200" customFormat="1" ht="18" customHeight="1">
      <c r="A26" s="326">
        <v>6</v>
      </c>
      <c r="B26" s="327"/>
      <c r="C26" s="343"/>
      <c r="D26" s="344"/>
    </row>
    <row r="27" spans="1:4" s="200" customFormat="1" ht="18" customHeight="1">
      <c r="A27" s="326">
        <v>7</v>
      </c>
      <c r="B27" s="327"/>
      <c r="C27" s="343"/>
      <c r="D27" s="344"/>
    </row>
    <row r="28" spans="1:4" s="200" customFormat="1" ht="18" customHeight="1">
      <c r="A28" s="326">
        <v>8</v>
      </c>
      <c r="B28" s="327"/>
      <c r="C28" s="343"/>
      <c r="D28" s="344"/>
    </row>
    <row r="29" spans="1:4" s="200" customFormat="1" ht="18" customHeight="1">
      <c r="A29" s="326">
        <v>9</v>
      </c>
      <c r="B29" s="327"/>
      <c r="C29" s="343"/>
      <c r="D29" s="344"/>
    </row>
    <row r="30" spans="1:4" s="200" customFormat="1" ht="18" customHeight="1">
      <c r="A30" s="326">
        <v>10</v>
      </c>
      <c r="B30" s="327"/>
      <c r="C30" s="343" t="s">
        <v>244</v>
      </c>
      <c r="D30" s="344"/>
    </row>
    <row r="31" spans="1:4" s="333" customFormat="1" ht="18" customHeight="1" thickBot="1">
      <c r="A31" s="326"/>
      <c r="B31" s="332" t="s">
        <v>795</v>
      </c>
      <c r="C31" s="337">
        <f>SUM(C21:C30)</f>
        <v>0</v>
      </c>
      <c r="D31" s="339">
        <f>SUM(D21:D30)</f>
        <v>0</v>
      </c>
    </row>
    <row r="32" spans="1:4" ht="27.95" customHeight="1" thickBot="1">
      <c r="A32" s="334"/>
      <c r="B32" s="335" t="s">
        <v>792</v>
      </c>
      <c r="C32" s="340">
        <f>SUM(C31,C19)</f>
        <v>0</v>
      </c>
      <c r="D32" s="345">
        <f>SUM(D31,D19)</f>
        <v>0</v>
      </c>
    </row>
    <row r="33" spans="1:9" s="498" customFormat="1" ht="18" customHeight="1">
      <c r="A33" s="429" t="s">
        <v>81</v>
      </c>
      <c r="B33" s="101"/>
      <c r="C33" s="101"/>
      <c r="D33" s="101"/>
      <c r="E33" s="101"/>
    </row>
    <row r="34" spans="1:9" s="498" customFormat="1" ht="18" customHeight="1">
      <c r="A34" s="48"/>
      <c r="B34" s="101"/>
      <c r="C34" s="101"/>
      <c r="D34" s="101"/>
      <c r="E34" s="101"/>
    </row>
    <row r="35" spans="1:9" s="498" customFormat="1" ht="18" customHeight="1">
      <c r="A35" s="48"/>
      <c r="B35" s="101"/>
      <c r="C35" s="101"/>
      <c r="D35" s="101"/>
      <c r="E35" s="101"/>
    </row>
    <row r="36" spans="1:9" s="499" customFormat="1" ht="17.100000000000001" customHeight="1">
      <c r="A36" s="495"/>
      <c r="B36" s="496"/>
      <c r="C36" s="497"/>
      <c r="D36" s="497"/>
    </row>
    <row r="37" spans="1:9" ht="17.100000000000001" customHeight="1">
      <c r="A37" s="48"/>
      <c r="I37" s="336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4"/>
  <sheetViews>
    <sheetView view="pageBreakPreview" zoomScale="90" zoomScaleNormal="100" zoomScaleSheetLayoutView="90" workbookViewId="0">
      <selection activeCell="F15" sqref="F15"/>
    </sheetView>
  </sheetViews>
  <sheetFormatPr baseColWidth="10" defaultColWidth="11.28515625" defaultRowHeight="15"/>
  <cols>
    <col min="1" max="1" width="47.7109375" style="356" bestFit="1" customWidth="1"/>
    <col min="2" max="2" width="11.28515625" style="346"/>
    <col min="3" max="3" width="12.28515625" style="346" customWidth="1"/>
    <col min="4" max="16384" width="11.28515625" style="346"/>
  </cols>
  <sheetData>
    <row r="1" spans="1:7" ht="16.5" customHeight="1">
      <c r="A1" s="1338" t="str">
        <f>'ETCA-I-01'!A1:G1</f>
        <v>COMISION DE VIVIENDA DEL ESTADO DE SONORA</v>
      </c>
      <c r="B1" s="1338"/>
      <c r="C1" s="1338"/>
      <c r="D1" s="1338"/>
      <c r="E1" s="1338"/>
      <c r="F1" s="1338"/>
      <c r="G1" s="1338"/>
    </row>
    <row r="2" spans="1:7" ht="16.5" customHeight="1">
      <c r="A2" s="1338" t="s">
        <v>796</v>
      </c>
      <c r="B2" s="1338"/>
      <c r="C2" s="1338"/>
      <c r="D2" s="1338"/>
      <c r="E2" s="1338"/>
      <c r="F2" s="1338"/>
      <c r="G2" s="1338"/>
    </row>
    <row r="3" spans="1:7" ht="16.5">
      <c r="A3" s="1339" t="str">
        <f>'ETCA-I-03'!A3:D3</f>
        <v>Del 01 de Enero al 30 de Septiembre de 2020</v>
      </c>
      <c r="B3" s="1339"/>
      <c r="C3" s="1339"/>
      <c r="D3" s="1339"/>
      <c r="E3" s="1339"/>
      <c r="F3" s="1339"/>
      <c r="G3" s="1339"/>
    </row>
    <row r="4" spans="1:7" ht="17.25" thickBot="1">
      <c r="A4" s="347"/>
      <c r="B4" s="1340" t="s">
        <v>797</v>
      </c>
      <c r="C4" s="1340"/>
      <c r="D4" s="1340"/>
      <c r="E4" s="161"/>
      <c r="F4" s="49"/>
      <c r="G4" s="504"/>
    </row>
    <row r="5" spans="1:7" ht="38.25">
      <c r="A5" s="1267" t="s">
        <v>246</v>
      </c>
      <c r="B5" s="197" t="s">
        <v>503</v>
      </c>
      <c r="C5" s="197" t="s">
        <v>433</v>
      </c>
      <c r="D5" s="197" t="s">
        <v>504</v>
      </c>
      <c r="E5" s="198" t="s">
        <v>798</v>
      </c>
      <c r="F5" s="198" t="s">
        <v>799</v>
      </c>
      <c r="G5" s="197" t="s">
        <v>507</v>
      </c>
    </row>
    <row r="6" spans="1:7" ht="15.75" thickBot="1">
      <c r="A6" s="1268"/>
      <c r="B6" s="287" t="s">
        <v>413</v>
      </c>
      <c r="C6" s="287" t="s">
        <v>414</v>
      </c>
      <c r="D6" s="287" t="s">
        <v>508</v>
      </c>
      <c r="E6" s="348" t="s">
        <v>416</v>
      </c>
      <c r="F6" s="348" t="s">
        <v>417</v>
      </c>
      <c r="G6" s="287" t="s">
        <v>509</v>
      </c>
    </row>
    <row r="7" spans="1:7" ht="16.5">
      <c r="A7" s="357"/>
      <c r="B7" s="349"/>
      <c r="C7" s="349"/>
      <c r="D7" s="349"/>
      <c r="E7" s="349"/>
      <c r="F7" s="349"/>
      <c r="G7" s="349"/>
    </row>
    <row r="8" spans="1:7" s="352" customFormat="1">
      <c r="A8" s="350" t="s">
        <v>800</v>
      </c>
      <c r="B8" s="351"/>
      <c r="C8" s="351"/>
      <c r="D8" s="351"/>
      <c r="E8" s="351"/>
      <c r="F8" s="351"/>
      <c r="G8" s="351"/>
    </row>
    <row r="9" spans="1:7" s="354" customFormat="1">
      <c r="A9" s="353" t="s">
        <v>933</v>
      </c>
      <c r="B9" s="432">
        <f>B11+B12</f>
        <v>96900000</v>
      </c>
      <c r="C9" s="432">
        <f>C11+C12</f>
        <v>16652146.180000002</v>
      </c>
      <c r="D9" s="432">
        <f>SUM(B9+C9)</f>
        <v>113552146.18000001</v>
      </c>
      <c r="E9" s="432">
        <f>E11+E12</f>
        <v>22813210.490000002</v>
      </c>
      <c r="F9" s="432">
        <f>F11+F12</f>
        <v>22813210.490000002</v>
      </c>
      <c r="G9" s="432">
        <f>SUM(D9-E9)</f>
        <v>90738935.689999998</v>
      </c>
    </row>
    <row r="10" spans="1:7" s="355" customFormat="1">
      <c r="A10" s="358"/>
      <c r="B10" s="433"/>
      <c r="C10" s="433"/>
      <c r="D10" s="433"/>
      <c r="E10" s="433"/>
      <c r="F10" s="433"/>
      <c r="G10" s="434"/>
    </row>
    <row r="11" spans="1:7" s="355" customFormat="1">
      <c r="A11" s="358" t="s">
        <v>801</v>
      </c>
      <c r="B11" s="433">
        <f>+'ETCA-II-06'!B9</f>
        <v>96900000</v>
      </c>
      <c r="C11" s="433">
        <f>+'ETCA-II-06'!C9</f>
        <v>16652146.180000002</v>
      </c>
      <c r="D11" s="434">
        <f>B11+C11</f>
        <v>113552146.18000001</v>
      </c>
      <c r="E11" s="433">
        <f>+'ETCA-II-06'!E9</f>
        <v>22813210.490000002</v>
      </c>
      <c r="F11" s="433">
        <f>+'ETCA-II-06'!F9</f>
        <v>22813210.490000002</v>
      </c>
      <c r="G11" s="434">
        <f>D11-E11</f>
        <v>90738935.689999998</v>
      </c>
    </row>
    <row r="12" spans="1:7" s="355" customFormat="1">
      <c r="A12" s="358" t="s">
        <v>802</v>
      </c>
      <c r="B12" s="433"/>
      <c r="C12" s="433"/>
      <c r="D12" s="434">
        <f>B12+C12</f>
        <v>0</v>
      </c>
      <c r="E12" s="433"/>
      <c r="F12" s="433"/>
      <c r="G12" s="434">
        <f>D12-E12</f>
        <v>0</v>
      </c>
    </row>
    <row r="13" spans="1:7" s="354" customFormat="1">
      <c r="A13" s="353" t="s">
        <v>803</v>
      </c>
      <c r="B13" s="432">
        <f t="shared" ref="B13:G13" si="0">SUM(B14:B21)</f>
        <v>57627673</v>
      </c>
      <c r="C13" s="432">
        <f t="shared" si="0"/>
        <v>12179827.199999997</v>
      </c>
      <c r="D13" s="432">
        <f t="shared" si="0"/>
        <v>69807500.200000003</v>
      </c>
      <c r="E13" s="432">
        <f t="shared" si="0"/>
        <v>34345565.130000003</v>
      </c>
      <c r="F13" s="432">
        <f t="shared" si="0"/>
        <v>34345565.130000003</v>
      </c>
      <c r="G13" s="432">
        <f t="shared" si="0"/>
        <v>35461935.07</v>
      </c>
    </row>
    <row r="14" spans="1:7" s="355" customFormat="1">
      <c r="A14" s="358" t="s">
        <v>804</v>
      </c>
      <c r="B14" s="433"/>
      <c r="C14" s="433"/>
      <c r="D14" s="434">
        <f t="shared" ref="D14:D21" si="1">B14+C14</f>
        <v>0</v>
      </c>
      <c r="E14" s="433"/>
      <c r="F14" s="433"/>
      <c r="G14" s="434">
        <f>D14-E14</f>
        <v>0</v>
      </c>
    </row>
    <row r="15" spans="1:7" s="355" customFormat="1">
      <c r="A15" s="358" t="s">
        <v>805</v>
      </c>
      <c r="B15" s="433"/>
      <c r="C15" s="433"/>
      <c r="D15" s="434">
        <f t="shared" si="1"/>
        <v>0</v>
      </c>
      <c r="E15" s="433"/>
      <c r="F15" s="433"/>
      <c r="G15" s="434">
        <f t="shared" ref="G15:G38" si="2">D15-E15</f>
        <v>0</v>
      </c>
    </row>
    <row r="16" spans="1:7" s="355" customFormat="1">
      <c r="A16" s="358" t="s">
        <v>806</v>
      </c>
      <c r="B16" s="433"/>
      <c r="C16" s="433"/>
      <c r="D16" s="434">
        <f t="shared" si="1"/>
        <v>0</v>
      </c>
      <c r="E16" s="433"/>
      <c r="F16" s="433"/>
      <c r="G16" s="434">
        <f t="shared" si="2"/>
        <v>0</v>
      </c>
    </row>
    <row r="17" spans="1:7" s="355" customFormat="1">
      <c r="A17" s="358" t="s">
        <v>807</v>
      </c>
      <c r="B17" s="433"/>
      <c r="C17" s="433"/>
      <c r="D17" s="434">
        <f t="shared" si="1"/>
        <v>0</v>
      </c>
      <c r="E17" s="433"/>
      <c r="F17" s="433"/>
      <c r="G17" s="434">
        <f t="shared" si="2"/>
        <v>0</v>
      </c>
    </row>
    <row r="18" spans="1:7" s="355" customFormat="1">
      <c r="A18" s="358" t="s">
        <v>808</v>
      </c>
      <c r="B18" s="433"/>
      <c r="C18" s="433"/>
      <c r="D18" s="434">
        <f t="shared" si="1"/>
        <v>0</v>
      </c>
      <c r="E18" s="433"/>
      <c r="F18" s="433"/>
      <c r="G18" s="434">
        <f t="shared" si="2"/>
        <v>0</v>
      </c>
    </row>
    <row r="19" spans="1:7" s="355" customFormat="1" ht="27">
      <c r="A19" s="358" t="s">
        <v>809</v>
      </c>
      <c r="B19" s="433"/>
      <c r="C19" s="433"/>
      <c r="D19" s="434">
        <f t="shared" si="1"/>
        <v>0</v>
      </c>
      <c r="E19" s="433"/>
      <c r="F19" s="433"/>
      <c r="G19" s="434">
        <f t="shared" si="2"/>
        <v>0</v>
      </c>
    </row>
    <row r="20" spans="1:7" s="355" customFormat="1">
      <c r="A20" s="358" t="s">
        <v>810</v>
      </c>
      <c r="B20" s="433"/>
      <c r="C20" s="433"/>
      <c r="D20" s="434">
        <f t="shared" si="1"/>
        <v>0</v>
      </c>
      <c r="E20" s="433"/>
      <c r="F20" s="433"/>
      <c r="G20" s="434">
        <f t="shared" si="2"/>
        <v>0</v>
      </c>
    </row>
    <row r="21" spans="1:7" s="355" customFormat="1">
      <c r="A21" s="358" t="s">
        <v>811</v>
      </c>
      <c r="B21" s="433">
        <f>+'ETCA-II-06'!B8</f>
        <v>57627673</v>
      </c>
      <c r="C21" s="433">
        <f>+'ETCA-II-06'!C8</f>
        <v>12179827.199999997</v>
      </c>
      <c r="D21" s="434">
        <f t="shared" si="1"/>
        <v>69807500.200000003</v>
      </c>
      <c r="E21" s="433">
        <f>+'ETCA-II-06'!E8</f>
        <v>34345565.130000003</v>
      </c>
      <c r="F21" s="433">
        <f>+'ETCA-II-06'!F8</f>
        <v>34345565.130000003</v>
      </c>
      <c r="G21" s="434">
        <f t="shared" si="2"/>
        <v>35461935.07</v>
      </c>
    </row>
    <row r="22" spans="1:7" s="354" customFormat="1">
      <c r="A22" s="353" t="s">
        <v>812</v>
      </c>
      <c r="B22" s="432">
        <f t="shared" ref="B22:G22" si="3">SUM(B23:B25)</f>
        <v>0</v>
      </c>
      <c r="C22" s="432">
        <f t="shared" si="3"/>
        <v>0</v>
      </c>
      <c r="D22" s="432">
        <f t="shared" si="3"/>
        <v>0</v>
      </c>
      <c r="E22" s="432">
        <f t="shared" si="3"/>
        <v>0</v>
      </c>
      <c r="F22" s="432">
        <f t="shared" si="3"/>
        <v>0</v>
      </c>
      <c r="G22" s="432">
        <f t="shared" si="3"/>
        <v>0</v>
      </c>
    </row>
    <row r="23" spans="1:7" s="355" customFormat="1" ht="27">
      <c r="A23" s="358" t="s">
        <v>813</v>
      </c>
      <c r="B23" s="433"/>
      <c r="C23" s="433"/>
      <c r="D23" s="434">
        <f>B23+C23</f>
        <v>0</v>
      </c>
      <c r="E23" s="433"/>
      <c r="F23" s="433"/>
      <c r="G23" s="434">
        <f t="shared" si="2"/>
        <v>0</v>
      </c>
    </row>
    <row r="24" spans="1:7" s="355" customFormat="1">
      <c r="A24" s="358" t="s">
        <v>814</v>
      </c>
      <c r="B24" s="433"/>
      <c r="C24" s="433"/>
      <c r="D24" s="434">
        <f>B24+C24</f>
        <v>0</v>
      </c>
      <c r="E24" s="433"/>
      <c r="F24" s="433"/>
      <c r="G24" s="434">
        <f t="shared" si="2"/>
        <v>0</v>
      </c>
    </row>
    <row r="25" spans="1:7" s="355" customFormat="1">
      <c r="A25" s="358" t="s">
        <v>815</v>
      </c>
      <c r="B25" s="433"/>
      <c r="C25" s="433"/>
      <c r="D25" s="434">
        <f>B25+C25</f>
        <v>0</v>
      </c>
      <c r="E25" s="433"/>
      <c r="F25" s="433"/>
      <c r="G25" s="434">
        <f t="shared" si="2"/>
        <v>0</v>
      </c>
    </row>
    <row r="26" spans="1:7" s="354" customFormat="1">
      <c r="A26" s="353" t="s">
        <v>816</v>
      </c>
      <c r="B26" s="432">
        <f>B27+B28</f>
        <v>0</v>
      </c>
      <c r="C26" s="432">
        <f>C27+C28</f>
        <v>0</v>
      </c>
      <c r="D26" s="432">
        <f>SUM(D27:D28)</f>
        <v>0</v>
      </c>
      <c r="E26" s="432">
        <f>E27+E28</f>
        <v>0</v>
      </c>
      <c r="F26" s="432">
        <f>F27+F28</f>
        <v>0</v>
      </c>
      <c r="G26" s="432">
        <f>SUM(G27:G28)</f>
        <v>0</v>
      </c>
    </row>
    <row r="27" spans="1:7" s="355" customFormat="1">
      <c r="A27" s="358" t="s">
        <v>817</v>
      </c>
      <c r="B27" s="433"/>
      <c r="C27" s="433"/>
      <c r="D27" s="434">
        <f>B27+C27</f>
        <v>0</v>
      </c>
      <c r="E27" s="433"/>
      <c r="F27" s="433"/>
      <c r="G27" s="434">
        <f t="shared" si="2"/>
        <v>0</v>
      </c>
    </row>
    <row r="28" spans="1:7" s="355" customFormat="1">
      <c r="A28" s="358" t="s">
        <v>818</v>
      </c>
      <c r="B28" s="433"/>
      <c r="C28" s="433"/>
      <c r="D28" s="434">
        <f>B28+C28</f>
        <v>0</v>
      </c>
      <c r="E28" s="433"/>
      <c r="F28" s="433"/>
      <c r="G28" s="434">
        <f t="shared" si="2"/>
        <v>0</v>
      </c>
    </row>
    <row r="29" spans="1:7" s="354" customFormat="1">
      <c r="A29" s="353" t="s">
        <v>819</v>
      </c>
      <c r="B29" s="432">
        <f>B30+B31+B32+B33</f>
        <v>0</v>
      </c>
      <c r="C29" s="432">
        <f>C30+C31+C32+C33</f>
        <v>0</v>
      </c>
      <c r="D29" s="432">
        <f>SUM(D30:D33)</f>
        <v>0</v>
      </c>
      <c r="E29" s="432">
        <f>E30+E31+E32+E33</f>
        <v>0</v>
      </c>
      <c r="F29" s="432">
        <f>F30+F31+F32+F33</f>
        <v>0</v>
      </c>
      <c r="G29" s="432">
        <f>SUM(G30:G33)</f>
        <v>0</v>
      </c>
    </row>
    <row r="30" spans="1:7" s="355" customFormat="1">
      <c r="A30" s="358" t="s">
        <v>219</v>
      </c>
      <c r="B30" s="433"/>
      <c r="C30" s="433"/>
      <c r="D30" s="434">
        <f>B30+C30</f>
        <v>0</v>
      </c>
      <c r="E30" s="433"/>
      <c r="F30" s="433"/>
      <c r="G30" s="434">
        <f t="shared" si="2"/>
        <v>0</v>
      </c>
    </row>
    <row r="31" spans="1:7" s="355" customFormat="1">
      <c r="A31" s="358" t="s">
        <v>820</v>
      </c>
      <c r="B31" s="433"/>
      <c r="C31" s="433"/>
      <c r="D31" s="434">
        <f>B31+C31</f>
        <v>0</v>
      </c>
      <c r="E31" s="433"/>
      <c r="F31" s="433"/>
      <c r="G31" s="434">
        <f t="shared" si="2"/>
        <v>0</v>
      </c>
    </row>
    <row r="32" spans="1:7" s="355" customFormat="1">
      <c r="A32" s="358" t="s">
        <v>821</v>
      </c>
      <c r="B32" s="433"/>
      <c r="C32" s="433"/>
      <c r="D32" s="434">
        <f>B32+C32</f>
        <v>0</v>
      </c>
      <c r="E32" s="433"/>
      <c r="F32" s="433"/>
      <c r="G32" s="434">
        <f t="shared" si="2"/>
        <v>0</v>
      </c>
    </row>
    <row r="33" spans="1:8" s="355" customFormat="1">
      <c r="A33" s="358" t="s">
        <v>822</v>
      </c>
      <c r="B33" s="433"/>
      <c r="C33" s="433"/>
      <c r="D33" s="434">
        <f>B33+C33</f>
        <v>0</v>
      </c>
      <c r="E33" s="433"/>
      <c r="F33" s="433"/>
      <c r="G33" s="434">
        <f t="shared" si="2"/>
        <v>0</v>
      </c>
    </row>
    <row r="34" spans="1:8" s="354" customFormat="1">
      <c r="A34" s="353" t="s">
        <v>823</v>
      </c>
      <c r="B34" s="432">
        <f t="shared" ref="B34:G34" si="4">B35</f>
        <v>0</v>
      </c>
      <c r="C34" s="432">
        <f t="shared" si="4"/>
        <v>0</v>
      </c>
      <c r="D34" s="432">
        <f t="shared" si="4"/>
        <v>0</v>
      </c>
      <c r="E34" s="432">
        <f t="shared" si="4"/>
        <v>0</v>
      </c>
      <c r="F34" s="432">
        <f t="shared" si="4"/>
        <v>0</v>
      </c>
      <c r="G34" s="432">
        <f t="shared" si="4"/>
        <v>0</v>
      </c>
    </row>
    <row r="35" spans="1:8" s="355" customFormat="1">
      <c r="A35" s="358" t="s">
        <v>824</v>
      </c>
      <c r="B35" s="433"/>
      <c r="C35" s="433"/>
      <c r="D35" s="434">
        <f>B35+C35</f>
        <v>0</v>
      </c>
      <c r="E35" s="433"/>
      <c r="F35" s="433"/>
      <c r="G35" s="434">
        <f t="shared" si="2"/>
        <v>0</v>
      </c>
    </row>
    <row r="36" spans="1:8" s="354" customFormat="1">
      <c r="A36" s="353" t="s">
        <v>825</v>
      </c>
      <c r="B36" s="435"/>
      <c r="C36" s="435"/>
      <c r="D36" s="432">
        <f>B36+C36</f>
        <v>0</v>
      </c>
      <c r="E36" s="435"/>
      <c r="F36" s="435"/>
      <c r="G36" s="432">
        <f t="shared" si="2"/>
        <v>0</v>
      </c>
    </row>
    <row r="37" spans="1:8" s="354" customFormat="1" ht="27">
      <c r="A37" s="353" t="s">
        <v>826</v>
      </c>
      <c r="B37" s="435"/>
      <c r="C37" s="435"/>
      <c r="D37" s="432">
        <f>B37+C37</f>
        <v>0</v>
      </c>
      <c r="E37" s="435"/>
      <c r="F37" s="435"/>
      <c r="G37" s="432">
        <f t="shared" si="2"/>
        <v>0</v>
      </c>
    </row>
    <row r="38" spans="1:8" s="354" customFormat="1" ht="15.75" thickBot="1">
      <c r="A38" s="353" t="s">
        <v>827</v>
      </c>
      <c r="B38" s="435"/>
      <c r="C38" s="435"/>
      <c r="D38" s="432">
        <f>B38+C38</f>
        <v>0</v>
      </c>
      <c r="E38" s="435"/>
      <c r="F38" s="435"/>
      <c r="G38" s="432">
        <f t="shared" si="2"/>
        <v>0</v>
      </c>
    </row>
    <row r="39" spans="1:8" ht="32.25" customHeight="1" thickBot="1">
      <c r="A39" s="359" t="s">
        <v>559</v>
      </c>
      <c r="B39" s="436">
        <f t="shared" ref="B39:G39" si="5">SUM(B$9,B$13,B$22,B$26,B$29,B$34,B$36,B$37,B$38)</f>
        <v>154527673</v>
      </c>
      <c r="C39" s="436">
        <f t="shared" si="5"/>
        <v>28831973.379999999</v>
      </c>
      <c r="D39" s="436">
        <f t="shared" si="5"/>
        <v>183359646.38</v>
      </c>
      <c r="E39" s="436">
        <f t="shared" si="5"/>
        <v>57158775.620000005</v>
      </c>
      <c r="F39" s="436">
        <f t="shared" si="5"/>
        <v>57158775.620000005</v>
      </c>
      <c r="G39" s="436">
        <f t="shared" si="5"/>
        <v>126200870.75999999</v>
      </c>
      <c r="H39" s="502" t="str">
        <f>IF((B39-'ETCA II-04'!B80)&gt;0.9,"ERROR!!!!! EL MONTO NO COINCIDE CON LO REPORTADO EN EL FORMATO ETCA-II-04 EN EL TOTAL APROBADO ANUAL DEL ANALÍTICO DE EGRESOS","")</f>
        <v/>
      </c>
    </row>
    <row r="40" spans="1:8" ht="18" customHeight="1">
      <c r="A40" s="500"/>
      <c r="B40" s="503"/>
      <c r="C40" s="503"/>
      <c r="D40" s="503"/>
      <c r="E40" s="503"/>
      <c r="F40" s="503"/>
      <c r="G40" s="503"/>
      <c r="H40" s="502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>
      <c r="A41" s="500"/>
      <c r="B41" s="503"/>
      <c r="C41" s="503"/>
      <c r="D41" s="503"/>
      <c r="E41" s="503"/>
      <c r="F41" s="503"/>
      <c r="G41" s="503"/>
      <c r="H41" s="502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>
      <c r="A42" s="500"/>
      <c r="B42" s="503"/>
      <c r="C42" s="503"/>
      <c r="D42" s="503"/>
      <c r="E42" s="503"/>
      <c r="F42" s="503"/>
      <c r="G42" s="503"/>
      <c r="H42" s="502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>
      <c r="A43" s="500"/>
      <c r="B43" s="503"/>
      <c r="C43" s="503"/>
      <c r="D43" s="503"/>
      <c r="E43" s="503"/>
      <c r="F43" s="503"/>
      <c r="G43" s="503"/>
      <c r="H43" s="502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>
      <c r="H44" s="502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2"/>
  <sheetViews>
    <sheetView view="pageBreakPreview" zoomScale="90" zoomScaleNormal="100" zoomScaleSheetLayoutView="90" workbookViewId="0">
      <selection activeCell="E15" sqref="E15"/>
    </sheetView>
  </sheetViews>
  <sheetFormatPr baseColWidth="10" defaultColWidth="11.28515625" defaultRowHeight="16.5"/>
  <cols>
    <col min="1" max="1" width="1.85546875" style="361" customWidth="1"/>
    <col min="2" max="2" width="34.7109375" style="43" customWidth="1"/>
    <col min="3" max="3" width="20.85546875" style="43" customWidth="1"/>
    <col min="4" max="4" width="25.7109375" style="43" customWidth="1"/>
    <col min="5" max="5" width="19.85546875" style="43" customWidth="1"/>
    <col min="6" max="16384" width="11.28515625" style="43"/>
  </cols>
  <sheetData>
    <row r="1" spans="1:6" ht="16.5" customHeight="1">
      <c r="A1" s="1341" t="str">
        <f>'ETCA-I-01'!A1:G1</f>
        <v>COMISION DE VIVIENDA DEL ESTADO DE SONORA</v>
      </c>
      <c r="B1" s="1341"/>
      <c r="C1" s="1341"/>
      <c r="D1" s="1341"/>
      <c r="E1" s="1341"/>
    </row>
    <row r="2" spans="1:6">
      <c r="A2" s="1342" t="s">
        <v>828</v>
      </c>
      <c r="B2" s="1342"/>
      <c r="C2" s="1342"/>
      <c r="D2" s="1342"/>
      <c r="E2" s="1342"/>
    </row>
    <row r="3" spans="1:6">
      <c r="A3" s="1342" t="str">
        <f>'ETCA-I-03'!A3:D3</f>
        <v>Del 01 de Enero al 30 de Septiembre de 2020</v>
      </c>
      <c r="B3" s="1342"/>
      <c r="C3" s="1342"/>
      <c r="D3" s="1342"/>
      <c r="E3" s="1342"/>
    </row>
    <row r="4" spans="1:6">
      <c r="A4" s="782"/>
      <c r="B4" s="782"/>
      <c r="C4" s="782" t="s">
        <v>1037</v>
      </c>
      <c r="D4" s="4"/>
      <c r="E4" s="360"/>
    </row>
    <row r="5" spans="1:6" ht="6.75" customHeight="1" thickBot="1"/>
    <row r="6" spans="1:6" s="362" customFormat="1" ht="17.25" customHeight="1">
      <c r="A6" s="1343"/>
      <c r="B6" s="1344"/>
      <c r="C6" s="783"/>
      <c r="D6" s="783"/>
      <c r="E6" s="375"/>
    </row>
    <row r="7" spans="1:6" s="362" customFormat="1" ht="20.25" customHeight="1">
      <c r="A7" s="364"/>
      <c r="B7" s="374" t="s">
        <v>829</v>
      </c>
      <c r="C7" s="363"/>
      <c r="D7" s="363"/>
      <c r="E7" s="365"/>
      <c r="F7" s="366"/>
    </row>
    <row r="8" spans="1:6" s="362" customFormat="1" ht="20.25" customHeight="1">
      <c r="A8" s="367"/>
      <c r="C8" s="363"/>
      <c r="D8" s="363"/>
      <c r="E8" s="365"/>
      <c r="F8" s="366"/>
    </row>
    <row r="9" spans="1:6" s="362" customFormat="1" ht="27.75" customHeight="1">
      <c r="A9" s="583"/>
      <c r="B9" s="590" t="s">
        <v>830</v>
      </c>
      <c r="C9" s="587"/>
      <c r="D9" s="582" t="s">
        <v>831</v>
      </c>
      <c r="E9" s="584" t="s">
        <v>832</v>
      </c>
      <c r="F9" s="366"/>
    </row>
    <row r="10" spans="1:6" s="362" customFormat="1" ht="20.25" customHeight="1">
      <c r="A10" s="364"/>
      <c r="C10" s="588"/>
      <c r="D10" s="585"/>
      <c r="E10" s="365"/>
      <c r="F10" s="366"/>
    </row>
    <row r="11" spans="1:6" s="362" customFormat="1" ht="20.25" customHeight="1">
      <c r="A11" s="367"/>
      <c r="C11" s="588"/>
      <c r="D11" s="585"/>
      <c r="E11" s="365"/>
      <c r="F11" s="366"/>
    </row>
    <row r="12" spans="1:6">
      <c r="A12" s="368"/>
      <c r="C12" s="589"/>
      <c r="D12" s="586"/>
      <c r="E12" s="369"/>
      <c r="F12" s="18"/>
    </row>
    <row r="13" spans="1:6">
      <c r="A13" s="368"/>
      <c r="B13" s="18"/>
      <c r="C13" s="589"/>
      <c r="D13" s="586"/>
      <c r="E13" s="369"/>
      <c r="F13" s="18"/>
    </row>
    <row r="14" spans="1:6">
      <c r="A14" s="368"/>
      <c r="B14" s="18"/>
      <c r="C14" s="589"/>
      <c r="D14" s="586"/>
      <c r="E14" s="369"/>
      <c r="F14" s="18"/>
    </row>
    <row r="15" spans="1:6">
      <c r="A15" s="368"/>
      <c r="B15" s="18" t="s">
        <v>1265</v>
      </c>
      <c r="C15" s="589"/>
      <c r="D15" s="1008">
        <f>+'ETCA-II-13'!F168</f>
        <v>22813210.490000002</v>
      </c>
      <c r="E15" s="369" t="s">
        <v>1266</v>
      </c>
      <c r="F15" s="18"/>
    </row>
    <row r="16" spans="1:6">
      <c r="A16" s="368"/>
      <c r="B16" s="18"/>
      <c r="C16" s="589"/>
      <c r="D16" s="586"/>
      <c r="E16" s="369"/>
      <c r="F16" s="18"/>
    </row>
    <row r="17" spans="1:6">
      <c r="A17" s="368"/>
      <c r="B17" s="18"/>
      <c r="C17" s="589"/>
      <c r="D17" s="586"/>
      <c r="E17" s="369"/>
      <c r="F17" s="18"/>
    </row>
    <row r="18" spans="1:6">
      <c r="A18" s="368"/>
      <c r="B18" s="18"/>
      <c r="C18" s="589"/>
      <c r="D18" s="586"/>
      <c r="E18" s="369"/>
      <c r="F18" s="18"/>
    </row>
    <row r="19" spans="1:6">
      <c r="A19" s="368"/>
      <c r="B19" s="18"/>
      <c r="C19" s="589"/>
      <c r="D19" s="586"/>
      <c r="E19" s="369"/>
      <c r="F19" s="18"/>
    </row>
    <row r="20" spans="1:6">
      <c r="A20" s="368"/>
      <c r="B20" s="18"/>
      <c r="C20" s="589"/>
      <c r="D20" s="586"/>
      <c r="E20" s="369"/>
      <c r="F20" s="18"/>
    </row>
    <row r="21" spans="1:6">
      <c r="A21" s="368"/>
      <c r="B21" s="18"/>
      <c r="C21" s="589"/>
      <c r="D21" s="586"/>
      <c r="E21" s="369"/>
      <c r="F21" s="18"/>
    </row>
    <row r="22" spans="1:6">
      <c r="A22" s="368"/>
      <c r="B22" s="18"/>
      <c r="C22" s="589"/>
      <c r="D22" s="586"/>
      <c r="E22" s="369"/>
      <c r="F22" s="18"/>
    </row>
    <row r="23" spans="1:6">
      <c r="A23" s="368"/>
      <c r="B23" s="18"/>
      <c r="C23" s="589"/>
      <c r="D23" s="586"/>
      <c r="E23" s="369"/>
      <c r="F23" s="18"/>
    </row>
    <row r="24" spans="1:6">
      <c r="A24" s="368"/>
      <c r="B24" s="18"/>
      <c r="C24" s="589"/>
      <c r="D24" s="586"/>
      <c r="E24" s="369"/>
      <c r="F24" s="18"/>
    </row>
    <row r="25" spans="1:6">
      <c r="A25" s="368"/>
      <c r="B25" s="18"/>
      <c r="C25" s="589"/>
      <c r="D25" s="586"/>
      <c r="E25" s="369"/>
      <c r="F25" s="18"/>
    </row>
    <row r="26" spans="1:6">
      <c r="A26" s="368"/>
      <c r="B26" s="18"/>
      <c r="C26" s="589"/>
      <c r="D26" s="586"/>
      <c r="E26" s="369"/>
      <c r="F26" s="18"/>
    </row>
    <row r="27" spans="1:6">
      <c r="A27" s="368"/>
      <c r="B27" s="18"/>
      <c r="C27" s="589"/>
      <c r="D27" s="586"/>
      <c r="E27" s="369"/>
      <c r="F27" s="18"/>
    </row>
    <row r="28" spans="1:6">
      <c r="A28" s="368"/>
      <c r="B28" s="18"/>
      <c r="C28" s="589"/>
      <c r="D28" s="586"/>
      <c r="E28" s="369"/>
      <c r="F28" s="18"/>
    </row>
    <row r="29" spans="1:6">
      <c r="A29" s="368"/>
      <c r="B29" s="18"/>
      <c r="C29" s="589"/>
      <c r="D29" s="586"/>
      <c r="E29" s="369"/>
      <c r="F29" s="18"/>
    </row>
    <row r="30" spans="1:6">
      <c r="A30" s="368"/>
      <c r="B30" s="18"/>
      <c r="C30" s="589"/>
      <c r="D30" s="586"/>
      <c r="E30" s="369"/>
      <c r="F30" s="18"/>
    </row>
    <row r="31" spans="1:6">
      <c r="A31" s="368"/>
      <c r="B31" s="18"/>
      <c r="C31" s="589"/>
      <c r="D31" s="586"/>
      <c r="E31" s="369"/>
      <c r="F31" s="18"/>
    </row>
    <row r="32" spans="1:6">
      <c r="A32" s="368"/>
      <c r="B32" s="18"/>
      <c r="C32" s="589"/>
      <c r="D32" s="586"/>
      <c r="E32" s="369"/>
      <c r="F32" s="18"/>
    </row>
    <row r="33" spans="1:6">
      <c r="A33" s="368"/>
      <c r="B33" s="18"/>
      <c r="C33" s="589"/>
      <c r="D33" s="586"/>
      <c r="E33" s="369"/>
      <c r="F33" s="18"/>
    </row>
    <row r="34" spans="1:6" ht="17.25" thickBot="1">
      <c r="A34" s="370"/>
      <c r="B34" s="371"/>
      <c r="C34" s="589"/>
      <c r="D34" s="586"/>
      <c r="E34" s="369"/>
      <c r="F34" s="18"/>
    </row>
    <row r="35" spans="1:6" ht="25.5">
      <c r="A35" s="372" t="s">
        <v>833</v>
      </c>
      <c r="B35" s="43" t="s">
        <v>834</v>
      </c>
      <c r="C35" s="591"/>
      <c r="D35" s="591"/>
      <c r="E35" s="591"/>
      <c r="F35" s="18"/>
    </row>
    <row r="36" spans="1:6">
      <c r="B36" s="43" t="s">
        <v>835</v>
      </c>
      <c r="C36" s="18"/>
      <c r="D36" s="18"/>
      <c r="E36" s="18"/>
      <c r="F36" s="18"/>
    </row>
    <row r="37" spans="1:6">
      <c r="A37" s="431" t="s">
        <v>81</v>
      </c>
      <c r="C37" s="373"/>
      <c r="D37" s="373"/>
      <c r="E37" s="18"/>
      <c r="F37" s="18"/>
    </row>
    <row r="38" spans="1:6" ht="10.5" customHeight="1">
      <c r="A38" s="592"/>
      <c r="B38" s="373"/>
      <c r="C38" s="373"/>
      <c r="D38" s="373"/>
      <c r="E38" s="18"/>
    </row>
    <row r="39" spans="1:6">
      <c r="A39" s="592"/>
      <c r="B39" s="18"/>
      <c r="C39" s="18"/>
      <c r="D39" s="18"/>
      <c r="E39" s="18"/>
    </row>
    <row r="41" spans="1:6">
      <c r="A41" s="431"/>
    </row>
    <row r="42" spans="1:6">
      <c r="A42" s="431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view="pageLayout" zoomScale="80" zoomScaleNormal="100" zoomScalePageLayoutView="80" workbookViewId="0">
      <selection activeCell="I17" sqref="I17"/>
    </sheetView>
  </sheetViews>
  <sheetFormatPr baseColWidth="10" defaultColWidth="11" defaultRowHeight="15.75"/>
  <cols>
    <col min="1" max="1" width="16.28515625" style="939" customWidth="1"/>
    <col min="2" max="2" width="45.5703125" style="930" customWidth="1"/>
    <col min="3" max="3" width="14.42578125" style="938" customWidth="1"/>
    <col min="4" max="4" width="6.7109375" style="938" customWidth="1"/>
    <col min="5" max="5" width="6" style="938" customWidth="1"/>
    <col min="6" max="6" width="8.28515625" style="938" customWidth="1"/>
    <col min="7" max="20" width="10.7109375" style="930" customWidth="1"/>
    <col min="21" max="21" width="11.42578125" style="930" customWidth="1"/>
    <col min="22" max="16384" width="11" style="930"/>
  </cols>
  <sheetData>
    <row r="1" spans="1:21" s="911" customFormat="1" ht="19.5" customHeight="1">
      <c r="A1" s="906" t="s">
        <v>1049</v>
      </c>
      <c r="B1" s="907"/>
      <c r="C1" s="908"/>
      <c r="D1" s="908"/>
      <c r="E1" s="908"/>
      <c r="F1" s="908"/>
      <c r="G1" s="909"/>
      <c r="H1" s="909"/>
      <c r="I1" s="909"/>
      <c r="J1" s="909"/>
      <c r="K1" s="909"/>
      <c r="L1" s="909"/>
      <c r="M1" s="910"/>
      <c r="N1" s="910"/>
      <c r="O1" s="910"/>
      <c r="P1" s="910"/>
      <c r="Q1" s="910"/>
      <c r="R1" s="910"/>
      <c r="S1" s="910"/>
      <c r="T1" s="910"/>
      <c r="U1" s="910"/>
    </row>
    <row r="2" spans="1:21" s="911" customFormat="1" ht="19.5" customHeight="1">
      <c r="A2" s="906" t="s">
        <v>1050</v>
      </c>
      <c r="B2" s="912"/>
      <c r="C2" s="908"/>
      <c r="D2" s="908"/>
      <c r="E2" s="908"/>
      <c r="F2" s="908"/>
      <c r="G2" s="909"/>
      <c r="H2" s="909"/>
      <c r="I2" s="909"/>
      <c r="J2" s="909"/>
      <c r="K2" s="909"/>
      <c r="L2" s="909"/>
      <c r="M2" s="910"/>
      <c r="N2" s="910"/>
      <c r="O2" s="910"/>
      <c r="P2" s="910"/>
      <c r="Q2" s="910"/>
      <c r="R2" s="910"/>
      <c r="S2" s="910"/>
      <c r="T2" s="910"/>
      <c r="U2" s="910"/>
    </row>
    <row r="3" spans="1:21" s="911" customFormat="1" ht="12.75">
      <c r="B3" s="912"/>
      <c r="C3" s="908"/>
      <c r="D3" s="908"/>
      <c r="E3" s="908"/>
      <c r="F3" s="908"/>
      <c r="G3" s="909"/>
      <c r="H3" s="909"/>
      <c r="I3" s="909"/>
      <c r="J3" s="909"/>
      <c r="K3" s="909"/>
      <c r="L3" s="909"/>
      <c r="M3" s="910"/>
      <c r="N3" s="910"/>
      <c r="O3" s="910"/>
      <c r="P3" s="910"/>
      <c r="Q3" s="910"/>
      <c r="R3" s="910"/>
      <c r="S3" s="910"/>
      <c r="T3" s="910"/>
      <c r="U3" s="910"/>
    </row>
    <row r="4" spans="1:21" s="911" customFormat="1" ht="26.25" customHeight="1">
      <c r="A4" s="1353" t="s">
        <v>1051</v>
      </c>
      <c r="B4" s="1354" t="s">
        <v>1052</v>
      </c>
      <c r="C4" s="1354" t="s">
        <v>1053</v>
      </c>
      <c r="D4" s="1352" t="s">
        <v>1054</v>
      </c>
      <c r="E4" s="1352" t="s">
        <v>1055</v>
      </c>
      <c r="F4" s="1352" t="s">
        <v>1056</v>
      </c>
      <c r="G4" s="913" t="s">
        <v>1057</v>
      </c>
      <c r="H4" s="914"/>
      <c r="I4" s="914"/>
      <c r="J4" s="914"/>
      <c r="K4" s="914"/>
      <c r="L4" s="914" t="s">
        <v>1058</v>
      </c>
      <c r="M4" s="914"/>
      <c r="N4" s="914"/>
      <c r="O4" s="914"/>
      <c r="P4" s="914"/>
      <c r="Q4" s="915" t="s">
        <v>1059</v>
      </c>
      <c r="R4" s="915"/>
      <c r="S4" s="916"/>
      <c r="T4" s="916"/>
      <c r="U4" s="917" t="s">
        <v>1060</v>
      </c>
    </row>
    <row r="5" spans="1:21" s="911" customFormat="1" ht="51" customHeight="1">
      <c r="A5" s="1353"/>
      <c r="B5" s="1354"/>
      <c r="C5" s="1354"/>
      <c r="D5" s="1352"/>
      <c r="E5" s="1352"/>
      <c r="F5" s="1352"/>
      <c r="G5" s="918" t="s">
        <v>1061</v>
      </c>
      <c r="H5" s="918" t="s">
        <v>1062</v>
      </c>
      <c r="I5" s="918" t="s">
        <v>1063</v>
      </c>
      <c r="J5" s="918" t="s">
        <v>1064</v>
      </c>
      <c r="K5" s="918" t="s">
        <v>1065</v>
      </c>
      <c r="L5" s="918" t="s">
        <v>1061</v>
      </c>
      <c r="M5" s="918" t="s">
        <v>1062</v>
      </c>
      <c r="N5" s="918" t="s">
        <v>1063</v>
      </c>
      <c r="O5" s="918" t="s">
        <v>1064</v>
      </c>
      <c r="P5" s="919" t="s">
        <v>1065</v>
      </c>
      <c r="Q5" s="918" t="s">
        <v>1061</v>
      </c>
      <c r="R5" s="918" t="s">
        <v>1062</v>
      </c>
      <c r="S5" s="918" t="s">
        <v>1063</v>
      </c>
      <c r="T5" s="918" t="s">
        <v>1064</v>
      </c>
      <c r="U5" s="920" t="s">
        <v>1066</v>
      </c>
    </row>
    <row r="6" spans="1:21" s="911" customFormat="1" ht="24" customHeight="1">
      <c r="A6" s="921"/>
      <c r="B6" s="922"/>
      <c r="C6" s="923"/>
      <c r="D6" s="923"/>
      <c r="E6" s="923"/>
      <c r="F6" s="923"/>
      <c r="G6" s="924"/>
      <c r="H6" s="924"/>
      <c r="I6" s="924"/>
      <c r="J6" s="924"/>
      <c r="K6" s="924"/>
      <c r="L6" s="924"/>
      <c r="M6" s="924"/>
      <c r="N6" s="924"/>
      <c r="O6" s="924"/>
      <c r="P6" s="925"/>
      <c r="Q6" s="924"/>
      <c r="R6" s="924"/>
      <c r="S6" s="924"/>
      <c r="T6" s="924"/>
      <c r="U6" s="926"/>
    </row>
    <row r="7" spans="1:21" s="911" customFormat="1" ht="24" customHeight="1">
      <c r="A7" s="927"/>
      <c r="B7" s="922"/>
      <c r="C7" s="923"/>
      <c r="D7" s="923"/>
      <c r="E7" s="923"/>
      <c r="F7" s="923"/>
      <c r="G7" s="924"/>
      <c r="H7" s="924"/>
      <c r="I7" s="924"/>
      <c r="J7" s="924"/>
      <c r="K7" s="924"/>
      <c r="L7" s="924"/>
      <c r="M7" s="924"/>
      <c r="N7" s="924"/>
      <c r="O7" s="924"/>
      <c r="P7" s="925"/>
      <c r="Q7" s="924"/>
      <c r="R7" s="924"/>
      <c r="S7" s="924"/>
      <c r="T7" s="924"/>
      <c r="U7" s="926"/>
    </row>
    <row r="8" spans="1:21" ht="22.5" customHeight="1">
      <c r="A8" s="1347"/>
      <c r="B8" s="1348"/>
      <c r="C8" s="1349"/>
      <c r="D8" s="1349"/>
      <c r="E8" s="1348"/>
      <c r="F8" s="928" t="s">
        <v>1067</v>
      </c>
      <c r="G8" s="929"/>
      <c r="H8" s="929"/>
      <c r="I8" s="929"/>
      <c r="J8" s="929"/>
      <c r="K8" s="929"/>
      <c r="L8" s="929"/>
      <c r="M8" s="929"/>
      <c r="N8" s="929"/>
      <c r="O8" s="929"/>
      <c r="P8" s="929"/>
      <c r="Q8" s="929"/>
      <c r="R8" s="929"/>
      <c r="S8" s="929"/>
      <c r="T8" s="929"/>
      <c r="U8" s="1350"/>
    </row>
    <row r="9" spans="1:21" ht="22.5" customHeight="1">
      <c r="A9" s="1347"/>
      <c r="B9" s="1348"/>
      <c r="C9" s="1349"/>
      <c r="D9" s="1349"/>
      <c r="E9" s="1348"/>
      <c r="F9" s="931" t="s">
        <v>1068</v>
      </c>
      <c r="G9" s="932"/>
      <c r="H9" s="933"/>
      <c r="I9" s="932"/>
      <c r="J9" s="933"/>
      <c r="K9" s="933"/>
      <c r="L9" s="932"/>
      <c r="M9" s="933"/>
      <c r="N9" s="932"/>
      <c r="O9" s="933"/>
      <c r="P9" s="933"/>
      <c r="Q9" s="932"/>
      <c r="R9" s="933"/>
      <c r="S9" s="932"/>
      <c r="T9" s="932"/>
      <c r="U9" s="1351"/>
    </row>
    <row r="10" spans="1:21" ht="22.5" customHeight="1">
      <c r="A10" s="1347"/>
      <c r="B10" s="1348"/>
      <c r="C10" s="1349"/>
      <c r="D10" s="1349"/>
      <c r="E10" s="1348"/>
      <c r="F10" s="931" t="s">
        <v>1069</v>
      </c>
      <c r="G10" s="932"/>
      <c r="H10" s="933"/>
      <c r="I10" s="932"/>
      <c r="J10" s="933"/>
      <c r="K10" s="933"/>
      <c r="L10" s="932"/>
      <c r="M10" s="933"/>
      <c r="N10" s="932"/>
      <c r="O10" s="933"/>
      <c r="P10" s="933"/>
      <c r="Q10" s="932"/>
      <c r="R10" s="933"/>
      <c r="S10" s="932"/>
      <c r="T10" s="932"/>
      <c r="U10" s="1351"/>
    </row>
    <row r="11" spans="1:21" ht="9.75" customHeight="1">
      <c r="A11" s="934"/>
      <c r="B11" s="935"/>
      <c r="C11" s="936"/>
      <c r="D11" s="936"/>
      <c r="E11" s="936"/>
      <c r="F11" s="936"/>
      <c r="G11" s="935"/>
      <c r="H11" s="935"/>
      <c r="I11" s="935"/>
      <c r="J11" s="935"/>
      <c r="K11" s="935"/>
      <c r="L11" s="935"/>
      <c r="M11" s="935"/>
      <c r="N11" s="935"/>
      <c r="O11" s="935"/>
      <c r="P11" s="935"/>
      <c r="Q11" s="935"/>
      <c r="R11" s="935"/>
      <c r="S11" s="935"/>
      <c r="T11" s="935"/>
      <c r="U11" s="935"/>
    </row>
    <row r="12" spans="1:21" ht="26.25" customHeight="1">
      <c r="A12" s="1345" t="s">
        <v>1070</v>
      </c>
      <c r="B12" s="1345"/>
      <c r="C12" s="1345"/>
      <c r="D12" s="1345"/>
      <c r="E12" s="1345"/>
      <c r="F12" s="1345"/>
      <c r="G12" s="1345"/>
      <c r="H12" s="1345"/>
      <c r="I12" s="1345"/>
      <c r="J12" s="1345"/>
      <c r="K12" s="1345"/>
      <c r="L12" s="1345"/>
      <c r="M12" s="1345"/>
      <c r="N12" s="1345"/>
      <c r="O12" s="1345"/>
      <c r="P12" s="1345"/>
      <c r="Q12" s="1345"/>
      <c r="R12" s="1345"/>
      <c r="S12" s="1345"/>
      <c r="T12" s="1345"/>
      <c r="U12" s="1345"/>
    </row>
    <row r="13" spans="1:21" ht="56.25" customHeight="1">
      <c r="A13" s="1346"/>
      <c r="B13" s="1346"/>
      <c r="C13" s="1346"/>
      <c r="D13" s="1346"/>
      <c r="E13" s="1346"/>
      <c r="F13" s="1346"/>
      <c r="G13" s="1346"/>
      <c r="H13" s="1346"/>
      <c r="I13" s="1346"/>
      <c r="J13" s="1346"/>
      <c r="K13" s="1346"/>
      <c r="L13" s="1346"/>
      <c r="M13" s="1346"/>
      <c r="N13" s="1346"/>
      <c r="O13" s="1346"/>
      <c r="P13" s="1346"/>
      <c r="Q13" s="1346"/>
      <c r="R13" s="1346"/>
      <c r="S13" s="1346"/>
      <c r="T13" s="1346"/>
      <c r="U13" s="1346"/>
    </row>
    <row r="15" spans="1:21" ht="26.25">
      <c r="A15" s="937" t="s">
        <v>1071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view="pageLayout" zoomScale="60" zoomScaleNormal="70" zoomScalePageLayoutView="60" workbookViewId="0">
      <selection activeCell="C9" sqref="C9:C11"/>
    </sheetView>
  </sheetViews>
  <sheetFormatPr baseColWidth="10" defaultRowHeight="15.75"/>
  <cols>
    <col min="1" max="1" width="18.5703125" style="940" customWidth="1"/>
    <col min="2" max="2" width="35" customWidth="1"/>
    <col min="3" max="3" width="34.5703125" customWidth="1"/>
    <col min="4" max="4" width="37.140625" customWidth="1"/>
    <col min="5" max="6" width="18" customWidth="1"/>
    <col min="7" max="7" width="15.7109375" customWidth="1"/>
    <col min="8" max="8" width="17.85546875" customWidth="1"/>
    <col min="9" max="9" width="20" customWidth="1"/>
    <col min="10" max="10" width="27.42578125" customWidth="1"/>
    <col min="11" max="11" width="26.85546875" customWidth="1"/>
    <col min="256" max="256" width="3.7109375" customWidth="1"/>
    <col min="257" max="257" width="18.5703125" customWidth="1"/>
    <col min="258" max="258" width="35" customWidth="1"/>
    <col min="259" max="259" width="34.5703125" customWidth="1"/>
    <col min="260" max="260" width="37.140625" customWidth="1"/>
    <col min="261" max="262" width="18" customWidth="1"/>
    <col min="263" max="263" width="15.7109375" customWidth="1"/>
    <col min="264" max="264" width="17.85546875" customWidth="1"/>
    <col min="265" max="265" width="20" customWidth="1"/>
    <col min="266" max="266" width="27.42578125" customWidth="1"/>
    <col min="267" max="267" width="26.85546875" customWidth="1"/>
    <col min="512" max="512" width="3.7109375" customWidth="1"/>
    <col min="513" max="513" width="18.5703125" customWidth="1"/>
    <col min="514" max="514" width="35" customWidth="1"/>
    <col min="515" max="515" width="34.5703125" customWidth="1"/>
    <col min="516" max="516" width="37.140625" customWidth="1"/>
    <col min="517" max="518" width="18" customWidth="1"/>
    <col min="519" max="519" width="15.7109375" customWidth="1"/>
    <col min="520" max="520" width="17.85546875" customWidth="1"/>
    <col min="521" max="521" width="20" customWidth="1"/>
    <col min="522" max="522" width="27.42578125" customWidth="1"/>
    <col min="523" max="523" width="26.85546875" customWidth="1"/>
    <col min="768" max="768" width="3.7109375" customWidth="1"/>
    <col min="769" max="769" width="18.5703125" customWidth="1"/>
    <col min="770" max="770" width="35" customWidth="1"/>
    <col min="771" max="771" width="34.5703125" customWidth="1"/>
    <col min="772" max="772" width="37.140625" customWidth="1"/>
    <col min="773" max="774" width="18" customWidth="1"/>
    <col min="775" max="775" width="15.7109375" customWidth="1"/>
    <col min="776" max="776" width="17.85546875" customWidth="1"/>
    <col min="777" max="777" width="20" customWidth="1"/>
    <col min="778" max="778" width="27.42578125" customWidth="1"/>
    <col min="779" max="779" width="26.85546875" customWidth="1"/>
    <col min="1024" max="1024" width="3.7109375" customWidth="1"/>
    <col min="1025" max="1025" width="18.5703125" customWidth="1"/>
    <col min="1026" max="1026" width="35" customWidth="1"/>
    <col min="1027" max="1027" width="34.5703125" customWidth="1"/>
    <col min="1028" max="1028" width="37.140625" customWidth="1"/>
    <col min="1029" max="1030" width="18" customWidth="1"/>
    <col min="1031" max="1031" width="15.7109375" customWidth="1"/>
    <col min="1032" max="1032" width="17.85546875" customWidth="1"/>
    <col min="1033" max="1033" width="20" customWidth="1"/>
    <col min="1034" max="1034" width="27.42578125" customWidth="1"/>
    <col min="1035" max="1035" width="26.85546875" customWidth="1"/>
    <col min="1280" max="1280" width="3.7109375" customWidth="1"/>
    <col min="1281" max="1281" width="18.5703125" customWidth="1"/>
    <col min="1282" max="1282" width="35" customWidth="1"/>
    <col min="1283" max="1283" width="34.5703125" customWidth="1"/>
    <col min="1284" max="1284" width="37.140625" customWidth="1"/>
    <col min="1285" max="1286" width="18" customWidth="1"/>
    <col min="1287" max="1287" width="15.7109375" customWidth="1"/>
    <col min="1288" max="1288" width="17.85546875" customWidth="1"/>
    <col min="1289" max="1289" width="20" customWidth="1"/>
    <col min="1290" max="1290" width="27.42578125" customWidth="1"/>
    <col min="1291" max="1291" width="26.85546875" customWidth="1"/>
    <col min="1536" max="1536" width="3.7109375" customWidth="1"/>
    <col min="1537" max="1537" width="18.5703125" customWidth="1"/>
    <col min="1538" max="1538" width="35" customWidth="1"/>
    <col min="1539" max="1539" width="34.5703125" customWidth="1"/>
    <col min="1540" max="1540" width="37.140625" customWidth="1"/>
    <col min="1541" max="1542" width="18" customWidth="1"/>
    <col min="1543" max="1543" width="15.7109375" customWidth="1"/>
    <col min="1544" max="1544" width="17.85546875" customWidth="1"/>
    <col min="1545" max="1545" width="20" customWidth="1"/>
    <col min="1546" max="1546" width="27.42578125" customWidth="1"/>
    <col min="1547" max="1547" width="26.85546875" customWidth="1"/>
    <col min="1792" max="1792" width="3.7109375" customWidth="1"/>
    <col min="1793" max="1793" width="18.5703125" customWidth="1"/>
    <col min="1794" max="1794" width="35" customWidth="1"/>
    <col min="1795" max="1795" width="34.5703125" customWidth="1"/>
    <col min="1796" max="1796" width="37.140625" customWidth="1"/>
    <col min="1797" max="1798" width="18" customWidth="1"/>
    <col min="1799" max="1799" width="15.7109375" customWidth="1"/>
    <col min="1800" max="1800" width="17.85546875" customWidth="1"/>
    <col min="1801" max="1801" width="20" customWidth="1"/>
    <col min="1802" max="1802" width="27.42578125" customWidth="1"/>
    <col min="1803" max="1803" width="26.85546875" customWidth="1"/>
    <col min="2048" max="2048" width="3.7109375" customWidth="1"/>
    <col min="2049" max="2049" width="18.5703125" customWidth="1"/>
    <col min="2050" max="2050" width="35" customWidth="1"/>
    <col min="2051" max="2051" width="34.5703125" customWidth="1"/>
    <col min="2052" max="2052" width="37.140625" customWidth="1"/>
    <col min="2053" max="2054" width="18" customWidth="1"/>
    <col min="2055" max="2055" width="15.7109375" customWidth="1"/>
    <col min="2056" max="2056" width="17.85546875" customWidth="1"/>
    <col min="2057" max="2057" width="20" customWidth="1"/>
    <col min="2058" max="2058" width="27.42578125" customWidth="1"/>
    <col min="2059" max="2059" width="26.85546875" customWidth="1"/>
    <col min="2304" max="2304" width="3.7109375" customWidth="1"/>
    <col min="2305" max="2305" width="18.5703125" customWidth="1"/>
    <col min="2306" max="2306" width="35" customWidth="1"/>
    <col min="2307" max="2307" width="34.5703125" customWidth="1"/>
    <col min="2308" max="2308" width="37.140625" customWidth="1"/>
    <col min="2309" max="2310" width="18" customWidth="1"/>
    <col min="2311" max="2311" width="15.7109375" customWidth="1"/>
    <col min="2312" max="2312" width="17.85546875" customWidth="1"/>
    <col min="2313" max="2313" width="20" customWidth="1"/>
    <col min="2314" max="2314" width="27.42578125" customWidth="1"/>
    <col min="2315" max="2315" width="26.85546875" customWidth="1"/>
    <col min="2560" max="2560" width="3.7109375" customWidth="1"/>
    <col min="2561" max="2561" width="18.5703125" customWidth="1"/>
    <col min="2562" max="2562" width="35" customWidth="1"/>
    <col min="2563" max="2563" width="34.5703125" customWidth="1"/>
    <col min="2564" max="2564" width="37.140625" customWidth="1"/>
    <col min="2565" max="2566" width="18" customWidth="1"/>
    <col min="2567" max="2567" width="15.7109375" customWidth="1"/>
    <col min="2568" max="2568" width="17.85546875" customWidth="1"/>
    <col min="2569" max="2569" width="20" customWidth="1"/>
    <col min="2570" max="2570" width="27.42578125" customWidth="1"/>
    <col min="2571" max="2571" width="26.85546875" customWidth="1"/>
    <col min="2816" max="2816" width="3.7109375" customWidth="1"/>
    <col min="2817" max="2817" width="18.5703125" customWidth="1"/>
    <col min="2818" max="2818" width="35" customWidth="1"/>
    <col min="2819" max="2819" width="34.5703125" customWidth="1"/>
    <col min="2820" max="2820" width="37.140625" customWidth="1"/>
    <col min="2821" max="2822" width="18" customWidth="1"/>
    <col min="2823" max="2823" width="15.7109375" customWidth="1"/>
    <col min="2824" max="2824" width="17.85546875" customWidth="1"/>
    <col min="2825" max="2825" width="20" customWidth="1"/>
    <col min="2826" max="2826" width="27.42578125" customWidth="1"/>
    <col min="2827" max="2827" width="26.85546875" customWidth="1"/>
    <col min="3072" max="3072" width="3.7109375" customWidth="1"/>
    <col min="3073" max="3073" width="18.5703125" customWidth="1"/>
    <col min="3074" max="3074" width="35" customWidth="1"/>
    <col min="3075" max="3075" width="34.5703125" customWidth="1"/>
    <col min="3076" max="3076" width="37.140625" customWidth="1"/>
    <col min="3077" max="3078" width="18" customWidth="1"/>
    <col min="3079" max="3079" width="15.7109375" customWidth="1"/>
    <col min="3080" max="3080" width="17.85546875" customWidth="1"/>
    <col min="3081" max="3081" width="20" customWidth="1"/>
    <col min="3082" max="3082" width="27.42578125" customWidth="1"/>
    <col min="3083" max="3083" width="26.85546875" customWidth="1"/>
    <col min="3328" max="3328" width="3.7109375" customWidth="1"/>
    <col min="3329" max="3329" width="18.5703125" customWidth="1"/>
    <col min="3330" max="3330" width="35" customWidth="1"/>
    <col min="3331" max="3331" width="34.5703125" customWidth="1"/>
    <col min="3332" max="3332" width="37.140625" customWidth="1"/>
    <col min="3333" max="3334" width="18" customWidth="1"/>
    <col min="3335" max="3335" width="15.7109375" customWidth="1"/>
    <col min="3336" max="3336" width="17.85546875" customWidth="1"/>
    <col min="3337" max="3337" width="20" customWidth="1"/>
    <col min="3338" max="3338" width="27.42578125" customWidth="1"/>
    <col min="3339" max="3339" width="26.85546875" customWidth="1"/>
    <col min="3584" max="3584" width="3.7109375" customWidth="1"/>
    <col min="3585" max="3585" width="18.5703125" customWidth="1"/>
    <col min="3586" max="3586" width="35" customWidth="1"/>
    <col min="3587" max="3587" width="34.5703125" customWidth="1"/>
    <col min="3588" max="3588" width="37.140625" customWidth="1"/>
    <col min="3589" max="3590" width="18" customWidth="1"/>
    <col min="3591" max="3591" width="15.7109375" customWidth="1"/>
    <col min="3592" max="3592" width="17.85546875" customWidth="1"/>
    <col min="3593" max="3593" width="20" customWidth="1"/>
    <col min="3594" max="3594" width="27.42578125" customWidth="1"/>
    <col min="3595" max="3595" width="26.85546875" customWidth="1"/>
    <col min="3840" max="3840" width="3.7109375" customWidth="1"/>
    <col min="3841" max="3841" width="18.5703125" customWidth="1"/>
    <col min="3842" max="3842" width="35" customWidth="1"/>
    <col min="3843" max="3843" width="34.5703125" customWidth="1"/>
    <col min="3844" max="3844" width="37.140625" customWidth="1"/>
    <col min="3845" max="3846" width="18" customWidth="1"/>
    <col min="3847" max="3847" width="15.7109375" customWidth="1"/>
    <col min="3848" max="3848" width="17.85546875" customWidth="1"/>
    <col min="3849" max="3849" width="20" customWidth="1"/>
    <col min="3850" max="3850" width="27.42578125" customWidth="1"/>
    <col min="3851" max="3851" width="26.85546875" customWidth="1"/>
    <col min="4096" max="4096" width="3.7109375" customWidth="1"/>
    <col min="4097" max="4097" width="18.5703125" customWidth="1"/>
    <col min="4098" max="4098" width="35" customWidth="1"/>
    <col min="4099" max="4099" width="34.5703125" customWidth="1"/>
    <col min="4100" max="4100" width="37.140625" customWidth="1"/>
    <col min="4101" max="4102" width="18" customWidth="1"/>
    <col min="4103" max="4103" width="15.7109375" customWidth="1"/>
    <col min="4104" max="4104" width="17.85546875" customWidth="1"/>
    <col min="4105" max="4105" width="20" customWidth="1"/>
    <col min="4106" max="4106" width="27.42578125" customWidth="1"/>
    <col min="4107" max="4107" width="26.85546875" customWidth="1"/>
    <col min="4352" max="4352" width="3.7109375" customWidth="1"/>
    <col min="4353" max="4353" width="18.5703125" customWidth="1"/>
    <col min="4354" max="4354" width="35" customWidth="1"/>
    <col min="4355" max="4355" width="34.5703125" customWidth="1"/>
    <col min="4356" max="4356" width="37.140625" customWidth="1"/>
    <col min="4357" max="4358" width="18" customWidth="1"/>
    <col min="4359" max="4359" width="15.7109375" customWidth="1"/>
    <col min="4360" max="4360" width="17.85546875" customWidth="1"/>
    <col min="4361" max="4361" width="20" customWidth="1"/>
    <col min="4362" max="4362" width="27.42578125" customWidth="1"/>
    <col min="4363" max="4363" width="26.85546875" customWidth="1"/>
    <col min="4608" max="4608" width="3.7109375" customWidth="1"/>
    <col min="4609" max="4609" width="18.5703125" customWidth="1"/>
    <col min="4610" max="4610" width="35" customWidth="1"/>
    <col min="4611" max="4611" width="34.5703125" customWidth="1"/>
    <col min="4612" max="4612" width="37.140625" customWidth="1"/>
    <col min="4613" max="4614" width="18" customWidth="1"/>
    <col min="4615" max="4615" width="15.7109375" customWidth="1"/>
    <col min="4616" max="4616" width="17.85546875" customWidth="1"/>
    <col min="4617" max="4617" width="20" customWidth="1"/>
    <col min="4618" max="4618" width="27.42578125" customWidth="1"/>
    <col min="4619" max="4619" width="26.85546875" customWidth="1"/>
    <col min="4864" max="4864" width="3.7109375" customWidth="1"/>
    <col min="4865" max="4865" width="18.5703125" customWidth="1"/>
    <col min="4866" max="4866" width="35" customWidth="1"/>
    <col min="4867" max="4867" width="34.5703125" customWidth="1"/>
    <col min="4868" max="4868" width="37.140625" customWidth="1"/>
    <col min="4869" max="4870" width="18" customWidth="1"/>
    <col min="4871" max="4871" width="15.7109375" customWidth="1"/>
    <col min="4872" max="4872" width="17.85546875" customWidth="1"/>
    <col min="4873" max="4873" width="20" customWidth="1"/>
    <col min="4874" max="4874" width="27.42578125" customWidth="1"/>
    <col min="4875" max="4875" width="26.85546875" customWidth="1"/>
    <col min="5120" max="5120" width="3.7109375" customWidth="1"/>
    <col min="5121" max="5121" width="18.5703125" customWidth="1"/>
    <col min="5122" max="5122" width="35" customWidth="1"/>
    <col min="5123" max="5123" width="34.5703125" customWidth="1"/>
    <col min="5124" max="5124" width="37.140625" customWidth="1"/>
    <col min="5125" max="5126" width="18" customWidth="1"/>
    <col min="5127" max="5127" width="15.7109375" customWidth="1"/>
    <col min="5128" max="5128" width="17.85546875" customWidth="1"/>
    <col min="5129" max="5129" width="20" customWidth="1"/>
    <col min="5130" max="5130" width="27.42578125" customWidth="1"/>
    <col min="5131" max="5131" width="26.85546875" customWidth="1"/>
    <col min="5376" max="5376" width="3.7109375" customWidth="1"/>
    <col min="5377" max="5377" width="18.5703125" customWidth="1"/>
    <col min="5378" max="5378" width="35" customWidth="1"/>
    <col min="5379" max="5379" width="34.5703125" customWidth="1"/>
    <col min="5380" max="5380" width="37.140625" customWidth="1"/>
    <col min="5381" max="5382" width="18" customWidth="1"/>
    <col min="5383" max="5383" width="15.7109375" customWidth="1"/>
    <col min="5384" max="5384" width="17.85546875" customWidth="1"/>
    <col min="5385" max="5385" width="20" customWidth="1"/>
    <col min="5386" max="5386" width="27.42578125" customWidth="1"/>
    <col min="5387" max="5387" width="26.85546875" customWidth="1"/>
    <col min="5632" max="5632" width="3.7109375" customWidth="1"/>
    <col min="5633" max="5633" width="18.5703125" customWidth="1"/>
    <col min="5634" max="5634" width="35" customWidth="1"/>
    <col min="5635" max="5635" width="34.5703125" customWidth="1"/>
    <col min="5636" max="5636" width="37.140625" customWidth="1"/>
    <col min="5637" max="5638" width="18" customWidth="1"/>
    <col min="5639" max="5639" width="15.7109375" customWidth="1"/>
    <col min="5640" max="5640" width="17.85546875" customWidth="1"/>
    <col min="5641" max="5641" width="20" customWidth="1"/>
    <col min="5642" max="5642" width="27.42578125" customWidth="1"/>
    <col min="5643" max="5643" width="26.85546875" customWidth="1"/>
    <col min="5888" max="5888" width="3.7109375" customWidth="1"/>
    <col min="5889" max="5889" width="18.5703125" customWidth="1"/>
    <col min="5890" max="5890" width="35" customWidth="1"/>
    <col min="5891" max="5891" width="34.5703125" customWidth="1"/>
    <col min="5892" max="5892" width="37.140625" customWidth="1"/>
    <col min="5893" max="5894" width="18" customWidth="1"/>
    <col min="5895" max="5895" width="15.7109375" customWidth="1"/>
    <col min="5896" max="5896" width="17.85546875" customWidth="1"/>
    <col min="5897" max="5897" width="20" customWidth="1"/>
    <col min="5898" max="5898" width="27.42578125" customWidth="1"/>
    <col min="5899" max="5899" width="26.85546875" customWidth="1"/>
    <col min="6144" max="6144" width="3.7109375" customWidth="1"/>
    <col min="6145" max="6145" width="18.5703125" customWidth="1"/>
    <col min="6146" max="6146" width="35" customWidth="1"/>
    <col min="6147" max="6147" width="34.5703125" customWidth="1"/>
    <col min="6148" max="6148" width="37.140625" customWidth="1"/>
    <col min="6149" max="6150" width="18" customWidth="1"/>
    <col min="6151" max="6151" width="15.7109375" customWidth="1"/>
    <col min="6152" max="6152" width="17.85546875" customWidth="1"/>
    <col min="6153" max="6153" width="20" customWidth="1"/>
    <col min="6154" max="6154" width="27.42578125" customWidth="1"/>
    <col min="6155" max="6155" width="26.85546875" customWidth="1"/>
    <col min="6400" max="6400" width="3.7109375" customWidth="1"/>
    <col min="6401" max="6401" width="18.5703125" customWidth="1"/>
    <col min="6402" max="6402" width="35" customWidth="1"/>
    <col min="6403" max="6403" width="34.5703125" customWidth="1"/>
    <col min="6404" max="6404" width="37.140625" customWidth="1"/>
    <col min="6405" max="6406" width="18" customWidth="1"/>
    <col min="6407" max="6407" width="15.7109375" customWidth="1"/>
    <col min="6408" max="6408" width="17.85546875" customWidth="1"/>
    <col min="6409" max="6409" width="20" customWidth="1"/>
    <col min="6410" max="6410" width="27.42578125" customWidth="1"/>
    <col min="6411" max="6411" width="26.85546875" customWidth="1"/>
    <col min="6656" max="6656" width="3.7109375" customWidth="1"/>
    <col min="6657" max="6657" width="18.5703125" customWidth="1"/>
    <col min="6658" max="6658" width="35" customWidth="1"/>
    <col min="6659" max="6659" width="34.5703125" customWidth="1"/>
    <col min="6660" max="6660" width="37.140625" customWidth="1"/>
    <col min="6661" max="6662" width="18" customWidth="1"/>
    <col min="6663" max="6663" width="15.7109375" customWidth="1"/>
    <col min="6664" max="6664" width="17.85546875" customWidth="1"/>
    <col min="6665" max="6665" width="20" customWidth="1"/>
    <col min="6666" max="6666" width="27.42578125" customWidth="1"/>
    <col min="6667" max="6667" width="26.85546875" customWidth="1"/>
    <col min="6912" max="6912" width="3.7109375" customWidth="1"/>
    <col min="6913" max="6913" width="18.5703125" customWidth="1"/>
    <col min="6914" max="6914" width="35" customWidth="1"/>
    <col min="6915" max="6915" width="34.5703125" customWidth="1"/>
    <col min="6916" max="6916" width="37.140625" customWidth="1"/>
    <col min="6917" max="6918" width="18" customWidth="1"/>
    <col min="6919" max="6919" width="15.7109375" customWidth="1"/>
    <col min="6920" max="6920" width="17.85546875" customWidth="1"/>
    <col min="6921" max="6921" width="20" customWidth="1"/>
    <col min="6922" max="6922" width="27.42578125" customWidth="1"/>
    <col min="6923" max="6923" width="26.85546875" customWidth="1"/>
    <col min="7168" max="7168" width="3.7109375" customWidth="1"/>
    <col min="7169" max="7169" width="18.5703125" customWidth="1"/>
    <col min="7170" max="7170" width="35" customWidth="1"/>
    <col min="7171" max="7171" width="34.5703125" customWidth="1"/>
    <col min="7172" max="7172" width="37.140625" customWidth="1"/>
    <col min="7173" max="7174" width="18" customWidth="1"/>
    <col min="7175" max="7175" width="15.7109375" customWidth="1"/>
    <col min="7176" max="7176" width="17.85546875" customWidth="1"/>
    <col min="7177" max="7177" width="20" customWidth="1"/>
    <col min="7178" max="7178" width="27.42578125" customWidth="1"/>
    <col min="7179" max="7179" width="26.85546875" customWidth="1"/>
    <col min="7424" max="7424" width="3.7109375" customWidth="1"/>
    <col min="7425" max="7425" width="18.5703125" customWidth="1"/>
    <col min="7426" max="7426" width="35" customWidth="1"/>
    <col min="7427" max="7427" width="34.5703125" customWidth="1"/>
    <col min="7428" max="7428" width="37.140625" customWidth="1"/>
    <col min="7429" max="7430" width="18" customWidth="1"/>
    <col min="7431" max="7431" width="15.7109375" customWidth="1"/>
    <col min="7432" max="7432" width="17.85546875" customWidth="1"/>
    <col min="7433" max="7433" width="20" customWidth="1"/>
    <col min="7434" max="7434" width="27.42578125" customWidth="1"/>
    <col min="7435" max="7435" width="26.85546875" customWidth="1"/>
    <col min="7680" max="7680" width="3.7109375" customWidth="1"/>
    <col min="7681" max="7681" width="18.5703125" customWidth="1"/>
    <col min="7682" max="7682" width="35" customWidth="1"/>
    <col min="7683" max="7683" width="34.5703125" customWidth="1"/>
    <col min="7684" max="7684" width="37.140625" customWidth="1"/>
    <col min="7685" max="7686" width="18" customWidth="1"/>
    <col min="7687" max="7687" width="15.7109375" customWidth="1"/>
    <col min="7688" max="7688" width="17.85546875" customWidth="1"/>
    <col min="7689" max="7689" width="20" customWidth="1"/>
    <col min="7690" max="7690" width="27.42578125" customWidth="1"/>
    <col min="7691" max="7691" width="26.85546875" customWidth="1"/>
    <col min="7936" max="7936" width="3.7109375" customWidth="1"/>
    <col min="7937" max="7937" width="18.5703125" customWidth="1"/>
    <col min="7938" max="7938" width="35" customWidth="1"/>
    <col min="7939" max="7939" width="34.5703125" customWidth="1"/>
    <col min="7940" max="7940" width="37.140625" customWidth="1"/>
    <col min="7941" max="7942" width="18" customWidth="1"/>
    <col min="7943" max="7943" width="15.7109375" customWidth="1"/>
    <col min="7944" max="7944" width="17.85546875" customWidth="1"/>
    <col min="7945" max="7945" width="20" customWidth="1"/>
    <col min="7946" max="7946" width="27.42578125" customWidth="1"/>
    <col min="7947" max="7947" width="26.85546875" customWidth="1"/>
    <col min="8192" max="8192" width="3.7109375" customWidth="1"/>
    <col min="8193" max="8193" width="18.5703125" customWidth="1"/>
    <col min="8194" max="8194" width="35" customWidth="1"/>
    <col min="8195" max="8195" width="34.5703125" customWidth="1"/>
    <col min="8196" max="8196" width="37.140625" customWidth="1"/>
    <col min="8197" max="8198" width="18" customWidth="1"/>
    <col min="8199" max="8199" width="15.7109375" customWidth="1"/>
    <col min="8200" max="8200" width="17.85546875" customWidth="1"/>
    <col min="8201" max="8201" width="20" customWidth="1"/>
    <col min="8202" max="8202" width="27.42578125" customWidth="1"/>
    <col min="8203" max="8203" width="26.85546875" customWidth="1"/>
    <col min="8448" max="8448" width="3.7109375" customWidth="1"/>
    <col min="8449" max="8449" width="18.5703125" customWidth="1"/>
    <col min="8450" max="8450" width="35" customWidth="1"/>
    <col min="8451" max="8451" width="34.5703125" customWidth="1"/>
    <col min="8452" max="8452" width="37.140625" customWidth="1"/>
    <col min="8453" max="8454" width="18" customWidth="1"/>
    <col min="8455" max="8455" width="15.7109375" customWidth="1"/>
    <col min="8456" max="8456" width="17.85546875" customWidth="1"/>
    <col min="8457" max="8457" width="20" customWidth="1"/>
    <col min="8458" max="8458" width="27.42578125" customWidth="1"/>
    <col min="8459" max="8459" width="26.85546875" customWidth="1"/>
    <col min="8704" max="8704" width="3.7109375" customWidth="1"/>
    <col min="8705" max="8705" width="18.5703125" customWidth="1"/>
    <col min="8706" max="8706" width="35" customWidth="1"/>
    <col min="8707" max="8707" width="34.5703125" customWidth="1"/>
    <col min="8708" max="8708" width="37.140625" customWidth="1"/>
    <col min="8709" max="8710" width="18" customWidth="1"/>
    <col min="8711" max="8711" width="15.7109375" customWidth="1"/>
    <col min="8712" max="8712" width="17.85546875" customWidth="1"/>
    <col min="8713" max="8713" width="20" customWidth="1"/>
    <col min="8714" max="8714" width="27.42578125" customWidth="1"/>
    <col min="8715" max="8715" width="26.85546875" customWidth="1"/>
    <col min="8960" max="8960" width="3.7109375" customWidth="1"/>
    <col min="8961" max="8961" width="18.5703125" customWidth="1"/>
    <col min="8962" max="8962" width="35" customWidth="1"/>
    <col min="8963" max="8963" width="34.5703125" customWidth="1"/>
    <col min="8964" max="8964" width="37.140625" customWidth="1"/>
    <col min="8965" max="8966" width="18" customWidth="1"/>
    <col min="8967" max="8967" width="15.7109375" customWidth="1"/>
    <col min="8968" max="8968" width="17.85546875" customWidth="1"/>
    <col min="8969" max="8969" width="20" customWidth="1"/>
    <col min="8970" max="8970" width="27.42578125" customWidth="1"/>
    <col min="8971" max="8971" width="26.85546875" customWidth="1"/>
    <col min="9216" max="9216" width="3.7109375" customWidth="1"/>
    <col min="9217" max="9217" width="18.5703125" customWidth="1"/>
    <col min="9218" max="9218" width="35" customWidth="1"/>
    <col min="9219" max="9219" width="34.5703125" customWidth="1"/>
    <col min="9220" max="9220" width="37.140625" customWidth="1"/>
    <col min="9221" max="9222" width="18" customWidth="1"/>
    <col min="9223" max="9223" width="15.7109375" customWidth="1"/>
    <col min="9224" max="9224" width="17.85546875" customWidth="1"/>
    <col min="9225" max="9225" width="20" customWidth="1"/>
    <col min="9226" max="9226" width="27.42578125" customWidth="1"/>
    <col min="9227" max="9227" width="26.85546875" customWidth="1"/>
    <col min="9472" max="9472" width="3.7109375" customWidth="1"/>
    <col min="9473" max="9473" width="18.5703125" customWidth="1"/>
    <col min="9474" max="9474" width="35" customWidth="1"/>
    <col min="9475" max="9475" width="34.5703125" customWidth="1"/>
    <col min="9476" max="9476" width="37.140625" customWidth="1"/>
    <col min="9477" max="9478" width="18" customWidth="1"/>
    <col min="9479" max="9479" width="15.7109375" customWidth="1"/>
    <col min="9480" max="9480" width="17.85546875" customWidth="1"/>
    <col min="9481" max="9481" width="20" customWidth="1"/>
    <col min="9482" max="9482" width="27.42578125" customWidth="1"/>
    <col min="9483" max="9483" width="26.85546875" customWidth="1"/>
    <col min="9728" max="9728" width="3.7109375" customWidth="1"/>
    <col min="9729" max="9729" width="18.5703125" customWidth="1"/>
    <col min="9730" max="9730" width="35" customWidth="1"/>
    <col min="9731" max="9731" width="34.5703125" customWidth="1"/>
    <col min="9732" max="9732" width="37.140625" customWidth="1"/>
    <col min="9733" max="9734" width="18" customWidth="1"/>
    <col min="9735" max="9735" width="15.7109375" customWidth="1"/>
    <col min="9736" max="9736" width="17.85546875" customWidth="1"/>
    <col min="9737" max="9737" width="20" customWidth="1"/>
    <col min="9738" max="9738" width="27.42578125" customWidth="1"/>
    <col min="9739" max="9739" width="26.85546875" customWidth="1"/>
    <col min="9984" max="9984" width="3.7109375" customWidth="1"/>
    <col min="9985" max="9985" width="18.5703125" customWidth="1"/>
    <col min="9986" max="9986" width="35" customWidth="1"/>
    <col min="9987" max="9987" width="34.5703125" customWidth="1"/>
    <col min="9988" max="9988" width="37.140625" customWidth="1"/>
    <col min="9989" max="9990" width="18" customWidth="1"/>
    <col min="9991" max="9991" width="15.7109375" customWidth="1"/>
    <col min="9992" max="9992" width="17.85546875" customWidth="1"/>
    <col min="9993" max="9993" width="20" customWidth="1"/>
    <col min="9994" max="9994" width="27.42578125" customWidth="1"/>
    <col min="9995" max="9995" width="26.85546875" customWidth="1"/>
    <col min="10240" max="10240" width="3.7109375" customWidth="1"/>
    <col min="10241" max="10241" width="18.5703125" customWidth="1"/>
    <col min="10242" max="10242" width="35" customWidth="1"/>
    <col min="10243" max="10243" width="34.5703125" customWidth="1"/>
    <col min="10244" max="10244" width="37.140625" customWidth="1"/>
    <col min="10245" max="10246" width="18" customWidth="1"/>
    <col min="10247" max="10247" width="15.7109375" customWidth="1"/>
    <col min="10248" max="10248" width="17.85546875" customWidth="1"/>
    <col min="10249" max="10249" width="20" customWidth="1"/>
    <col min="10250" max="10250" width="27.42578125" customWidth="1"/>
    <col min="10251" max="10251" width="26.85546875" customWidth="1"/>
    <col min="10496" max="10496" width="3.7109375" customWidth="1"/>
    <col min="10497" max="10497" width="18.5703125" customWidth="1"/>
    <col min="10498" max="10498" width="35" customWidth="1"/>
    <col min="10499" max="10499" width="34.5703125" customWidth="1"/>
    <col min="10500" max="10500" width="37.140625" customWidth="1"/>
    <col min="10501" max="10502" width="18" customWidth="1"/>
    <col min="10503" max="10503" width="15.7109375" customWidth="1"/>
    <col min="10504" max="10504" width="17.85546875" customWidth="1"/>
    <col min="10505" max="10505" width="20" customWidth="1"/>
    <col min="10506" max="10506" width="27.42578125" customWidth="1"/>
    <col min="10507" max="10507" width="26.85546875" customWidth="1"/>
    <col min="10752" max="10752" width="3.7109375" customWidth="1"/>
    <col min="10753" max="10753" width="18.5703125" customWidth="1"/>
    <col min="10754" max="10754" width="35" customWidth="1"/>
    <col min="10755" max="10755" width="34.5703125" customWidth="1"/>
    <col min="10756" max="10756" width="37.140625" customWidth="1"/>
    <col min="10757" max="10758" width="18" customWidth="1"/>
    <col min="10759" max="10759" width="15.7109375" customWidth="1"/>
    <col min="10760" max="10760" width="17.85546875" customWidth="1"/>
    <col min="10761" max="10761" width="20" customWidth="1"/>
    <col min="10762" max="10762" width="27.42578125" customWidth="1"/>
    <col min="10763" max="10763" width="26.85546875" customWidth="1"/>
    <col min="11008" max="11008" width="3.7109375" customWidth="1"/>
    <col min="11009" max="11009" width="18.5703125" customWidth="1"/>
    <col min="11010" max="11010" width="35" customWidth="1"/>
    <col min="11011" max="11011" width="34.5703125" customWidth="1"/>
    <col min="11012" max="11012" width="37.140625" customWidth="1"/>
    <col min="11013" max="11014" width="18" customWidth="1"/>
    <col min="11015" max="11015" width="15.7109375" customWidth="1"/>
    <col min="11016" max="11016" width="17.85546875" customWidth="1"/>
    <col min="11017" max="11017" width="20" customWidth="1"/>
    <col min="11018" max="11018" width="27.42578125" customWidth="1"/>
    <col min="11019" max="11019" width="26.85546875" customWidth="1"/>
    <col min="11264" max="11264" width="3.7109375" customWidth="1"/>
    <col min="11265" max="11265" width="18.5703125" customWidth="1"/>
    <col min="11266" max="11266" width="35" customWidth="1"/>
    <col min="11267" max="11267" width="34.5703125" customWidth="1"/>
    <col min="11268" max="11268" width="37.140625" customWidth="1"/>
    <col min="11269" max="11270" width="18" customWidth="1"/>
    <col min="11271" max="11271" width="15.7109375" customWidth="1"/>
    <col min="11272" max="11272" width="17.85546875" customWidth="1"/>
    <col min="11273" max="11273" width="20" customWidth="1"/>
    <col min="11274" max="11274" width="27.42578125" customWidth="1"/>
    <col min="11275" max="11275" width="26.85546875" customWidth="1"/>
    <col min="11520" max="11520" width="3.7109375" customWidth="1"/>
    <col min="11521" max="11521" width="18.5703125" customWidth="1"/>
    <col min="11522" max="11522" width="35" customWidth="1"/>
    <col min="11523" max="11523" width="34.5703125" customWidth="1"/>
    <col min="11524" max="11524" width="37.140625" customWidth="1"/>
    <col min="11525" max="11526" width="18" customWidth="1"/>
    <col min="11527" max="11527" width="15.7109375" customWidth="1"/>
    <col min="11528" max="11528" width="17.85546875" customWidth="1"/>
    <col min="11529" max="11529" width="20" customWidth="1"/>
    <col min="11530" max="11530" width="27.42578125" customWidth="1"/>
    <col min="11531" max="11531" width="26.85546875" customWidth="1"/>
    <col min="11776" max="11776" width="3.7109375" customWidth="1"/>
    <col min="11777" max="11777" width="18.5703125" customWidth="1"/>
    <col min="11778" max="11778" width="35" customWidth="1"/>
    <col min="11779" max="11779" width="34.5703125" customWidth="1"/>
    <col min="11780" max="11780" width="37.140625" customWidth="1"/>
    <col min="11781" max="11782" width="18" customWidth="1"/>
    <col min="11783" max="11783" width="15.7109375" customWidth="1"/>
    <col min="11784" max="11784" width="17.85546875" customWidth="1"/>
    <col min="11785" max="11785" width="20" customWidth="1"/>
    <col min="11786" max="11786" width="27.42578125" customWidth="1"/>
    <col min="11787" max="11787" width="26.85546875" customWidth="1"/>
    <col min="12032" max="12032" width="3.7109375" customWidth="1"/>
    <col min="12033" max="12033" width="18.5703125" customWidth="1"/>
    <col min="12034" max="12034" width="35" customWidth="1"/>
    <col min="12035" max="12035" width="34.5703125" customWidth="1"/>
    <col min="12036" max="12036" width="37.140625" customWidth="1"/>
    <col min="12037" max="12038" width="18" customWidth="1"/>
    <col min="12039" max="12039" width="15.7109375" customWidth="1"/>
    <col min="12040" max="12040" width="17.85546875" customWidth="1"/>
    <col min="12041" max="12041" width="20" customWidth="1"/>
    <col min="12042" max="12042" width="27.42578125" customWidth="1"/>
    <col min="12043" max="12043" width="26.85546875" customWidth="1"/>
    <col min="12288" max="12288" width="3.7109375" customWidth="1"/>
    <col min="12289" max="12289" width="18.5703125" customWidth="1"/>
    <col min="12290" max="12290" width="35" customWidth="1"/>
    <col min="12291" max="12291" width="34.5703125" customWidth="1"/>
    <col min="12292" max="12292" width="37.140625" customWidth="1"/>
    <col min="12293" max="12294" width="18" customWidth="1"/>
    <col min="12295" max="12295" width="15.7109375" customWidth="1"/>
    <col min="12296" max="12296" width="17.85546875" customWidth="1"/>
    <col min="12297" max="12297" width="20" customWidth="1"/>
    <col min="12298" max="12298" width="27.42578125" customWidth="1"/>
    <col min="12299" max="12299" width="26.85546875" customWidth="1"/>
    <col min="12544" max="12544" width="3.7109375" customWidth="1"/>
    <col min="12545" max="12545" width="18.5703125" customWidth="1"/>
    <col min="12546" max="12546" width="35" customWidth="1"/>
    <col min="12547" max="12547" width="34.5703125" customWidth="1"/>
    <col min="12548" max="12548" width="37.140625" customWidth="1"/>
    <col min="12549" max="12550" width="18" customWidth="1"/>
    <col min="12551" max="12551" width="15.7109375" customWidth="1"/>
    <col min="12552" max="12552" width="17.85546875" customWidth="1"/>
    <col min="12553" max="12553" width="20" customWidth="1"/>
    <col min="12554" max="12554" width="27.42578125" customWidth="1"/>
    <col min="12555" max="12555" width="26.85546875" customWidth="1"/>
    <col min="12800" max="12800" width="3.7109375" customWidth="1"/>
    <col min="12801" max="12801" width="18.5703125" customWidth="1"/>
    <col min="12802" max="12802" width="35" customWidth="1"/>
    <col min="12803" max="12803" width="34.5703125" customWidth="1"/>
    <col min="12804" max="12804" width="37.140625" customWidth="1"/>
    <col min="12805" max="12806" width="18" customWidth="1"/>
    <col min="12807" max="12807" width="15.7109375" customWidth="1"/>
    <col min="12808" max="12808" width="17.85546875" customWidth="1"/>
    <col min="12809" max="12809" width="20" customWidth="1"/>
    <col min="12810" max="12810" width="27.42578125" customWidth="1"/>
    <col min="12811" max="12811" width="26.85546875" customWidth="1"/>
    <col min="13056" max="13056" width="3.7109375" customWidth="1"/>
    <col min="13057" max="13057" width="18.5703125" customWidth="1"/>
    <col min="13058" max="13058" width="35" customWidth="1"/>
    <col min="13059" max="13059" width="34.5703125" customWidth="1"/>
    <col min="13060" max="13060" width="37.140625" customWidth="1"/>
    <col min="13061" max="13062" width="18" customWidth="1"/>
    <col min="13063" max="13063" width="15.7109375" customWidth="1"/>
    <col min="13064" max="13064" width="17.85546875" customWidth="1"/>
    <col min="13065" max="13065" width="20" customWidth="1"/>
    <col min="13066" max="13066" width="27.42578125" customWidth="1"/>
    <col min="13067" max="13067" width="26.85546875" customWidth="1"/>
    <col min="13312" max="13312" width="3.7109375" customWidth="1"/>
    <col min="13313" max="13313" width="18.5703125" customWidth="1"/>
    <col min="13314" max="13314" width="35" customWidth="1"/>
    <col min="13315" max="13315" width="34.5703125" customWidth="1"/>
    <col min="13316" max="13316" width="37.140625" customWidth="1"/>
    <col min="13317" max="13318" width="18" customWidth="1"/>
    <col min="13319" max="13319" width="15.7109375" customWidth="1"/>
    <col min="13320" max="13320" width="17.85546875" customWidth="1"/>
    <col min="13321" max="13321" width="20" customWidth="1"/>
    <col min="13322" max="13322" width="27.42578125" customWidth="1"/>
    <col min="13323" max="13323" width="26.85546875" customWidth="1"/>
    <col min="13568" max="13568" width="3.7109375" customWidth="1"/>
    <col min="13569" max="13569" width="18.5703125" customWidth="1"/>
    <col min="13570" max="13570" width="35" customWidth="1"/>
    <col min="13571" max="13571" width="34.5703125" customWidth="1"/>
    <col min="13572" max="13572" width="37.140625" customWidth="1"/>
    <col min="13573" max="13574" width="18" customWidth="1"/>
    <col min="13575" max="13575" width="15.7109375" customWidth="1"/>
    <col min="13576" max="13576" width="17.85546875" customWidth="1"/>
    <col min="13577" max="13577" width="20" customWidth="1"/>
    <col min="13578" max="13578" width="27.42578125" customWidth="1"/>
    <col min="13579" max="13579" width="26.85546875" customWidth="1"/>
    <col min="13824" max="13824" width="3.7109375" customWidth="1"/>
    <col min="13825" max="13825" width="18.5703125" customWidth="1"/>
    <col min="13826" max="13826" width="35" customWidth="1"/>
    <col min="13827" max="13827" width="34.5703125" customWidth="1"/>
    <col min="13828" max="13828" width="37.140625" customWidth="1"/>
    <col min="13829" max="13830" width="18" customWidth="1"/>
    <col min="13831" max="13831" width="15.7109375" customWidth="1"/>
    <col min="13832" max="13832" width="17.85546875" customWidth="1"/>
    <col min="13833" max="13833" width="20" customWidth="1"/>
    <col min="13834" max="13834" width="27.42578125" customWidth="1"/>
    <col min="13835" max="13835" width="26.85546875" customWidth="1"/>
    <col min="14080" max="14080" width="3.7109375" customWidth="1"/>
    <col min="14081" max="14081" width="18.5703125" customWidth="1"/>
    <col min="14082" max="14082" width="35" customWidth="1"/>
    <col min="14083" max="14083" width="34.5703125" customWidth="1"/>
    <col min="14084" max="14084" width="37.140625" customWidth="1"/>
    <col min="14085" max="14086" width="18" customWidth="1"/>
    <col min="14087" max="14087" width="15.7109375" customWidth="1"/>
    <col min="14088" max="14088" width="17.85546875" customWidth="1"/>
    <col min="14089" max="14089" width="20" customWidth="1"/>
    <col min="14090" max="14090" width="27.42578125" customWidth="1"/>
    <col min="14091" max="14091" width="26.85546875" customWidth="1"/>
    <col min="14336" max="14336" width="3.7109375" customWidth="1"/>
    <col min="14337" max="14337" width="18.5703125" customWidth="1"/>
    <col min="14338" max="14338" width="35" customWidth="1"/>
    <col min="14339" max="14339" width="34.5703125" customWidth="1"/>
    <col min="14340" max="14340" width="37.140625" customWidth="1"/>
    <col min="14341" max="14342" width="18" customWidth="1"/>
    <col min="14343" max="14343" width="15.7109375" customWidth="1"/>
    <col min="14344" max="14344" width="17.85546875" customWidth="1"/>
    <col min="14345" max="14345" width="20" customWidth="1"/>
    <col min="14346" max="14346" width="27.42578125" customWidth="1"/>
    <col min="14347" max="14347" width="26.85546875" customWidth="1"/>
    <col min="14592" max="14592" width="3.7109375" customWidth="1"/>
    <col min="14593" max="14593" width="18.5703125" customWidth="1"/>
    <col min="14594" max="14594" width="35" customWidth="1"/>
    <col min="14595" max="14595" width="34.5703125" customWidth="1"/>
    <col min="14596" max="14596" width="37.140625" customWidth="1"/>
    <col min="14597" max="14598" width="18" customWidth="1"/>
    <col min="14599" max="14599" width="15.7109375" customWidth="1"/>
    <col min="14600" max="14600" width="17.85546875" customWidth="1"/>
    <col min="14601" max="14601" width="20" customWidth="1"/>
    <col min="14602" max="14602" width="27.42578125" customWidth="1"/>
    <col min="14603" max="14603" width="26.85546875" customWidth="1"/>
    <col min="14848" max="14848" width="3.7109375" customWidth="1"/>
    <col min="14849" max="14849" width="18.5703125" customWidth="1"/>
    <col min="14850" max="14850" width="35" customWidth="1"/>
    <col min="14851" max="14851" width="34.5703125" customWidth="1"/>
    <col min="14852" max="14852" width="37.140625" customWidth="1"/>
    <col min="14853" max="14854" width="18" customWidth="1"/>
    <col min="14855" max="14855" width="15.7109375" customWidth="1"/>
    <col min="14856" max="14856" width="17.85546875" customWidth="1"/>
    <col min="14857" max="14857" width="20" customWidth="1"/>
    <col min="14858" max="14858" width="27.42578125" customWidth="1"/>
    <col min="14859" max="14859" width="26.85546875" customWidth="1"/>
    <col min="15104" max="15104" width="3.7109375" customWidth="1"/>
    <col min="15105" max="15105" width="18.5703125" customWidth="1"/>
    <col min="15106" max="15106" width="35" customWidth="1"/>
    <col min="15107" max="15107" width="34.5703125" customWidth="1"/>
    <col min="15108" max="15108" width="37.140625" customWidth="1"/>
    <col min="15109" max="15110" width="18" customWidth="1"/>
    <col min="15111" max="15111" width="15.7109375" customWidth="1"/>
    <col min="15112" max="15112" width="17.85546875" customWidth="1"/>
    <col min="15113" max="15113" width="20" customWidth="1"/>
    <col min="15114" max="15114" width="27.42578125" customWidth="1"/>
    <col min="15115" max="15115" width="26.85546875" customWidth="1"/>
    <col min="15360" max="15360" width="3.7109375" customWidth="1"/>
    <col min="15361" max="15361" width="18.5703125" customWidth="1"/>
    <col min="15362" max="15362" width="35" customWidth="1"/>
    <col min="15363" max="15363" width="34.5703125" customWidth="1"/>
    <col min="15364" max="15364" width="37.140625" customWidth="1"/>
    <col min="15365" max="15366" width="18" customWidth="1"/>
    <col min="15367" max="15367" width="15.7109375" customWidth="1"/>
    <col min="15368" max="15368" width="17.85546875" customWidth="1"/>
    <col min="15369" max="15369" width="20" customWidth="1"/>
    <col min="15370" max="15370" width="27.42578125" customWidth="1"/>
    <col min="15371" max="15371" width="26.85546875" customWidth="1"/>
    <col min="15616" max="15616" width="3.7109375" customWidth="1"/>
    <col min="15617" max="15617" width="18.5703125" customWidth="1"/>
    <col min="15618" max="15618" width="35" customWidth="1"/>
    <col min="15619" max="15619" width="34.5703125" customWidth="1"/>
    <col min="15620" max="15620" width="37.140625" customWidth="1"/>
    <col min="15621" max="15622" width="18" customWidth="1"/>
    <col min="15623" max="15623" width="15.7109375" customWidth="1"/>
    <col min="15624" max="15624" width="17.85546875" customWidth="1"/>
    <col min="15625" max="15625" width="20" customWidth="1"/>
    <col min="15626" max="15626" width="27.42578125" customWidth="1"/>
    <col min="15627" max="15627" width="26.85546875" customWidth="1"/>
    <col min="15872" max="15872" width="3.7109375" customWidth="1"/>
    <col min="15873" max="15873" width="18.5703125" customWidth="1"/>
    <col min="15874" max="15874" width="35" customWidth="1"/>
    <col min="15875" max="15875" width="34.5703125" customWidth="1"/>
    <col min="15876" max="15876" width="37.140625" customWidth="1"/>
    <col min="15877" max="15878" width="18" customWidth="1"/>
    <col min="15879" max="15879" width="15.7109375" customWidth="1"/>
    <col min="15880" max="15880" width="17.85546875" customWidth="1"/>
    <col min="15881" max="15881" width="20" customWidth="1"/>
    <col min="15882" max="15882" width="27.42578125" customWidth="1"/>
    <col min="15883" max="15883" width="26.85546875" customWidth="1"/>
    <col min="16128" max="16128" width="3.7109375" customWidth="1"/>
    <col min="16129" max="16129" width="18.5703125" customWidth="1"/>
    <col min="16130" max="16130" width="35" customWidth="1"/>
    <col min="16131" max="16131" width="34.5703125" customWidth="1"/>
    <col min="16132" max="16132" width="37.140625" customWidth="1"/>
    <col min="16133" max="16134" width="18" customWidth="1"/>
    <col min="16135" max="16135" width="15.7109375" customWidth="1"/>
    <col min="16136" max="16136" width="17.85546875" customWidth="1"/>
    <col min="16137" max="16137" width="20" customWidth="1"/>
    <col min="16138" max="16138" width="27.42578125" customWidth="1"/>
    <col min="16139" max="16139" width="26.85546875" customWidth="1"/>
  </cols>
  <sheetData>
    <row r="1" spans="1:11" ht="20.25" customHeight="1">
      <c r="A1" s="1359" t="s">
        <v>1094</v>
      </c>
      <c r="B1" s="1359"/>
      <c r="C1" s="1360"/>
      <c r="D1" s="1360"/>
      <c r="E1" s="1360"/>
      <c r="F1" s="1360"/>
      <c r="G1" s="1360"/>
      <c r="H1" s="1360"/>
      <c r="I1" s="1360"/>
      <c r="J1" s="1360"/>
      <c r="K1" s="1360"/>
    </row>
    <row r="2" spans="1:11" ht="22.5" customHeight="1">
      <c r="A2" s="1359" t="s">
        <v>1093</v>
      </c>
      <c r="B2" s="1359"/>
      <c r="C2" s="1360"/>
      <c r="D2" s="1360"/>
      <c r="E2" s="1360"/>
      <c r="F2" s="1360"/>
      <c r="G2" s="1360"/>
      <c r="H2" s="1360"/>
      <c r="I2" s="1360"/>
      <c r="J2" s="1360"/>
      <c r="K2" s="1360"/>
    </row>
    <row r="3" spans="1:11" ht="33" customHeight="1">
      <c r="A3" s="1359" t="s">
        <v>1092</v>
      </c>
      <c r="B3" s="1359"/>
      <c r="C3" s="1361"/>
      <c r="D3" s="1361"/>
      <c r="E3" s="1361"/>
      <c r="F3" s="1361"/>
      <c r="G3" s="1361"/>
      <c r="H3" s="1361"/>
      <c r="I3" s="1361"/>
      <c r="J3" s="1361"/>
      <c r="K3" s="1361"/>
    </row>
    <row r="4" spans="1:11" ht="30.75" customHeight="1">
      <c r="A4" s="1359" t="s">
        <v>1091</v>
      </c>
      <c r="B4" s="1359"/>
      <c r="C4" s="1361"/>
      <c r="D4" s="1361"/>
      <c r="E4" s="1361"/>
      <c r="F4" s="1361"/>
      <c r="G4" s="1361"/>
      <c r="H4" s="1361"/>
      <c r="I4" s="1361"/>
      <c r="J4" s="1361"/>
      <c r="K4" s="1361"/>
    </row>
    <row r="5" spans="1:11" ht="30" customHeight="1">
      <c r="A5" s="1359" t="s">
        <v>1090</v>
      </c>
      <c r="B5" s="1359"/>
      <c r="C5" s="1360"/>
      <c r="D5" s="1360"/>
      <c r="E5" s="1360"/>
      <c r="F5" s="1360"/>
      <c r="G5" s="1360"/>
      <c r="H5" s="1360"/>
      <c r="I5" s="1360"/>
      <c r="J5" s="1360"/>
      <c r="K5" s="1360"/>
    </row>
    <row r="6" spans="1:11">
      <c r="D6" s="956"/>
      <c r="E6" s="956"/>
      <c r="F6" s="956"/>
      <c r="J6" s="956"/>
    </row>
    <row r="7" spans="1:11">
      <c r="A7" s="1362"/>
      <c r="B7" s="954" t="s">
        <v>1089</v>
      </c>
      <c r="C7" s="1363" t="s">
        <v>1088</v>
      </c>
      <c r="D7" s="1363"/>
      <c r="E7" s="1363"/>
      <c r="F7" s="1363"/>
      <c r="G7" s="1363"/>
      <c r="H7" s="954" t="s">
        <v>1087</v>
      </c>
      <c r="I7" s="954" t="s">
        <v>1086</v>
      </c>
      <c r="J7" s="954" t="s">
        <v>1085</v>
      </c>
      <c r="K7" s="1363" t="s">
        <v>1084</v>
      </c>
    </row>
    <row r="8" spans="1:11" ht="31.5">
      <c r="A8" s="1362"/>
      <c r="B8" s="954" t="s">
        <v>1083</v>
      </c>
      <c r="C8" s="954" t="s">
        <v>1082</v>
      </c>
      <c r="D8" s="954" t="s">
        <v>1081</v>
      </c>
      <c r="E8" s="954" t="s">
        <v>1080</v>
      </c>
      <c r="F8" s="954" t="s">
        <v>1079</v>
      </c>
      <c r="G8" s="954" t="s">
        <v>1078</v>
      </c>
      <c r="H8" s="955" t="s">
        <v>1077</v>
      </c>
      <c r="I8" s="955">
        <v>2020</v>
      </c>
      <c r="J8" s="954" t="s">
        <v>1076</v>
      </c>
      <c r="K8" s="1363"/>
    </row>
    <row r="9" spans="1:11" ht="15">
      <c r="A9" s="1355" t="s">
        <v>1075</v>
      </c>
      <c r="B9" s="1358"/>
      <c r="C9" s="1364"/>
      <c r="D9" s="1364"/>
      <c r="E9" s="1364"/>
      <c r="F9" s="1364"/>
      <c r="G9" s="1364"/>
      <c r="H9" s="1365"/>
      <c r="I9" s="1366"/>
      <c r="J9" s="1364"/>
      <c r="K9" s="1367"/>
    </row>
    <row r="10" spans="1:11" ht="28.5" customHeight="1">
      <c r="A10" s="1356"/>
      <c r="B10" s="1358"/>
      <c r="C10" s="1364"/>
      <c r="D10" s="1364"/>
      <c r="E10" s="1364"/>
      <c r="F10" s="1364"/>
      <c r="G10" s="1364"/>
      <c r="H10" s="1365"/>
      <c r="I10" s="1366"/>
      <c r="J10" s="1364"/>
      <c r="K10" s="1367"/>
    </row>
    <row r="11" spans="1:11" ht="91.5" customHeight="1">
      <c r="A11" s="1357"/>
      <c r="B11" s="1358"/>
      <c r="C11" s="1364"/>
      <c r="D11" s="1364"/>
      <c r="E11" s="1364"/>
      <c r="F11" s="1364"/>
      <c r="G11" s="1364"/>
      <c r="H11" s="1365"/>
      <c r="I11" s="1366"/>
      <c r="J11" s="1364"/>
      <c r="K11" s="1367"/>
    </row>
    <row r="12" spans="1:11" ht="74.25" customHeight="1">
      <c r="A12" s="1369" t="s">
        <v>1074</v>
      </c>
      <c r="B12" s="1370"/>
      <c r="C12" s="1371"/>
      <c r="D12" s="1371"/>
      <c r="E12" s="1364"/>
      <c r="F12" s="1364"/>
      <c r="G12" s="1364"/>
      <c r="H12" s="1365"/>
      <c r="I12" s="1366"/>
      <c r="J12" s="1364"/>
      <c r="K12" s="1364"/>
    </row>
    <row r="13" spans="1:11" ht="72" customHeight="1">
      <c r="A13" s="1369"/>
      <c r="B13" s="1370"/>
      <c r="C13" s="1371"/>
      <c r="D13" s="1371"/>
      <c r="E13" s="1364"/>
      <c r="F13" s="1364"/>
      <c r="G13" s="1364"/>
      <c r="H13" s="1365"/>
      <c r="I13" s="1366"/>
      <c r="J13" s="1364"/>
      <c r="K13" s="1364"/>
    </row>
    <row r="14" spans="1:11" ht="63.75" customHeight="1">
      <c r="A14" s="953" t="s">
        <v>1073</v>
      </c>
      <c r="B14" s="952"/>
      <c r="C14" s="951"/>
      <c r="D14" s="947"/>
      <c r="E14" s="946"/>
      <c r="F14" s="946"/>
      <c r="G14" s="950"/>
      <c r="H14" s="944"/>
      <c r="I14" s="944"/>
      <c r="J14" s="943"/>
      <c r="K14" s="947"/>
    </row>
    <row r="15" spans="1:11" ht="93" customHeight="1">
      <c r="A15" s="1368" t="s">
        <v>1072</v>
      </c>
      <c r="B15" s="949"/>
      <c r="C15" s="949"/>
      <c r="D15" s="948"/>
      <c r="E15" s="947"/>
      <c r="F15" s="946"/>
      <c r="G15" s="945"/>
      <c r="H15" s="944"/>
      <c r="I15" s="946"/>
      <c r="J15" s="943"/>
      <c r="K15" s="942"/>
    </row>
    <row r="16" spans="1:11" ht="87" customHeight="1">
      <c r="A16" s="1368"/>
      <c r="B16" s="942"/>
      <c r="C16" s="949"/>
      <c r="D16" s="948"/>
      <c r="E16" s="947"/>
      <c r="F16" s="946"/>
      <c r="G16" s="945"/>
      <c r="H16" s="944"/>
      <c r="I16" s="944"/>
      <c r="J16" s="943"/>
      <c r="K16" s="942"/>
    </row>
    <row r="17" spans="7:9" ht="54.75" customHeight="1">
      <c r="G17" s="941"/>
      <c r="H17" s="941"/>
      <c r="I17" s="941"/>
    </row>
  </sheetData>
  <mergeCells count="36">
    <mergeCell ref="A15:A16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  <mergeCell ref="D9:D11"/>
    <mergeCell ref="E9:E11"/>
    <mergeCell ref="J12:J13"/>
    <mergeCell ref="K12:K13"/>
    <mergeCell ref="G9:G11"/>
    <mergeCell ref="H9:H11"/>
    <mergeCell ref="I9:I11"/>
    <mergeCell ref="J9:J11"/>
    <mergeCell ref="K9:K11"/>
    <mergeCell ref="F9:F11"/>
    <mergeCell ref="A9:A11"/>
    <mergeCell ref="B9:B11"/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K7:K8"/>
    <mergeCell ref="C9:C11"/>
  </mergeCells>
  <pageMargins left="0.70866141732283472" right="0.70866141732283472" top="0.82677165354330717" bottom="0.74803149606299213" header="0.31496062992125984" footer="0.31496062992125984"/>
  <pageSetup scale="45" fitToHeight="2" orientation="landscape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92D050"/>
  </sheetPr>
  <dimension ref="A1:J37"/>
  <sheetViews>
    <sheetView view="pageBreakPreview" zoomScale="90" zoomScaleNormal="100" zoomScaleSheetLayoutView="90" workbookViewId="0">
      <selection activeCell="D11" sqref="D11"/>
    </sheetView>
  </sheetViews>
  <sheetFormatPr baseColWidth="10" defaultColWidth="11.28515625" defaultRowHeight="16.5"/>
  <cols>
    <col min="1" max="1" width="4.28515625" style="119" customWidth="1"/>
    <col min="2" max="2" width="41" style="101" customWidth="1"/>
    <col min="3" max="5" width="15.7109375" style="101" customWidth="1"/>
    <col min="6" max="16384" width="11.28515625" style="101"/>
  </cols>
  <sheetData>
    <row r="1" spans="1:6">
      <c r="A1" s="747"/>
      <c r="B1" s="1372" t="str">
        <f>'ETCA-I-01'!A1</f>
        <v>COMISION DE VIVIENDA DEL ESTADO DE SONORA</v>
      </c>
      <c r="C1" s="1372"/>
      <c r="D1" s="1372"/>
      <c r="E1" s="1372"/>
    </row>
    <row r="2" spans="1:6">
      <c r="A2" s="320"/>
      <c r="B2" s="1325" t="s">
        <v>836</v>
      </c>
      <c r="C2" s="1325"/>
      <c r="D2" s="1325"/>
      <c r="E2" s="1325"/>
    </row>
    <row r="3" spans="1:6">
      <c r="A3" s="1373" t="str">
        <f>'ETCA-I-03'!A3</f>
        <v>Del 01 de Enero al 30 de Septiembre de 2020</v>
      </c>
      <c r="B3" s="1373"/>
      <c r="C3" s="1373"/>
      <c r="D3" s="1373"/>
      <c r="E3" s="1373"/>
    </row>
    <row r="4" spans="1:6">
      <c r="A4" s="777"/>
      <c r="B4" s="1325" t="s">
        <v>1038</v>
      </c>
      <c r="C4" s="1325"/>
      <c r="D4" s="749"/>
      <c r="E4" s="320"/>
    </row>
    <row r="5" spans="1:6" ht="6.75" customHeight="1" thickBot="1">
      <c r="A5" s="747"/>
      <c r="B5" s="750"/>
      <c r="C5" s="750"/>
      <c r="D5" s="750"/>
      <c r="E5" s="750"/>
    </row>
    <row r="6" spans="1:6" s="200" customFormat="1">
      <c r="A6" s="1375" t="s">
        <v>246</v>
      </c>
      <c r="B6" s="1376"/>
      <c r="C6" s="1379" t="s">
        <v>837</v>
      </c>
      <c r="D6" s="1379" t="s">
        <v>435</v>
      </c>
      <c r="E6" s="1381" t="s">
        <v>838</v>
      </c>
    </row>
    <row r="7" spans="1:6" s="200" customFormat="1" ht="17.25" thickBot="1">
      <c r="A7" s="1377"/>
      <c r="B7" s="1378"/>
      <c r="C7" s="1380"/>
      <c r="D7" s="1380"/>
      <c r="E7" s="1382"/>
    </row>
    <row r="8" spans="1:6" s="200" customFormat="1" ht="20.25" customHeight="1">
      <c r="A8" s="376" t="s">
        <v>839</v>
      </c>
      <c r="B8" s="327"/>
      <c r="C8" s="337">
        <f>C9+C10</f>
        <v>154527673</v>
      </c>
      <c r="D8" s="337">
        <f>D9+D10</f>
        <v>61079308.440000005</v>
      </c>
      <c r="E8" s="382">
        <f>E9+E10</f>
        <v>61079308.440000005</v>
      </c>
      <c r="F8" s="409" t="str">
        <f>IF((C8-'ETCA-II-01'!C44)&gt;0.9,"ERROR!!!!! EL MONTO NO COINCIDE CON LO REPORTADO EN EL FORMATO ETCA-II-01 EN EL TOTAL DEVENGADO DEL ANALÍTICO DE INGRESOS","")</f>
        <v/>
      </c>
    </row>
    <row r="9" spans="1:6" s="200" customFormat="1" ht="20.25" customHeight="1">
      <c r="A9" s="326"/>
      <c r="B9" s="378" t="s">
        <v>840</v>
      </c>
      <c r="C9" s="328"/>
      <c r="D9" s="328"/>
      <c r="E9" s="377"/>
    </row>
    <row r="10" spans="1:6" s="200" customFormat="1" ht="20.25" customHeight="1">
      <c r="A10" s="326"/>
      <c r="B10" s="378" t="s">
        <v>841</v>
      </c>
      <c r="C10" s="328">
        <f>+'ETCA-II-01'!C19</f>
        <v>154527673</v>
      </c>
      <c r="D10" s="328">
        <f>+'ETCA-II-01'!F19</f>
        <v>61079308.440000005</v>
      </c>
      <c r="E10" s="377">
        <f>+'ETCA-II-01'!G19</f>
        <v>61079308.440000005</v>
      </c>
    </row>
    <row r="11" spans="1:6" s="200" customFormat="1" ht="20.25" customHeight="1">
      <c r="A11" s="376" t="s">
        <v>842</v>
      </c>
      <c r="B11" s="378"/>
      <c r="C11" s="337">
        <f>C12+C13</f>
        <v>154527673</v>
      </c>
      <c r="D11" s="337">
        <f>D12+D13</f>
        <v>57158775.620000005</v>
      </c>
      <c r="E11" s="382">
        <f>E12+E13</f>
        <v>57158775.620000005</v>
      </c>
      <c r="F11" s="409" t="str">
        <f>IF((C11-'ETCA II-04'!B80)&gt;0.9,"ERROR!!!!! EL MONTO NO COINCIDE CON LO REPORTADO EN EL FORMATO ETCA-II-04 EN EL TOTAL DEVENGADO DEL ANALÍTICO DE INGRESOS","")</f>
        <v/>
      </c>
    </row>
    <row r="12" spans="1:6" s="200" customFormat="1" ht="20.25" customHeight="1">
      <c r="A12" s="326"/>
      <c r="B12" s="378" t="s">
        <v>843</v>
      </c>
      <c r="C12" s="328"/>
      <c r="D12" s="328"/>
      <c r="E12" s="377"/>
    </row>
    <row r="13" spans="1:6" s="200" customFormat="1" ht="20.25" customHeight="1">
      <c r="A13" s="326"/>
      <c r="B13" s="378" t="s">
        <v>844</v>
      </c>
      <c r="C13" s="328">
        <f>+'ETCA-II-13'!C175</f>
        <v>154527673</v>
      </c>
      <c r="D13" s="328">
        <f>+'ETCA-II-13'!F175</f>
        <v>57158775.620000005</v>
      </c>
      <c r="E13" s="328">
        <f>+'ETCA-II-13'!G175</f>
        <v>57158775.620000005</v>
      </c>
    </row>
    <row r="14" spans="1:6" s="200" customFormat="1" ht="20.25" customHeight="1">
      <c r="A14" s="376" t="s">
        <v>845</v>
      </c>
      <c r="B14" s="378"/>
      <c r="C14" s="337">
        <f>C8-C11</f>
        <v>0</v>
      </c>
      <c r="D14" s="337">
        <f>D8-D11</f>
        <v>3920532.8200000003</v>
      </c>
      <c r="E14" s="382">
        <f>E8-E11</f>
        <v>3920532.8200000003</v>
      </c>
    </row>
    <row r="15" spans="1:6" s="200" customFormat="1" ht="20.25" customHeight="1" thickBot="1">
      <c r="A15" s="326"/>
      <c r="B15" s="327"/>
      <c r="C15" s="328"/>
      <c r="D15" s="328"/>
      <c r="E15" s="330"/>
    </row>
    <row r="16" spans="1:6" s="200" customFormat="1">
      <c r="A16" s="1375" t="s">
        <v>246</v>
      </c>
      <c r="B16" s="1376"/>
      <c r="C16" s="1379" t="s">
        <v>837</v>
      </c>
      <c r="D16" s="1379" t="s">
        <v>435</v>
      </c>
      <c r="E16" s="1383" t="s">
        <v>838</v>
      </c>
    </row>
    <row r="17" spans="1:10" s="200" customFormat="1" ht="12" customHeight="1" thickBot="1">
      <c r="A17" s="1377"/>
      <c r="B17" s="1378"/>
      <c r="C17" s="1380"/>
      <c r="D17" s="1380"/>
      <c r="E17" s="1384"/>
    </row>
    <row r="18" spans="1:10" s="200" customFormat="1" ht="20.25" customHeight="1">
      <c r="A18" s="376" t="s">
        <v>846</v>
      </c>
      <c r="B18" s="327"/>
      <c r="C18" s="337">
        <f>C14</f>
        <v>0</v>
      </c>
      <c r="D18" s="337">
        <f>D14</f>
        <v>3920532.8200000003</v>
      </c>
      <c r="E18" s="581">
        <f>E14</f>
        <v>3920532.8200000003</v>
      </c>
    </row>
    <row r="19" spans="1:10" s="200" customFormat="1" ht="20.25" customHeight="1">
      <c r="A19" s="376" t="s">
        <v>847</v>
      </c>
      <c r="B19" s="327"/>
      <c r="C19" s="328"/>
      <c r="D19" s="328"/>
      <c r="E19" s="377"/>
      <c r="F19" s="409" t="str">
        <f>IF((D19-'ETCA-I-03'!C45)&gt;0.9,"ERROR!!!!! EL MONTO NO COINCIDE CON LO REPORTADO EN EL FORMATO ETCA-I-03 POR CONCEPTO DE INTERESES, COMISIONES Y GASTOS DE LA DEUDA","")</f>
        <v/>
      </c>
    </row>
    <row r="20" spans="1:10" s="200" customFormat="1" ht="20.25" customHeight="1">
      <c r="A20" s="376" t="s">
        <v>848</v>
      </c>
      <c r="B20" s="327"/>
      <c r="C20" s="337">
        <f>C18-C19</f>
        <v>0</v>
      </c>
      <c r="D20" s="337">
        <f>D18-D19</f>
        <v>3920532.8200000003</v>
      </c>
      <c r="E20" s="382">
        <f>E18-E19</f>
        <v>3920532.8200000003</v>
      </c>
    </row>
    <row r="21" spans="1:10" s="200" customFormat="1" ht="20.25" customHeight="1" thickBot="1">
      <c r="A21" s="326"/>
      <c r="B21" s="327"/>
      <c r="C21" s="343"/>
      <c r="D21" s="343"/>
      <c r="E21" s="781"/>
    </row>
    <row r="22" spans="1:10" s="200" customFormat="1" ht="28.5" customHeight="1">
      <c r="A22" s="1375" t="s">
        <v>246</v>
      </c>
      <c r="B22" s="1376"/>
      <c r="C22" s="1379" t="s">
        <v>837</v>
      </c>
      <c r="D22" s="379" t="s">
        <v>435</v>
      </c>
      <c r="E22" s="1383" t="s">
        <v>838</v>
      </c>
    </row>
    <row r="23" spans="1:10" s="200" customFormat="1" ht="0.75" customHeight="1" thickBot="1">
      <c r="A23" s="1377"/>
      <c r="B23" s="1378"/>
      <c r="C23" s="1380"/>
      <c r="D23" s="380"/>
      <c r="E23" s="1384"/>
    </row>
    <row r="24" spans="1:10" s="200" customFormat="1" ht="20.25" customHeight="1">
      <c r="A24" s="376" t="s">
        <v>849</v>
      </c>
      <c r="B24" s="327"/>
      <c r="C24" s="328"/>
      <c r="D24" s="328"/>
      <c r="E24" s="330"/>
    </row>
    <row r="25" spans="1:10" s="200" customFormat="1" ht="20.25" customHeight="1">
      <c r="A25" s="376" t="s">
        <v>850</v>
      </c>
      <c r="B25" s="327"/>
      <c r="C25" s="328"/>
      <c r="D25" s="328"/>
      <c r="E25" s="330"/>
    </row>
    <row r="26" spans="1:10" s="200" customFormat="1" ht="20.25" customHeight="1">
      <c r="A26" s="376" t="s">
        <v>851</v>
      </c>
      <c r="B26" s="327"/>
      <c r="C26" s="337">
        <f>C24-C25</f>
        <v>0</v>
      </c>
      <c r="D26" s="337">
        <f>D24-D25</f>
        <v>0</v>
      </c>
      <c r="E26" s="382">
        <f>E24-E25</f>
        <v>0</v>
      </c>
    </row>
    <row r="27" spans="1:10" s="200" customFormat="1" ht="20.25" customHeight="1" thickBot="1">
      <c r="A27" s="778"/>
      <c r="B27" s="779"/>
      <c r="C27" s="780"/>
      <c r="D27" s="780"/>
      <c r="E27" s="381"/>
    </row>
    <row r="28" spans="1:10" s="200" customFormat="1" ht="18" customHeight="1">
      <c r="A28" s="751" t="s">
        <v>81</v>
      </c>
      <c r="B28" s="752"/>
      <c r="C28" s="752"/>
      <c r="D28" s="752"/>
      <c r="E28" s="752"/>
    </row>
    <row r="29" spans="1:10" s="200" customFormat="1" ht="18" customHeight="1">
      <c r="A29" s="495"/>
      <c r="B29" s="495"/>
      <c r="C29" s="495"/>
      <c r="D29" s="495"/>
      <c r="E29" s="495"/>
    </row>
    <row r="30" spans="1:10" s="200" customFormat="1" ht="18" customHeight="1">
      <c r="A30" s="495"/>
      <c r="B30" s="495"/>
      <c r="C30" s="495"/>
      <c r="D30" s="495"/>
      <c r="E30" s="495"/>
    </row>
    <row r="31" spans="1:10" s="200" customFormat="1" ht="18" customHeight="1">
      <c r="A31" s="495"/>
      <c r="B31" s="495"/>
      <c r="C31" s="495"/>
      <c r="D31" s="495"/>
      <c r="E31" s="495"/>
    </row>
    <row r="32" spans="1:10" ht="18" customHeight="1">
      <c r="A32" s="751" t="s">
        <v>244</v>
      </c>
      <c r="B32" s="758" t="s">
        <v>852</v>
      </c>
      <c r="C32" s="752"/>
      <c r="D32" s="752"/>
      <c r="E32" s="752"/>
      <c r="J32" s="336"/>
    </row>
    <row r="33" spans="1:5" ht="49.5" customHeight="1">
      <c r="A33" s="1374" t="s">
        <v>853</v>
      </c>
      <c r="B33" s="1374"/>
      <c r="C33" s="1374"/>
      <c r="D33" s="1374"/>
      <c r="E33" s="1374"/>
    </row>
    <row r="34" spans="1:5">
      <c r="A34" s="748"/>
      <c r="B34" s="752"/>
      <c r="C34" s="752"/>
      <c r="D34" s="752"/>
      <c r="E34" s="752"/>
    </row>
    <row r="35" spans="1:5" ht="75" customHeight="1">
      <c r="A35" s="1374" t="s">
        <v>854</v>
      </c>
      <c r="B35" s="1374"/>
      <c r="C35" s="1374"/>
      <c r="D35" s="1374"/>
      <c r="E35" s="1374"/>
    </row>
    <row r="36" spans="1:5" ht="5.25" customHeight="1">
      <c r="A36" s="748"/>
      <c r="B36" s="752"/>
      <c r="C36" s="752"/>
      <c r="D36" s="752"/>
      <c r="E36" s="752"/>
    </row>
    <row r="37" spans="1:5" ht="13.5" customHeight="1">
      <c r="A37" s="1374" t="s">
        <v>855</v>
      </c>
      <c r="B37" s="1374"/>
      <c r="C37" s="1374"/>
      <c r="D37" s="1374"/>
      <c r="E37" s="1374"/>
    </row>
  </sheetData>
  <sheetProtection insertHyperlinks="0"/>
  <mergeCells count="18">
    <mergeCell ref="A35:E35"/>
    <mergeCell ref="A37:E37"/>
    <mergeCell ref="A22:B23"/>
    <mergeCell ref="C22:C23"/>
    <mergeCell ref="E22:E23"/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8"/>
  <sheetViews>
    <sheetView view="pageBreakPreview" zoomScale="90" zoomScaleNormal="100" zoomScaleSheetLayoutView="90" workbookViewId="0">
      <selection activeCell="D15" sqref="D15"/>
    </sheetView>
  </sheetViews>
  <sheetFormatPr baseColWidth="10" defaultColWidth="11.42578125" defaultRowHeight="1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>
      <c r="A1" s="1085" t="str">
        <f>'ETCA-I-01'!A1:G1</f>
        <v>COMISION DE VIVIENDA DEL ESTADO DE SONORA</v>
      </c>
      <c r="B1" s="1085"/>
      <c r="C1" s="1085"/>
      <c r="D1" s="1085"/>
      <c r="E1" s="1085"/>
    </row>
    <row r="2" spans="1:6" ht="15.75" customHeight="1">
      <c r="A2" s="1083" t="s">
        <v>856</v>
      </c>
      <c r="B2" s="1083"/>
      <c r="C2" s="1083"/>
      <c r="D2" s="1083"/>
      <c r="E2" s="1083"/>
    </row>
    <row r="3" spans="1:6" ht="15.75" customHeight="1">
      <c r="A3" s="1127" t="str">
        <f>'ETCA-I-03'!A3:D3</f>
        <v>Del 01 de Enero al 30 de Septiembre de 2020</v>
      </c>
      <c r="B3" s="1127"/>
      <c r="C3" s="1127"/>
      <c r="D3" s="1127"/>
      <c r="E3" s="1127"/>
    </row>
    <row r="4" spans="1:6" ht="15.75" customHeight="1">
      <c r="A4" s="1403" t="s">
        <v>84</v>
      </c>
      <c r="B4" s="1403"/>
      <c r="C4" s="1403"/>
      <c r="D4" s="1403"/>
      <c r="E4" s="1403"/>
    </row>
    <row r="5" spans="1:6" ht="15.75" customHeight="1" thickBot="1">
      <c r="A5" s="789"/>
      <c r="B5" s="789"/>
      <c r="C5" s="789"/>
      <c r="D5" s="789"/>
      <c r="E5" s="789"/>
    </row>
    <row r="6" spans="1:6">
      <c r="A6" s="1392" t="s">
        <v>85</v>
      </c>
      <c r="B6" s="1393"/>
      <c r="C6" s="775" t="s">
        <v>857</v>
      </c>
      <c r="D6" s="1318" t="s">
        <v>435</v>
      </c>
      <c r="E6" s="666" t="s">
        <v>858</v>
      </c>
    </row>
    <row r="7" spans="1:6" ht="15.75" thickBot="1">
      <c r="A7" s="1394"/>
      <c r="B7" s="1395"/>
      <c r="C7" s="776" t="s">
        <v>564</v>
      </c>
      <c r="D7" s="1319"/>
      <c r="E7" s="614" t="s">
        <v>567</v>
      </c>
    </row>
    <row r="8" spans="1:6" ht="7.5" customHeight="1">
      <c r="A8" s="790"/>
      <c r="B8" s="615"/>
      <c r="C8" s="615"/>
      <c r="D8" s="615"/>
      <c r="E8" s="615"/>
    </row>
    <row r="9" spans="1:6">
      <c r="A9" s="790"/>
      <c r="B9" s="616" t="s">
        <v>859</v>
      </c>
      <c r="C9" s="739">
        <f>SUM(C10:C12)</f>
        <v>154527673</v>
      </c>
      <c r="D9" s="739">
        <f>SUM(D10:D12)</f>
        <v>61079308.440000005</v>
      </c>
      <c r="E9" s="739">
        <f>SUM(E10:E12)</f>
        <v>61079308.440000005</v>
      </c>
      <c r="F9" s="502" t="str">
        <f>IF(C9&lt;&gt;'ETCA-IV-01'!C8,"ERROR!!!!! EL MONTO NO COINCIDE CON LO REPORTADO EN EL FORMATO ETCA-IV-01 ","")</f>
        <v/>
      </c>
    </row>
    <row r="10" spans="1:6" ht="14.25" customHeight="1">
      <c r="A10" s="790"/>
      <c r="B10" s="615" t="s">
        <v>860</v>
      </c>
      <c r="C10" s="728">
        <f>+'ETCA-IV-01'!C8</f>
        <v>154527673</v>
      </c>
      <c r="D10" s="728">
        <f>+'ETCA-IV-01'!D8</f>
        <v>61079308.440000005</v>
      </c>
      <c r="E10" s="728">
        <f>+'ETCA-IV-01'!E8</f>
        <v>61079308.440000005</v>
      </c>
      <c r="F10" s="502" t="str">
        <f>IF(D9&lt;&gt;'ETCA-IV-01'!D8,"ERROR!!!!! EL MONTO NO COINCIDE CON LO REPORTADO EN EL FORMATO ETCA-IV-01 ","")</f>
        <v/>
      </c>
    </row>
    <row r="11" spans="1:6" ht="14.25" customHeight="1">
      <c r="A11" s="790"/>
      <c r="B11" s="615" t="s">
        <v>861</v>
      </c>
      <c r="C11" s="728">
        <v>0</v>
      </c>
      <c r="D11" s="728">
        <v>0</v>
      </c>
      <c r="E11" s="728">
        <v>0</v>
      </c>
      <c r="F11" s="502" t="str">
        <f>IF(E9&lt;&gt;'ETCA-IV-01'!E8,"ERROR!!!!! EL MONTO NO COINCIDE CON LO REPORTADO EN EL FORMATO ETCA-IV-01 ","")</f>
        <v/>
      </c>
    </row>
    <row r="12" spans="1:6" ht="14.25" customHeight="1">
      <c r="A12" s="790"/>
      <c r="B12" s="615" t="s">
        <v>862</v>
      </c>
      <c r="C12" s="728">
        <v>0</v>
      </c>
      <c r="D12" s="728">
        <v>0</v>
      </c>
      <c r="E12" s="728">
        <v>0</v>
      </c>
    </row>
    <row r="13" spans="1:6" ht="3.75" customHeight="1">
      <c r="A13" s="788"/>
      <c r="B13" s="616"/>
      <c r="C13" s="734"/>
      <c r="D13" s="734"/>
      <c r="E13" s="734"/>
    </row>
    <row r="14" spans="1:6">
      <c r="A14" s="788"/>
      <c r="B14" s="616" t="s">
        <v>863</v>
      </c>
      <c r="C14" s="739">
        <f>SUM(C15:C16)</f>
        <v>154527673</v>
      </c>
      <c r="D14" s="739">
        <f>SUM(D15:D16)</f>
        <v>57158775.620000005</v>
      </c>
      <c r="E14" s="739">
        <f>SUM(E15:E16)</f>
        <v>57158775.620000005</v>
      </c>
      <c r="F14" s="502" t="str">
        <f>IF(C14&lt;&gt;'ETCA-IV-01'!C11,"ERROR!!!!! EL MONTO NO COINCIDE CON LO REPORTADO EN EL FORMATO ETCA-IV-01 ","")</f>
        <v/>
      </c>
    </row>
    <row r="15" spans="1:6" ht="21" customHeight="1">
      <c r="A15" s="790"/>
      <c r="B15" s="615" t="s">
        <v>864</v>
      </c>
      <c r="C15" s="728">
        <f>+'ETCA-II-06'!B8</f>
        <v>57627673</v>
      </c>
      <c r="D15" s="728">
        <f>+'ETCA-II-06'!E8</f>
        <v>34345565.130000003</v>
      </c>
      <c r="E15" s="728">
        <f>+'ETCA-II-06'!F8</f>
        <v>34345565.130000003</v>
      </c>
      <c r="F15" s="502" t="str">
        <f>IF(D14&lt;&gt;'ETCA-IV-01'!D11,"ERROR!!!!! EL MONTO NO COINCIDE CON LO REPORTADO EN EL FORMATO ETCA-IV-01 ","")</f>
        <v/>
      </c>
    </row>
    <row r="16" spans="1:6" ht="21" customHeight="1">
      <c r="A16" s="790"/>
      <c r="B16" s="615" t="s">
        <v>865</v>
      </c>
      <c r="C16" s="728">
        <f>+'ETCA-II-06'!B9</f>
        <v>96900000</v>
      </c>
      <c r="D16" s="728">
        <f>+'ETCA-II-06'!E9</f>
        <v>22813210.490000002</v>
      </c>
      <c r="E16" s="728">
        <f>+'ETCA-II-06'!F9</f>
        <v>22813210.490000002</v>
      </c>
      <c r="F16" s="502" t="str">
        <f>IF(E14&lt;&gt;'ETCA-IV-01'!E11,"ERROR!!!!! EL MONTO NO COINCIDE CON LO REPORTADO EN EL FORMATO ETCA-IV-01 ","")</f>
        <v/>
      </c>
    </row>
    <row r="17" spans="1:6" ht="8.25" customHeight="1">
      <c r="A17" s="790"/>
      <c r="B17" s="615"/>
      <c r="C17" s="734"/>
      <c r="D17" s="734"/>
      <c r="E17" s="734"/>
    </row>
    <row r="18" spans="1:6">
      <c r="A18" s="790"/>
      <c r="B18" s="616" t="s">
        <v>866</v>
      </c>
      <c r="C18" s="739">
        <f>SUM(C19:C20)</f>
        <v>0</v>
      </c>
      <c r="D18" s="739">
        <f>SUM(D19:D20)</f>
        <v>0</v>
      </c>
      <c r="E18" s="739">
        <f>SUM(E19:E20)</f>
        <v>0</v>
      </c>
      <c r="F18" s="502" t="s">
        <v>244</v>
      </c>
    </row>
    <row r="19" spans="1:6" ht="19.5" customHeight="1">
      <c r="A19" s="790"/>
      <c r="B19" s="615" t="s">
        <v>867</v>
      </c>
      <c r="C19" s="741"/>
      <c r="D19" s="728">
        <v>0</v>
      </c>
      <c r="E19" s="728">
        <v>0</v>
      </c>
      <c r="F19" s="502" t="s">
        <v>244</v>
      </c>
    </row>
    <row r="20" spans="1:6" ht="19.5" customHeight="1">
      <c r="A20" s="790"/>
      <c r="B20" s="615" t="s">
        <v>868</v>
      </c>
      <c r="C20" s="741"/>
      <c r="D20" s="728">
        <v>0</v>
      </c>
      <c r="E20" s="728">
        <v>0</v>
      </c>
      <c r="F20" s="502" t="s">
        <v>244</v>
      </c>
    </row>
    <row r="21" spans="1:6" ht="6.75" customHeight="1">
      <c r="A21" s="790"/>
      <c r="B21" s="615"/>
      <c r="C21" s="734"/>
      <c r="D21" s="734"/>
      <c r="E21" s="734"/>
      <c r="F21" s="502" t="s">
        <v>244</v>
      </c>
    </row>
    <row r="22" spans="1:6">
      <c r="A22" s="1404"/>
      <c r="B22" s="616" t="s">
        <v>869</v>
      </c>
      <c r="C22" s="739">
        <f>+C9-C14+C18</f>
        <v>0</v>
      </c>
      <c r="D22" s="739">
        <f>+D9-D14+D18</f>
        <v>3920532.8200000003</v>
      </c>
      <c r="E22" s="739">
        <f>+E9-E14+E18</f>
        <v>3920532.8200000003</v>
      </c>
    </row>
    <row r="23" spans="1:6" ht="6.75" customHeight="1">
      <c r="A23" s="1404"/>
      <c r="B23" s="616"/>
      <c r="C23" s="734" t="s">
        <v>244</v>
      </c>
      <c r="D23" s="734" t="s">
        <v>244</v>
      </c>
      <c r="E23" s="734" t="s">
        <v>244</v>
      </c>
    </row>
    <row r="24" spans="1:6" ht="16.5" customHeight="1">
      <c r="A24" s="1404"/>
      <c r="B24" s="616" t="s">
        <v>870</v>
      </c>
      <c r="C24" s="739">
        <f>+C22-C12</f>
        <v>0</v>
      </c>
      <c r="D24" s="739">
        <f>+D22-D12</f>
        <v>3920532.8200000003</v>
      </c>
      <c r="E24" s="739">
        <f>+E22-E12</f>
        <v>3920532.8200000003</v>
      </c>
    </row>
    <row r="25" spans="1:6" ht="6" customHeight="1">
      <c r="A25" s="1404"/>
      <c r="B25" s="616"/>
      <c r="C25" s="734" t="s">
        <v>244</v>
      </c>
      <c r="D25" s="734" t="s">
        <v>244</v>
      </c>
      <c r="E25" s="734" t="s">
        <v>244</v>
      </c>
    </row>
    <row r="26" spans="1:6" ht="30" customHeight="1">
      <c r="A26" s="790"/>
      <c r="B26" s="616" t="s">
        <v>871</v>
      </c>
      <c r="C26" s="739">
        <f>+C24-C18</f>
        <v>0</v>
      </c>
      <c r="D26" s="739">
        <f>+D24-D18</f>
        <v>3920532.8200000003</v>
      </c>
      <c r="E26" s="739">
        <f>+E24-E18</f>
        <v>3920532.8200000003</v>
      </c>
    </row>
    <row r="27" spans="1:6" ht="6" customHeight="1" thickBot="1">
      <c r="A27" s="618"/>
      <c r="B27" s="619"/>
      <c r="C27" s="620"/>
      <c r="D27" s="620"/>
      <c r="E27" s="620"/>
    </row>
    <row r="28" spans="1:6" ht="12" customHeight="1" thickBot="1">
      <c r="A28" s="1405"/>
      <c r="B28" s="1405"/>
      <c r="C28" s="1405"/>
      <c r="D28" s="1405"/>
      <c r="E28" s="1405"/>
    </row>
    <row r="29" spans="1:6" ht="15.75" thickBot="1">
      <c r="A29" s="1406" t="s">
        <v>246</v>
      </c>
      <c r="B29" s="1407"/>
      <c r="C29" s="774" t="s">
        <v>872</v>
      </c>
      <c r="D29" s="774" t="s">
        <v>435</v>
      </c>
      <c r="E29" s="774" t="s">
        <v>662</v>
      </c>
    </row>
    <row r="30" spans="1:6" ht="6" customHeight="1">
      <c r="A30" s="790"/>
      <c r="B30" s="615"/>
      <c r="C30" s="615"/>
      <c r="D30" s="615"/>
      <c r="E30" s="615"/>
    </row>
    <row r="31" spans="1:6" ht="18" customHeight="1">
      <c r="A31" s="1402"/>
      <c r="B31" s="616" t="s">
        <v>873</v>
      </c>
      <c r="C31" s="739">
        <f>SUM(C32:C33)</f>
        <v>0</v>
      </c>
      <c r="D31" s="739">
        <f>SUM(D32:D33)</f>
        <v>0</v>
      </c>
      <c r="E31" s="739">
        <f>SUM(E32:E33)</f>
        <v>0</v>
      </c>
      <c r="F31" s="502" t="str">
        <f>IF(C31&lt;&gt;'ETCA-IV-01'!C19,"ERROR!!!!! EL MONTO NO COINCIDE CON LO REPORTADO EN EL FORMATO ETCA-IV-01 ","")</f>
        <v/>
      </c>
    </row>
    <row r="32" spans="1:6" ht="26.25" customHeight="1">
      <c r="A32" s="1402"/>
      <c r="B32" s="617" t="s">
        <v>874</v>
      </c>
      <c r="C32" s="728">
        <v>0</v>
      </c>
      <c r="D32" s="728">
        <v>0</v>
      </c>
      <c r="E32" s="728">
        <v>0</v>
      </c>
      <c r="F32" s="502" t="str">
        <f>IF(D31&lt;&gt;'ETCA-IV-01'!D19,"ERROR!!!!! EL MONTO NO COINCIDE CON LO REPORTADO EN EL FORMATO ETCA-IV-01 ","")</f>
        <v/>
      </c>
    </row>
    <row r="33" spans="1:6" ht="26.25" customHeight="1">
      <c r="A33" s="1402"/>
      <c r="B33" s="617" t="s">
        <v>875</v>
      </c>
      <c r="C33" s="734">
        <v>0</v>
      </c>
      <c r="D33" s="734">
        <v>0</v>
      </c>
      <c r="E33" s="734">
        <v>0</v>
      </c>
      <c r="F33" s="502" t="str">
        <f>IF(E31&lt;&gt;'ETCA-IV-01'!E19,"ERROR!!!!! EL MONTO NO COINCIDE CON LO REPORTADO EN EL FORMATO ETCA-IV-01 ","")</f>
        <v/>
      </c>
    </row>
    <row r="34" spans="1:6" ht="4.5" customHeight="1">
      <c r="A34" s="788"/>
      <c r="B34" s="616"/>
      <c r="C34" s="728"/>
      <c r="D34" s="728"/>
      <c r="E34" s="728"/>
    </row>
    <row r="35" spans="1:6">
      <c r="A35" s="788"/>
      <c r="B35" s="616" t="s">
        <v>876</v>
      </c>
      <c r="C35" s="739">
        <f>+C26+C31</f>
        <v>0</v>
      </c>
      <c r="D35" s="739">
        <f>+D26+D31</f>
        <v>3920532.8200000003</v>
      </c>
      <c r="E35" s="739">
        <f>+E26+E31</f>
        <v>3920532.8200000003</v>
      </c>
    </row>
    <row r="36" spans="1:6" ht="6.75" customHeight="1" thickBot="1">
      <c r="A36" s="613"/>
      <c r="B36" s="612"/>
      <c r="C36" s="612"/>
      <c r="D36" s="612"/>
      <c r="E36" s="612"/>
    </row>
    <row r="37" spans="1:6" ht="9" customHeight="1" thickBot="1"/>
    <row r="38" spans="1:6">
      <c r="A38" s="1392" t="s">
        <v>246</v>
      </c>
      <c r="B38" s="1393"/>
      <c r="C38" s="1396" t="s">
        <v>877</v>
      </c>
      <c r="D38" s="1313" t="s">
        <v>435</v>
      </c>
      <c r="E38" s="623" t="s">
        <v>858</v>
      </c>
    </row>
    <row r="39" spans="1:6" ht="15.75" thickBot="1">
      <c r="A39" s="1394"/>
      <c r="B39" s="1395"/>
      <c r="C39" s="1397"/>
      <c r="D39" s="1314"/>
      <c r="E39" s="624" t="s">
        <v>662</v>
      </c>
    </row>
    <row r="40" spans="1:6" ht="5.25" customHeight="1">
      <c r="A40" s="785"/>
      <c r="B40" s="625"/>
      <c r="C40" s="625"/>
      <c r="D40" s="625"/>
      <c r="E40" s="625"/>
    </row>
    <row r="41" spans="1:6">
      <c r="A41" s="784"/>
      <c r="B41" s="787" t="s">
        <v>878</v>
      </c>
      <c r="C41" s="740">
        <f>SUM(C42:C43)</f>
        <v>0</v>
      </c>
      <c r="D41" s="740">
        <f>SUM(D42:D43)</f>
        <v>0</v>
      </c>
      <c r="E41" s="740">
        <f>SUM(E42:E43)</f>
        <v>0</v>
      </c>
      <c r="F41" s="502" t="str">
        <f>IF(C41&lt;&gt;'ETCA-IV-01'!C24,"ERROR!!!!! EL MONTO NO COINCIDE CON LO REPORTADO EN EL FORMATO ETCA-IV-01 ","")</f>
        <v/>
      </c>
    </row>
    <row r="42" spans="1:6">
      <c r="A42" s="1388"/>
      <c r="B42" s="626" t="s">
        <v>879</v>
      </c>
      <c r="C42" s="728">
        <v>0</v>
      </c>
      <c r="D42" s="728">
        <v>0</v>
      </c>
      <c r="E42" s="728">
        <v>0</v>
      </c>
      <c r="F42" s="502" t="str">
        <f>IF(D41&lt;&gt;'ETCA-IV-01'!D24,"ERROR!!!!! EL MONTO NO COINCIDE CON LO REPORTADO EN EL FORMATO ETCA-IV-01 ","")</f>
        <v/>
      </c>
    </row>
    <row r="43" spans="1:6">
      <c r="A43" s="1388"/>
      <c r="B43" s="626" t="s">
        <v>880</v>
      </c>
      <c r="C43" s="728">
        <v>0</v>
      </c>
      <c r="D43" s="728" t="s">
        <v>244</v>
      </c>
      <c r="E43" s="728">
        <v>0</v>
      </c>
      <c r="F43" s="502" t="str">
        <f>IF(E41&lt;&gt;'ETCA-IV-01'!E24,"ERROR!!!!! EL MONTO NO COINCIDE CON LO REPORTADO EN EL FORMATO ETCA-IV-01 ","")</f>
        <v/>
      </c>
    </row>
    <row r="44" spans="1:6">
      <c r="A44" s="1385"/>
      <c r="B44" s="787" t="s">
        <v>881</v>
      </c>
      <c r="C44" s="740">
        <f>SUM(C45:C46)</f>
        <v>0</v>
      </c>
      <c r="D44" s="740">
        <f>SUM(D45:D46)</f>
        <v>0</v>
      </c>
      <c r="E44" s="740">
        <f>SUM(E45:E46)</f>
        <v>0</v>
      </c>
      <c r="F44" s="502" t="str">
        <f>IF(C44&lt;&gt;'ETCA-IV-01'!C25,"ERROR!!!!! EL MONTO NO COINCIDE CON LO REPORTADO EN EL FORMATO ETCA-IV-01 ","")</f>
        <v/>
      </c>
    </row>
    <row r="45" spans="1:6">
      <c r="A45" s="1385"/>
      <c r="B45" s="626" t="s">
        <v>882</v>
      </c>
      <c r="C45" s="728">
        <v>0</v>
      </c>
      <c r="D45" s="728">
        <v>0</v>
      </c>
      <c r="E45" s="728">
        <v>0</v>
      </c>
      <c r="F45" s="502" t="str">
        <f>IF(D44&lt;&gt;'ETCA-IV-01'!D25,"ERROR!!!!! EL MONTO NO COINCIDE CON LO REPORTADO EN EL FORMATO ETCA-IV-01 ","")</f>
        <v/>
      </c>
    </row>
    <row r="46" spans="1:6">
      <c r="A46" s="1385"/>
      <c r="B46" s="626" t="s">
        <v>883</v>
      </c>
      <c r="C46" s="728">
        <v>0</v>
      </c>
      <c r="D46" s="728">
        <v>0</v>
      </c>
      <c r="E46" s="728">
        <v>0</v>
      </c>
      <c r="F46" s="502" t="str">
        <f>IF(E44&lt;&gt;'ETCA-IV-01'!E25,"ERROR!!!!! EL MONTO NO COINCIDE CON LO REPORTADO EN EL FORMATO ETCA-IV-01 ","")</f>
        <v/>
      </c>
    </row>
    <row r="47" spans="1:6" ht="6.75" customHeight="1">
      <c r="A47" s="784"/>
      <c r="B47" s="787"/>
      <c r="C47" s="642"/>
      <c r="D47" s="642"/>
      <c r="E47" s="642"/>
    </row>
    <row r="48" spans="1:6">
      <c r="A48" s="1385"/>
      <c r="B48" s="1398" t="s">
        <v>884</v>
      </c>
      <c r="C48" s="1400">
        <f>+C41-C44</f>
        <v>0</v>
      </c>
      <c r="D48" s="1400">
        <f>+D41-D44</f>
        <v>0</v>
      </c>
      <c r="E48" s="1400">
        <f>+E41-E44</f>
        <v>0</v>
      </c>
    </row>
    <row r="49" spans="1:5" ht="15.75" thickBot="1">
      <c r="A49" s="1386"/>
      <c r="B49" s="1399"/>
      <c r="C49" s="1401"/>
      <c r="D49" s="1401"/>
      <c r="E49" s="1401"/>
    </row>
    <row r="50" spans="1:5">
      <c r="A50" s="630"/>
      <c r="B50" s="630"/>
      <c r="C50" s="630"/>
      <c r="D50" s="630"/>
      <c r="E50" s="630"/>
    </row>
    <row r="51" spans="1:5">
      <c r="A51" s="630"/>
      <c r="B51" s="630"/>
      <c r="C51" s="630"/>
      <c r="D51" s="630"/>
      <c r="E51" s="630"/>
    </row>
    <row r="52" spans="1:5">
      <c r="A52" s="630"/>
      <c r="B52" s="630"/>
      <c r="C52" s="630"/>
      <c r="D52" s="630"/>
      <c r="E52" s="630"/>
    </row>
    <row r="53" spans="1:5" ht="15.75" thickBot="1">
      <c r="A53" s="630"/>
      <c r="B53" s="630"/>
      <c r="C53" s="630"/>
      <c r="D53" s="630"/>
      <c r="E53" s="630"/>
    </row>
    <row r="54" spans="1:5">
      <c r="A54" s="1392" t="s">
        <v>246</v>
      </c>
      <c r="B54" s="1393"/>
      <c r="C54" s="623" t="s">
        <v>857</v>
      </c>
      <c r="D54" s="1313" t="s">
        <v>435</v>
      </c>
      <c r="E54" s="623" t="s">
        <v>858</v>
      </c>
    </row>
    <row r="55" spans="1:5" ht="15.75" thickBot="1">
      <c r="A55" s="1394"/>
      <c r="B55" s="1395"/>
      <c r="C55" s="624" t="s">
        <v>872</v>
      </c>
      <c r="D55" s="1314"/>
      <c r="E55" s="624" t="s">
        <v>662</v>
      </c>
    </row>
    <row r="56" spans="1:5" ht="6" customHeight="1">
      <c r="A56" s="1389"/>
      <c r="B56" s="1390"/>
      <c r="C56" s="625"/>
      <c r="D56" s="625"/>
      <c r="E56" s="625"/>
    </row>
    <row r="57" spans="1:5">
      <c r="A57" s="1388"/>
      <c r="B57" s="1391" t="s">
        <v>885</v>
      </c>
      <c r="C57" s="1387">
        <f>+C10</f>
        <v>154527673</v>
      </c>
      <c r="D57" s="1387">
        <f>+D10</f>
        <v>61079308.440000005</v>
      </c>
      <c r="E57" s="1387">
        <f>+E10</f>
        <v>61079308.440000005</v>
      </c>
    </row>
    <row r="58" spans="1:5">
      <c r="A58" s="1388"/>
      <c r="B58" s="1391"/>
      <c r="C58" s="1387"/>
      <c r="D58" s="1387"/>
      <c r="E58" s="1387"/>
    </row>
    <row r="59" spans="1:5" ht="19.5">
      <c r="A59" s="1388"/>
      <c r="B59" s="627" t="s">
        <v>886</v>
      </c>
      <c r="C59" s="735">
        <f>+C60-C61</f>
        <v>0</v>
      </c>
      <c r="D59" s="735">
        <f>+D60-D61</f>
        <v>0</v>
      </c>
      <c r="E59" s="735">
        <f>+E60-E61</f>
        <v>0</v>
      </c>
    </row>
    <row r="60" spans="1:5">
      <c r="A60" s="1388"/>
      <c r="B60" s="626" t="s">
        <v>879</v>
      </c>
      <c r="C60" s="735">
        <f>+C42</f>
        <v>0</v>
      </c>
      <c r="D60" s="735">
        <f>+D42</f>
        <v>0</v>
      </c>
      <c r="E60" s="735">
        <f>+E42</f>
        <v>0</v>
      </c>
    </row>
    <row r="61" spans="1:5">
      <c r="A61" s="1388"/>
      <c r="B61" s="626" t="s">
        <v>882</v>
      </c>
      <c r="C61" s="735">
        <f>+C45</f>
        <v>0</v>
      </c>
      <c r="D61" s="735">
        <f>+D45</f>
        <v>0</v>
      </c>
      <c r="E61" s="735">
        <f>+E45</f>
        <v>0</v>
      </c>
    </row>
    <row r="62" spans="1:5" ht="5.25" customHeight="1">
      <c r="A62" s="1388"/>
      <c r="B62" s="786"/>
      <c r="C62" s="735"/>
      <c r="D62" s="735"/>
      <c r="E62" s="735"/>
    </row>
    <row r="63" spans="1:5">
      <c r="A63" s="785"/>
      <c r="B63" s="786" t="s">
        <v>864</v>
      </c>
      <c r="C63" s="735">
        <f>+C15</f>
        <v>57627673</v>
      </c>
      <c r="D63" s="735">
        <f>+D15</f>
        <v>34345565.130000003</v>
      </c>
      <c r="E63" s="735">
        <f>+E15</f>
        <v>34345565.130000003</v>
      </c>
    </row>
    <row r="64" spans="1:5" ht="6.75" customHeight="1">
      <c r="A64" s="785"/>
      <c r="B64" s="786"/>
      <c r="C64" s="735"/>
      <c r="D64" s="735"/>
      <c r="E64" s="735"/>
    </row>
    <row r="65" spans="1:5">
      <c r="A65" s="785"/>
      <c r="B65" s="786" t="s">
        <v>867</v>
      </c>
      <c r="C65" s="736"/>
      <c r="D65" s="742">
        <f>+D19</f>
        <v>0</v>
      </c>
      <c r="E65" s="742">
        <f>+E19</f>
        <v>0</v>
      </c>
    </row>
    <row r="66" spans="1:5">
      <c r="A66" s="785"/>
      <c r="B66" s="786"/>
      <c r="C66" s="735"/>
      <c r="D66" s="735"/>
      <c r="E66" s="735"/>
    </row>
    <row r="67" spans="1:5" ht="19.5">
      <c r="A67" s="1385"/>
      <c r="B67" s="616" t="s">
        <v>887</v>
      </c>
      <c r="C67" s="738">
        <f>+C10+C59-C15+C19</f>
        <v>96900000</v>
      </c>
      <c r="D67" s="738">
        <f>+D10+D59-D15+D19</f>
        <v>26733743.310000002</v>
      </c>
      <c r="E67" s="738">
        <f>+E10+E59-E15+E19</f>
        <v>26733743.310000002</v>
      </c>
    </row>
    <row r="68" spans="1:5">
      <c r="A68" s="1385"/>
      <c r="B68" s="628"/>
      <c r="C68" s="735" t="s">
        <v>244</v>
      </c>
      <c r="D68" s="735" t="s">
        <v>244</v>
      </c>
      <c r="E68" s="735" t="s">
        <v>244</v>
      </c>
    </row>
    <row r="69" spans="1:5" ht="19.5">
      <c r="A69" s="1385"/>
      <c r="B69" s="616" t="s">
        <v>888</v>
      </c>
      <c r="C69" s="738">
        <f>+C67-C59</f>
        <v>96900000</v>
      </c>
      <c r="D69" s="738">
        <f>+D67-D59</f>
        <v>26733743.310000002</v>
      </c>
      <c r="E69" s="738">
        <f>+E67-E59</f>
        <v>26733743.310000002</v>
      </c>
    </row>
    <row r="70" spans="1:5" ht="15.75" thickBot="1">
      <c r="A70" s="1386"/>
      <c r="B70" s="629"/>
      <c r="C70" s="643" t="s">
        <v>244</v>
      </c>
      <c r="D70" s="644" t="s">
        <v>244</v>
      </c>
      <c r="E70" s="643" t="s">
        <v>244</v>
      </c>
    </row>
    <row r="71" spans="1:5" ht="5.25" customHeight="1" thickBot="1"/>
    <row r="72" spans="1:5">
      <c r="A72" s="1392" t="s">
        <v>246</v>
      </c>
      <c r="B72" s="1393"/>
      <c r="C72" s="1396" t="s">
        <v>877</v>
      </c>
      <c r="D72" s="1313" t="s">
        <v>435</v>
      </c>
      <c r="E72" s="623" t="s">
        <v>858</v>
      </c>
    </row>
    <row r="73" spans="1:5" ht="15.75" thickBot="1">
      <c r="A73" s="1394"/>
      <c r="B73" s="1395"/>
      <c r="C73" s="1397"/>
      <c r="D73" s="1314"/>
      <c r="E73" s="624" t="s">
        <v>662</v>
      </c>
    </row>
    <row r="74" spans="1:5">
      <c r="A74" s="1389"/>
      <c r="B74" s="1390"/>
      <c r="C74" s="625"/>
      <c r="D74" s="625"/>
      <c r="E74" s="625"/>
    </row>
    <row r="75" spans="1:5">
      <c r="A75" s="1388"/>
      <c r="B75" s="1391" t="s">
        <v>861</v>
      </c>
      <c r="C75" s="1387">
        <f>+C11</f>
        <v>0</v>
      </c>
      <c r="D75" s="1387">
        <f>+D11</f>
        <v>0</v>
      </c>
      <c r="E75" s="1387">
        <f>+E11</f>
        <v>0</v>
      </c>
    </row>
    <row r="76" spans="1:5">
      <c r="A76" s="1388"/>
      <c r="B76" s="1391"/>
      <c r="C76" s="1387"/>
      <c r="D76" s="1387"/>
      <c r="E76" s="1387"/>
    </row>
    <row r="77" spans="1:5" ht="19.5">
      <c r="A77" s="1388"/>
      <c r="B77" s="627" t="s">
        <v>889</v>
      </c>
      <c r="C77" s="735">
        <f>+C78-C79</f>
        <v>0</v>
      </c>
      <c r="D77" s="735">
        <f>+D78-D79</f>
        <v>0</v>
      </c>
      <c r="E77" s="735">
        <f>+E78-E79</f>
        <v>0</v>
      </c>
    </row>
    <row r="78" spans="1:5">
      <c r="A78" s="1388"/>
      <c r="B78" s="626" t="s">
        <v>880</v>
      </c>
      <c r="C78" s="735">
        <f>+C43</f>
        <v>0</v>
      </c>
      <c r="D78" s="735">
        <v>0</v>
      </c>
      <c r="E78" s="735">
        <v>0</v>
      </c>
    </row>
    <row r="79" spans="1:5">
      <c r="A79" s="1388"/>
      <c r="B79" s="626" t="s">
        <v>883</v>
      </c>
      <c r="C79" s="735">
        <f>+C46</f>
        <v>0</v>
      </c>
      <c r="D79" s="735">
        <v>0</v>
      </c>
      <c r="E79" s="735">
        <v>0</v>
      </c>
    </row>
    <row r="80" spans="1:5">
      <c r="A80" s="1388"/>
      <c r="B80" s="786"/>
      <c r="C80" s="735"/>
      <c r="D80" s="735"/>
      <c r="E80" s="735"/>
    </row>
    <row r="81" spans="1:5">
      <c r="A81" s="785"/>
      <c r="B81" s="786" t="s">
        <v>890</v>
      </c>
      <c r="C81" s="735">
        <f>+C16</f>
        <v>96900000</v>
      </c>
      <c r="D81" s="735">
        <f>+D16</f>
        <v>22813210.490000002</v>
      </c>
      <c r="E81" s="735">
        <f>+E16</f>
        <v>22813210.490000002</v>
      </c>
    </row>
    <row r="82" spans="1:5">
      <c r="A82" s="785"/>
      <c r="B82" s="786"/>
      <c r="C82" s="735" t="s">
        <v>244</v>
      </c>
      <c r="D82" s="735" t="s">
        <v>244</v>
      </c>
      <c r="E82" s="735" t="s">
        <v>244</v>
      </c>
    </row>
    <row r="83" spans="1:5">
      <c r="A83" s="785"/>
      <c r="B83" s="786" t="s">
        <v>868</v>
      </c>
      <c r="C83" s="736"/>
      <c r="D83" s="742">
        <f>+D20</f>
        <v>0</v>
      </c>
      <c r="E83" s="742">
        <f>+E20</f>
        <v>0</v>
      </c>
    </row>
    <row r="84" spans="1:5">
      <c r="A84" s="785"/>
      <c r="B84" s="786"/>
      <c r="C84" s="735"/>
      <c r="D84" s="735"/>
      <c r="E84" s="735"/>
    </row>
    <row r="85" spans="1:5" ht="19.5">
      <c r="A85" s="1385"/>
      <c r="B85" s="616" t="s">
        <v>891</v>
      </c>
      <c r="C85" s="737">
        <f>+C75+C77-C81+C83</f>
        <v>-96900000</v>
      </c>
      <c r="D85" s="737">
        <f>+D75+D77-D81+D83</f>
        <v>-22813210.490000002</v>
      </c>
      <c r="E85" s="737">
        <f>+E75+E77-E81+E83</f>
        <v>-22813210.490000002</v>
      </c>
    </row>
    <row r="86" spans="1:5">
      <c r="A86" s="1385"/>
      <c r="B86" s="628"/>
      <c r="C86" s="738"/>
      <c r="D86" s="738"/>
      <c r="E86" s="738"/>
    </row>
    <row r="87" spans="1:5" ht="19.5">
      <c r="A87" s="1385"/>
      <c r="B87" s="616" t="s">
        <v>892</v>
      </c>
      <c r="C87" s="739">
        <f>+C85-C77</f>
        <v>-96900000</v>
      </c>
      <c r="D87" s="739">
        <f>+D85-D77</f>
        <v>-22813210.490000002</v>
      </c>
      <c r="E87" s="739">
        <f>+E85-E77</f>
        <v>-22813210.490000002</v>
      </c>
    </row>
    <row r="88" spans="1:5" ht="15.75" thickBot="1">
      <c r="A88" s="1386"/>
      <c r="B88" s="629"/>
      <c r="C88" s="629"/>
      <c r="D88" s="629"/>
      <c r="E88" s="629"/>
    </row>
  </sheetData>
  <sheetProtection formatColumns="0" formatRows="0" insertHyperlinks="0"/>
  <mergeCells count="41"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  <mergeCell ref="A48:A49"/>
    <mergeCell ref="B48:B49"/>
    <mergeCell ref="C48:C49"/>
    <mergeCell ref="D48:D49"/>
    <mergeCell ref="E48:E49"/>
    <mergeCell ref="A54:B55"/>
    <mergeCell ref="D54:D55"/>
    <mergeCell ref="A56:B56"/>
    <mergeCell ref="A57:A58"/>
    <mergeCell ref="B57:B58"/>
    <mergeCell ref="C57:C58"/>
    <mergeCell ref="D57:D58"/>
    <mergeCell ref="A67:A70"/>
    <mergeCell ref="A72:B73"/>
    <mergeCell ref="C72:C73"/>
    <mergeCell ref="D72:D73"/>
    <mergeCell ref="E57:E58"/>
    <mergeCell ref="A59:A62"/>
    <mergeCell ref="A85:A88"/>
    <mergeCell ref="E75:E76"/>
    <mergeCell ref="A77:A80"/>
    <mergeCell ref="A74:B74"/>
    <mergeCell ref="A75:A76"/>
    <mergeCell ref="B75:B76"/>
    <mergeCell ref="C75:C76"/>
    <mergeCell ref="D75:D76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92D050"/>
  </sheetPr>
  <dimension ref="A1:D102"/>
  <sheetViews>
    <sheetView view="pageBreakPreview" zoomScale="90" zoomScaleNormal="100" zoomScaleSheetLayoutView="90" workbookViewId="0">
      <selection activeCell="D7" sqref="D7"/>
    </sheetView>
  </sheetViews>
  <sheetFormatPr baseColWidth="10" defaultColWidth="11.28515625" defaultRowHeight="16.5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>
      <c r="A1" s="1412" t="str">
        <f>'ETCA-I-01'!A1:G1</f>
        <v>COMISION DE VIVIENDA DEL ESTADO DE SONORA</v>
      </c>
      <c r="B1" s="1412"/>
      <c r="C1" s="1412"/>
      <c r="D1" s="1412"/>
    </row>
    <row r="2" spans="1:4">
      <c r="A2" s="1413" t="s">
        <v>20</v>
      </c>
      <c r="B2" s="1413"/>
      <c r="C2" s="1413"/>
      <c r="D2" s="1413"/>
    </row>
    <row r="3" spans="1:4">
      <c r="A3" s="1413" t="str">
        <f>'ETCA-I-03'!A3:D3</f>
        <v>Del 01 de Enero al 30 de Septiembre de 2020</v>
      </c>
      <c r="B3" s="1413"/>
      <c r="C3" s="1413"/>
      <c r="D3" s="1413"/>
    </row>
    <row r="4" spans="1:4">
      <c r="A4" s="37"/>
      <c r="B4" s="1413" t="s">
        <v>893</v>
      </c>
      <c r="C4" s="1413"/>
      <c r="D4" s="45"/>
    </row>
    <row r="5" spans="1:4" ht="6.75" customHeight="1" thickBot="1"/>
    <row r="6" spans="1:4" s="33" customFormat="1" ht="30" customHeight="1">
      <c r="A6" s="1416" t="s">
        <v>894</v>
      </c>
      <c r="B6" s="1417"/>
      <c r="C6" s="1414" t="s">
        <v>895</v>
      </c>
      <c r="D6" s="1415"/>
    </row>
    <row r="7" spans="1:4" s="33" customFormat="1" ht="32.25" customHeight="1" thickBot="1">
      <c r="A7" s="1418"/>
      <c r="B7" s="1419"/>
      <c r="C7" s="38" t="s">
        <v>896</v>
      </c>
      <c r="D7" s="39" t="s">
        <v>897</v>
      </c>
    </row>
    <row r="8" spans="1:4" s="33" customFormat="1" ht="31.5" customHeight="1">
      <c r="A8" s="36">
        <v>1</v>
      </c>
      <c r="B8" s="1009" t="s">
        <v>645</v>
      </c>
      <c r="C8" s="1010" t="s">
        <v>1267</v>
      </c>
      <c r="D8" s="1011">
        <v>186155956</v>
      </c>
    </row>
    <row r="9" spans="1:4" s="33" customFormat="1" ht="31.5" customHeight="1">
      <c r="A9" s="36">
        <v>2</v>
      </c>
      <c r="B9" s="1009" t="s">
        <v>1268</v>
      </c>
      <c r="C9" s="1010" t="s">
        <v>1267</v>
      </c>
      <c r="D9" s="1011">
        <v>507042549</v>
      </c>
    </row>
    <row r="10" spans="1:4" s="33" customFormat="1" ht="31.5" customHeight="1">
      <c r="A10" s="36">
        <v>3</v>
      </c>
      <c r="B10" s="1009" t="s">
        <v>1269</v>
      </c>
      <c r="C10" s="1010" t="s">
        <v>1267</v>
      </c>
      <c r="D10" s="1011">
        <v>517874002</v>
      </c>
    </row>
    <row r="11" spans="1:4" s="33" customFormat="1" ht="31.5" customHeight="1">
      <c r="A11" s="36">
        <v>4</v>
      </c>
      <c r="B11" s="1009" t="s">
        <v>1270</v>
      </c>
      <c r="C11" s="1010" t="s">
        <v>1267</v>
      </c>
      <c r="D11" s="1011">
        <v>552169576</v>
      </c>
    </row>
    <row r="12" spans="1:4" s="33" customFormat="1" ht="31.5" customHeight="1">
      <c r="A12" s="36">
        <v>5</v>
      </c>
      <c r="B12" s="1009" t="s">
        <v>1271</v>
      </c>
      <c r="C12" s="1010" t="s">
        <v>1267</v>
      </c>
      <c r="D12" s="1011">
        <v>558324676</v>
      </c>
    </row>
    <row r="13" spans="1:4" s="33" customFormat="1" ht="31.5" customHeight="1">
      <c r="A13" s="36">
        <v>6</v>
      </c>
      <c r="B13" s="1009" t="s">
        <v>1272</v>
      </c>
      <c r="C13" s="1010" t="s">
        <v>1267</v>
      </c>
      <c r="D13" s="1011">
        <v>589888257</v>
      </c>
    </row>
    <row r="14" spans="1:4" s="33" customFormat="1" ht="31.5" customHeight="1">
      <c r="A14" s="36">
        <v>7</v>
      </c>
      <c r="B14" s="1009" t="s">
        <v>1273</v>
      </c>
      <c r="C14" s="1010" t="s">
        <v>1267</v>
      </c>
      <c r="D14" s="1011">
        <v>588082704</v>
      </c>
    </row>
    <row r="15" spans="1:4" s="33" customFormat="1" ht="31.5" customHeight="1">
      <c r="A15" s="36">
        <v>8</v>
      </c>
      <c r="B15" s="1009" t="s">
        <v>1274</v>
      </c>
      <c r="C15" s="1010" t="s">
        <v>1267</v>
      </c>
      <c r="D15" s="1011">
        <v>603012622</v>
      </c>
    </row>
    <row r="16" spans="1:4" s="33" customFormat="1" ht="31.5" customHeight="1">
      <c r="A16" s="36">
        <v>9</v>
      </c>
      <c r="B16" s="1009" t="s">
        <v>1275</v>
      </c>
      <c r="C16" s="1010" t="s">
        <v>1267</v>
      </c>
      <c r="D16" s="1011">
        <v>614745300</v>
      </c>
    </row>
    <row r="17" spans="1:4" s="33" customFormat="1" ht="31.5" customHeight="1">
      <c r="A17" s="36">
        <v>10</v>
      </c>
      <c r="B17" s="1009" t="s">
        <v>1276</v>
      </c>
      <c r="C17" s="1010" t="s">
        <v>1267</v>
      </c>
      <c r="D17" s="1011">
        <v>614745328</v>
      </c>
    </row>
    <row r="18" spans="1:4" s="33" customFormat="1" ht="31.5" customHeight="1">
      <c r="A18" s="36">
        <v>11</v>
      </c>
      <c r="B18" s="1009" t="s">
        <v>1277</v>
      </c>
      <c r="C18" s="1010" t="s">
        <v>1267</v>
      </c>
      <c r="D18" s="1011">
        <v>631897297</v>
      </c>
    </row>
    <row r="19" spans="1:4" s="33" customFormat="1" ht="31.5" customHeight="1">
      <c r="A19" s="36">
        <v>12</v>
      </c>
      <c r="B19" s="1009" t="s">
        <v>1278</v>
      </c>
      <c r="C19" s="1010" t="s">
        <v>1267</v>
      </c>
      <c r="D19" s="1011">
        <v>633579887</v>
      </c>
    </row>
    <row r="20" spans="1:4" s="33" customFormat="1" ht="31.5" customHeight="1">
      <c r="A20" s="36">
        <v>13</v>
      </c>
      <c r="B20" s="1009" t="s">
        <v>1279</v>
      </c>
      <c r="C20" s="1010" t="s">
        <v>1267</v>
      </c>
      <c r="D20" s="1011">
        <v>638314720</v>
      </c>
    </row>
    <row r="21" spans="1:4" s="33" customFormat="1" ht="31.5" customHeight="1">
      <c r="A21" s="36">
        <v>14</v>
      </c>
      <c r="B21" s="1009" t="s">
        <v>1280</v>
      </c>
      <c r="C21" s="1010" t="s">
        <v>1267</v>
      </c>
      <c r="D21" s="1011">
        <v>649848249</v>
      </c>
    </row>
    <row r="22" spans="1:4" s="33" customFormat="1" ht="31.5" customHeight="1">
      <c r="A22" s="36">
        <v>15</v>
      </c>
      <c r="B22" s="1009" t="s">
        <v>1281</v>
      </c>
      <c r="C22" s="1010" t="s">
        <v>1267</v>
      </c>
      <c r="D22" s="1011">
        <v>647703830</v>
      </c>
    </row>
    <row r="23" spans="1:4" s="33" customFormat="1" ht="31.5" customHeight="1">
      <c r="A23" s="36">
        <v>16</v>
      </c>
      <c r="B23" s="1009" t="s">
        <v>1282</v>
      </c>
      <c r="C23" s="1010" t="s">
        <v>1267</v>
      </c>
      <c r="D23" s="1011">
        <v>647703821</v>
      </c>
    </row>
    <row r="24" spans="1:4" s="33" customFormat="1" ht="31.5" customHeight="1">
      <c r="A24" s="36">
        <v>17</v>
      </c>
      <c r="B24" s="1009" t="s">
        <v>1283</v>
      </c>
      <c r="C24" s="1010" t="s">
        <v>1267</v>
      </c>
      <c r="D24" s="1011">
        <v>649848436</v>
      </c>
    </row>
    <row r="25" spans="1:4" s="33" customFormat="1" ht="31.5" customHeight="1">
      <c r="A25" s="36">
        <v>18</v>
      </c>
      <c r="B25" s="1009" t="s">
        <v>1284</v>
      </c>
      <c r="C25" s="1010" t="s">
        <v>1267</v>
      </c>
      <c r="D25" s="1011">
        <v>674367407</v>
      </c>
    </row>
    <row r="26" spans="1:4" s="33" customFormat="1" ht="31.5" customHeight="1">
      <c r="A26" s="36">
        <v>19</v>
      </c>
      <c r="B26" s="1009" t="s">
        <v>1285</v>
      </c>
      <c r="C26" s="1010" t="s">
        <v>1267</v>
      </c>
      <c r="D26" s="1011">
        <v>649848427</v>
      </c>
    </row>
    <row r="27" spans="1:4" s="33" customFormat="1" ht="31.5" customHeight="1">
      <c r="A27" s="36">
        <v>20</v>
      </c>
      <c r="B27" s="1009" t="s">
        <v>1286</v>
      </c>
      <c r="C27" s="1010" t="s">
        <v>1267</v>
      </c>
      <c r="D27" s="1011">
        <v>674367416</v>
      </c>
    </row>
    <row r="28" spans="1:4" s="33" customFormat="1" ht="31.5" customHeight="1">
      <c r="A28" s="36">
        <v>21</v>
      </c>
      <c r="B28" s="1009" t="s">
        <v>1287</v>
      </c>
      <c r="C28" s="1010" t="s">
        <v>1267</v>
      </c>
      <c r="D28" s="1011">
        <v>686036359</v>
      </c>
    </row>
    <row r="29" spans="1:4" s="33" customFormat="1" ht="31.5" customHeight="1">
      <c r="A29" s="36">
        <v>22</v>
      </c>
      <c r="B29" s="1009" t="s">
        <v>1288</v>
      </c>
      <c r="C29" s="1010" t="s">
        <v>1267</v>
      </c>
      <c r="D29" s="1011">
        <v>699444600</v>
      </c>
    </row>
    <row r="30" spans="1:4" s="33" customFormat="1" ht="31.5" customHeight="1">
      <c r="A30" s="36">
        <v>23</v>
      </c>
      <c r="B30" s="1009" t="s">
        <v>1289</v>
      </c>
      <c r="C30" s="1010" t="s">
        <v>1267</v>
      </c>
      <c r="D30" s="1011">
        <v>699444628</v>
      </c>
    </row>
    <row r="31" spans="1:4" s="33" customFormat="1" ht="31.5" customHeight="1">
      <c r="A31" s="36">
        <v>24</v>
      </c>
      <c r="B31" s="1009" t="s">
        <v>1290</v>
      </c>
      <c r="C31" s="1010" t="s">
        <v>1267</v>
      </c>
      <c r="D31" s="1011">
        <v>813152961</v>
      </c>
    </row>
    <row r="32" spans="1:4" s="33" customFormat="1" ht="31.5" customHeight="1">
      <c r="A32" s="36">
        <v>25</v>
      </c>
      <c r="B32" s="1009" t="s">
        <v>1291</v>
      </c>
      <c r="C32" s="1010" t="s">
        <v>1267</v>
      </c>
      <c r="D32" s="1011">
        <v>813152952</v>
      </c>
    </row>
    <row r="33" spans="1:4" s="33" customFormat="1" ht="31.5" customHeight="1">
      <c r="A33" s="36">
        <v>26</v>
      </c>
      <c r="B33" s="1009" t="s">
        <v>1292</v>
      </c>
      <c r="C33" s="1010" t="s">
        <v>1267</v>
      </c>
      <c r="D33" s="1011">
        <v>835545958</v>
      </c>
    </row>
    <row r="34" spans="1:4" s="33" customFormat="1" ht="31.5" customHeight="1">
      <c r="A34" s="36">
        <v>27</v>
      </c>
      <c r="B34" s="1009" t="s">
        <v>1293</v>
      </c>
      <c r="C34" s="1010" t="s">
        <v>1267</v>
      </c>
      <c r="D34" s="1011">
        <v>826917928</v>
      </c>
    </row>
    <row r="35" spans="1:4" s="33" customFormat="1" ht="31.5" customHeight="1">
      <c r="A35" s="36">
        <v>28</v>
      </c>
      <c r="B35" s="1009" t="s">
        <v>1294</v>
      </c>
      <c r="C35" s="1010" t="s">
        <v>1267</v>
      </c>
      <c r="D35" s="1011">
        <v>862623795</v>
      </c>
    </row>
    <row r="36" spans="1:4" s="33" customFormat="1" ht="31.5" customHeight="1">
      <c r="A36" s="36">
        <v>29</v>
      </c>
      <c r="B36" s="1009" t="s">
        <v>1295</v>
      </c>
      <c r="C36" s="1010" t="s">
        <v>1267</v>
      </c>
      <c r="D36" s="1011">
        <v>237499310</v>
      </c>
    </row>
    <row r="37" spans="1:4" s="33" customFormat="1" ht="31.5" customHeight="1">
      <c r="A37" s="36">
        <v>30</v>
      </c>
      <c r="B37" s="1009" t="s">
        <v>1296</v>
      </c>
      <c r="C37" s="1010" t="s">
        <v>1267</v>
      </c>
      <c r="D37" s="1011" t="s">
        <v>1297</v>
      </c>
    </row>
    <row r="38" spans="1:4" s="33" customFormat="1" ht="31.5" customHeight="1">
      <c r="A38" s="36">
        <v>31</v>
      </c>
      <c r="B38" s="1009" t="s">
        <v>1298</v>
      </c>
      <c r="C38" s="1010" t="s">
        <v>1267</v>
      </c>
      <c r="D38" s="1011">
        <v>418756979</v>
      </c>
    </row>
    <row r="39" spans="1:4" s="33" customFormat="1" ht="31.5" customHeight="1">
      <c r="A39" s="36">
        <v>32</v>
      </c>
      <c r="B39" s="1009" t="s">
        <v>1299</v>
      </c>
      <c r="C39" s="1010" t="s">
        <v>1267</v>
      </c>
      <c r="D39" s="1011">
        <v>430040803</v>
      </c>
    </row>
    <row r="40" spans="1:4" s="33" customFormat="1" ht="31.5" customHeight="1">
      <c r="A40" s="36">
        <v>33</v>
      </c>
      <c r="B40" s="1009" t="s">
        <v>1300</v>
      </c>
      <c r="C40" s="1010" t="s">
        <v>1267</v>
      </c>
      <c r="D40" s="1011">
        <v>502602939</v>
      </c>
    </row>
    <row r="41" spans="1:4" s="33" customFormat="1" ht="31.5" customHeight="1">
      <c r="A41" s="36">
        <v>34</v>
      </c>
      <c r="B41" s="1009" t="s">
        <v>1301</v>
      </c>
      <c r="C41" s="1010" t="s">
        <v>1267</v>
      </c>
      <c r="D41" s="1011">
        <v>435075408</v>
      </c>
    </row>
    <row r="42" spans="1:4" s="33" customFormat="1" ht="31.5" customHeight="1">
      <c r="A42" s="36">
        <v>35</v>
      </c>
      <c r="B42" s="1012" t="s">
        <v>1302</v>
      </c>
      <c r="C42" s="1010" t="s">
        <v>1267</v>
      </c>
      <c r="D42" s="1011">
        <v>435075378</v>
      </c>
    </row>
    <row r="43" spans="1:4" s="33" customFormat="1" ht="31.5" customHeight="1">
      <c r="A43" s="36">
        <v>36</v>
      </c>
      <c r="B43" s="1009" t="s">
        <v>1303</v>
      </c>
      <c r="C43" s="1010" t="s">
        <v>1267</v>
      </c>
      <c r="D43" s="1011">
        <v>430040942</v>
      </c>
    </row>
    <row r="44" spans="1:4" s="33" customFormat="1" ht="31.5" customHeight="1">
      <c r="A44" s="36">
        <v>37</v>
      </c>
      <c r="B44" s="1009" t="s">
        <v>1304</v>
      </c>
      <c r="C44" s="1010" t="s">
        <v>1267</v>
      </c>
      <c r="D44" s="1011">
        <v>435075444</v>
      </c>
    </row>
    <row r="45" spans="1:4" s="33" customFormat="1" ht="31.5" customHeight="1">
      <c r="A45" s="36">
        <v>38</v>
      </c>
      <c r="B45" s="1009" t="s">
        <v>1305</v>
      </c>
      <c r="C45" s="1010" t="s">
        <v>1267</v>
      </c>
      <c r="D45" s="1011">
        <v>435075453</v>
      </c>
    </row>
    <row r="46" spans="1:4" s="33" customFormat="1" ht="31.5" customHeight="1">
      <c r="A46" s="36">
        <v>39</v>
      </c>
      <c r="B46" s="1009" t="s">
        <v>1306</v>
      </c>
      <c r="C46" s="1010" t="s">
        <v>1267</v>
      </c>
      <c r="D46" s="1011">
        <v>435075462</v>
      </c>
    </row>
    <row r="47" spans="1:4" s="33" customFormat="1" ht="31.5" customHeight="1">
      <c r="A47" s="36">
        <v>40</v>
      </c>
      <c r="B47" s="1009" t="s">
        <v>1307</v>
      </c>
      <c r="C47" s="1010" t="s">
        <v>1267</v>
      </c>
      <c r="D47" s="1011">
        <v>435075471</v>
      </c>
    </row>
    <row r="48" spans="1:4" s="33" customFormat="1" ht="31.5" customHeight="1">
      <c r="A48" s="36">
        <v>41</v>
      </c>
      <c r="B48" s="1009" t="s">
        <v>1308</v>
      </c>
      <c r="C48" s="1010" t="s">
        <v>1267</v>
      </c>
      <c r="D48" s="1011">
        <v>439098160</v>
      </c>
    </row>
    <row r="49" spans="1:4" s="33" customFormat="1" ht="31.5" customHeight="1">
      <c r="A49" s="36">
        <v>42</v>
      </c>
      <c r="B49" s="1009" t="s">
        <v>1309</v>
      </c>
      <c r="C49" s="1010" t="s">
        <v>1267</v>
      </c>
      <c r="D49" s="1011">
        <v>439098133</v>
      </c>
    </row>
    <row r="50" spans="1:4" s="33" customFormat="1" ht="31.5" customHeight="1">
      <c r="A50" s="36">
        <v>43</v>
      </c>
      <c r="B50" s="1009" t="s">
        <v>1310</v>
      </c>
      <c r="C50" s="1010" t="s">
        <v>1267</v>
      </c>
      <c r="D50" s="1011">
        <v>439098124</v>
      </c>
    </row>
    <row r="51" spans="1:4" s="33" customFormat="1" ht="31.5" customHeight="1">
      <c r="A51" s="36">
        <v>44</v>
      </c>
      <c r="B51" s="1009" t="s">
        <v>1311</v>
      </c>
      <c r="C51" s="1010" t="s">
        <v>1267</v>
      </c>
      <c r="D51" s="1011">
        <v>457473583</v>
      </c>
    </row>
    <row r="52" spans="1:4" s="33" customFormat="1" ht="31.5" customHeight="1">
      <c r="A52" s="36">
        <v>45</v>
      </c>
      <c r="B52" s="1009" t="s">
        <v>1312</v>
      </c>
      <c r="C52" s="1010" t="s">
        <v>1267</v>
      </c>
      <c r="D52" s="1011">
        <v>468926236</v>
      </c>
    </row>
    <row r="53" spans="1:4" s="33" customFormat="1" ht="31.5" customHeight="1">
      <c r="A53" s="36">
        <v>46</v>
      </c>
      <c r="B53" s="1009" t="s">
        <v>1313</v>
      </c>
      <c r="C53" s="1010" t="s">
        <v>1267</v>
      </c>
      <c r="D53" s="1011">
        <v>435075565</v>
      </c>
    </row>
    <row r="54" spans="1:4" s="33" customFormat="1" ht="31.5" customHeight="1">
      <c r="A54" s="36">
        <v>47</v>
      </c>
      <c r="B54" s="1009" t="s">
        <v>1314</v>
      </c>
      <c r="C54" s="1010" t="s">
        <v>1267</v>
      </c>
      <c r="D54" s="1011">
        <v>439098151</v>
      </c>
    </row>
    <row r="55" spans="1:4" s="33" customFormat="1" ht="31.5" customHeight="1">
      <c r="A55" s="36">
        <v>48</v>
      </c>
      <c r="B55" s="1009" t="s">
        <v>1315</v>
      </c>
      <c r="C55" s="1010" t="s">
        <v>1267</v>
      </c>
      <c r="D55" s="1013">
        <v>457473565</v>
      </c>
    </row>
    <row r="56" spans="1:4" s="33" customFormat="1" ht="31.5" customHeight="1">
      <c r="A56" s="36">
        <v>49</v>
      </c>
      <c r="B56" s="1009" t="s">
        <v>1316</v>
      </c>
      <c r="C56" s="1010" t="s">
        <v>1267</v>
      </c>
      <c r="D56" s="1011">
        <v>435075426</v>
      </c>
    </row>
    <row r="57" spans="1:4" s="33" customFormat="1" ht="31.5" customHeight="1">
      <c r="A57" s="36">
        <v>50</v>
      </c>
      <c r="B57" s="1012" t="s">
        <v>1317</v>
      </c>
      <c r="C57" s="1010" t="s">
        <v>1267</v>
      </c>
      <c r="D57" s="1011">
        <v>430040906</v>
      </c>
    </row>
    <row r="58" spans="1:4" s="33" customFormat="1" ht="31.5" customHeight="1">
      <c r="A58" s="36">
        <v>51</v>
      </c>
      <c r="B58" s="1009" t="s">
        <v>1318</v>
      </c>
      <c r="C58" s="1010" t="s">
        <v>1267</v>
      </c>
      <c r="D58" s="1011">
        <v>435075417</v>
      </c>
    </row>
    <row r="59" spans="1:4" s="33" customFormat="1" ht="31.5" customHeight="1">
      <c r="A59" s="36">
        <v>52</v>
      </c>
      <c r="B59" s="1012" t="s">
        <v>1319</v>
      </c>
      <c r="C59" s="1010" t="s">
        <v>1267</v>
      </c>
      <c r="D59" s="1011">
        <v>439098254</v>
      </c>
    </row>
    <row r="60" spans="1:4" s="33" customFormat="1" ht="31.5" customHeight="1">
      <c r="A60" s="36">
        <v>53</v>
      </c>
      <c r="B60" s="1009" t="s">
        <v>1313</v>
      </c>
      <c r="C60" s="1010" t="s">
        <v>1267</v>
      </c>
      <c r="D60" s="1011" t="s">
        <v>1320</v>
      </c>
    </row>
    <row r="61" spans="1:4" s="33" customFormat="1" ht="31.5" customHeight="1">
      <c r="A61" s="36">
        <v>54</v>
      </c>
      <c r="B61" s="1009" t="s">
        <v>1321</v>
      </c>
      <c r="C61" s="1010" t="s">
        <v>1267</v>
      </c>
      <c r="D61" s="1011" t="s">
        <v>1322</v>
      </c>
    </row>
    <row r="62" spans="1:4" s="33" customFormat="1" ht="31.5" customHeight="1">
      <c r="A62" s="36">
        <v>55</v>
      </c>
      <c r="B62" s="1009" t="s">
        <v>1323</v>
      </c>
      <c r="C62" s="1010" t="s">
        <v>1267</v>
      </c>
      <c r="D62" s="1011">
        <v>443943799</v>
      </c>
    </row>
    <row r="63" spans="1:4" s="33" customFormat="1" ht="31.5" customHeight="1">
      <c r="A63" s="36">
        <v>56</v>
      </c>
      <c r="B63" s="1009" t="s">
        <v>1324</v>
      </c>
      <c r="C63" s="1010" t="s">
        <v>1267</v>
      </c>
      <c r="D63" s="1011">
        <v>443943780</v>
      </c>
    </row>
    <row r="64" spans="1:4" s="33" customFormat="1" ht="31.5" customHeight="1">
      <c r="A64" s="36">
        <v>57</v>
      </c>
      <c r="B64" s="1009" t="s">
        <v>1325</v>
      </c>
      <c r="C64" s="1010" t="s">
        <v>1267</v>
      </c>
      <c r="D64" s="1011">
        <v>446152341</v>
      </c>
    </row>
    <row r="65" spans="1:4" s="33" customFormat="1" ht="31.5" customHeight="1">
      <c r="A65" s="36">
        <v>58</v>
      </c>
      <c r="B65" s="1009" t="s">
        <v>1326</v>
      </c>
      <c r="C65" s="1010" t="s">
        <v>1267</v>
      </c>
      <c r="D65" s="1011" t="s">
        <v>1327</v>
      </c>
    </row>
    <row r="66" spans="1:4" s="33" customFormat="1" ht="31.5" customHeight="1">
      <c r="A66" s="36">
        <v>59</v>
      </c>
      <c r="B66" s="1009" t="s">
        <v>1328</v>
      </c>
      <c r="C66" s="1010" t="s">
        <v>1267</v>
      </c>
      <c r="D66" s="1011">
        <v>446152350</v>
      </c>
    </row>
    <row r="67" spans="1:4" s="33" customFormat="1" ht="31.5" customHeight="1">
      <c r="A67" s="36">
        <v>60</v>
      </c>
      <c r="B67" s="1009" t="s">
        <v>1329</v>
      </c>
      <c r="C67" s="1010" t="s">
        <v>1267</v>
      </c>
      <c r="D67" s="1011">
        <v>446152369</v>
      </c>
    </row>
    <row r="68" spans="1:4" s="33" customFormat="1" ht="31.5" customHeight="1">
      <c r="A68" s="36">
        <v>61</v>
      </c>
      <c r="B68" s="1009" t="s">
        <v>1330</v>
      </c>
      <c r="C68" s="1010" t="s">
        <v>1267</v>
      </c>
      <c r="D68" s="1011" t="s">
        <v>1331</v>
      </c>
    </row>
    <row r="69" spans="1:4" s="33" customFormat="1" ht="31.5" customHeight="1">
      <c r="A69" s="36">
        <v>62</v>
      </c>
      <c r="B69" s="1009" t="s">
        <v>1332</v>
      </c>
      <c r="C69" s="1010" t="s">
        <v>1267</v>
      </c>
      <c r="D69" s="1011">
        <v>446152396</v>
      </c>
    </row>
    <row r="70" spans="1:4" s="33" customFormat="1" ht="31.5" customHeight="1">
      <c r="A70" s="36">
        <v>63</v>
      </c>
      <c r="B70" s="1009" t="s">
        <v>1333</v>
      </c>
      <c r="C70" s="1010" t="s">
        <v>1267</v>
      </c>
      <c r="D70" s="1011" t="s">
        <v>1334</v>
      </c>
    </row>
    <row r="71" spans="1:4" s="33" customFormat="1" ht="31.5" customHeight="1">
      <c r="A71" s="36">
        <v>64</v>
      </c>
      <c r="B71" s="1009" t="s">
        <v>1335</v>
      </c>
      <c r="C71" s="1010" t="s">
        <v>1267</v>
      </c>
      <c r="D71" s="1011">
        <v>439098142</v>
      </c>
    </row>
    <row r="72" spans="1:4" s="33" customFormat="1" ht="31.5" customHeight="1">
      <c r="A72" s="36">
        <v>65</v>
      </c>
      <c r="B72" s="1009" t="s">
        <v>1336</v>
      </c>
      <c r="C72" s="1010" t="s">
        <v>1267</v>
      </c>
      <c r="D72" s="1011">
        <v>435075501</v>
      </c>
    </row>
    <row r="73" spans="1:4" s="33" customFormat="1" ht="31.5" customHeight="1">
      <c r="A73" s="36">
        <v>66</v>
      </c>
      <c r="B73" s="1009" t="s">
        <v>1337</v>
      </c>
      <c r="C73" s="1010" t="s">
        <v>1267</v>
      </c>
      <c r="D73" s="1011">
        <v>451333096</v>
      </c>
    </row>
    <row r="74" spans="1:4" s="33" customFormat="1" ht="31.5" customHeight="1">
      <c r="A74" s="36">
        <v>67</v>
      </c>
      <c r="B74" s="1009" t="s">
        <v>1338</v>
      </c>
      <c r="C74" s="1010" t="s">
        <v>1267</v>
      </c>
      <c r="D74" s="1011" t="s">
        <v>1339</v>
      </c>
    </row>
    <row r="75" spans="1:4" s="33" customFormat="1" ht="31.5" customHeight="1">
      <c r="A75" s="36">
        <v>68</v>
      </c>
      <c r="B75" s="1009" t="s">
        <v>1340</v>
      </c>
      <c r="C75" s="1010" t="s">
        <v>1267</v>
      </c>
      <c r="D75" s="1011">
        <v>457473668</v>
      </c>
    </row>
    <row r="76" spans="1:4" s="33" customFormat="1" ht="31.5" customHeight="1">
      <c r="A76" s="36">
        <v>69</v>
      </c>
      <c r="B76" s="1009" t="s">
        <v>1341</v>
      </c>
      <c r="C76" s="1010" t="s">
        <v>1267</v>
      </c>
      <c r="D76" s="1011">
        <v>451333078</v>
      </c>
    </row>
    <row r="77" spans="1:4" s="33" customFormat="1" ht="31.5" customHeight="1">
      <c r="A77" s="36">
        <v>70</v>
      </c>
      <c r="B77" s="1009" t="s">
        <v>1342</v>
      </c>
      <c r="C77" s="1010" t="s">
        <v>1267</v>
      </c>
      <c r="D77" s="1011">
        <v>457473640</v>
      </c>
    </row>
    <row r="78" spans="1:4" s="33" customFormat="1" ht="31.5" customHeight="1">
      <c r="A78" s="36">
        <v>71</v>
      </c>
      <c r="B78" s="1009" t="s">
        <v>1343</v>
      </c>
      <c r="C78" s="1010" t="s">
        <v>1267</v>
      </c>
      <c r="D78" s="1011">
        <v>457473659</v>
      </c>
    </row>
    <row r="79" spans="1:4" s="33" customFormat="1" ht="31.5" customHeight="1">
      <c r="A79" s="36">
        <v>72</v>
      </c>
      <c r="B79" s="1009" t="s">
        <v>1344</v>
      </c>
      <c r="C79" s="1010" t="s">
        <v>1267</v>
      </c>
      <c r="D79" s="1011">
        <v>457473574</v>
      </c>
    </row>
    <row r="80" spans="1:4" s="33" customFormat="1" ht="31.5" customHeight="1">
      <c r="A80" s="36">
        <v>73</v>
      </c>
      <c r="B80" s="1009" t="s">
        <v>1345</v>
      </c>
      <c r="C80" s="1010" t="s">
        <v>1267</v>
      </c>
      <c r="D80" s="1011">
        <v>451333087</v>
      </c>
    </row>
    <row r="81" spans="1:4" s="33" customFormat="1" ht="31.5" customHeight="1">
      <c r="A81" s="36">
        <v>74</v>
      </c>
      <c r="B81" s="1009" t="s">
        <v>1346</v>
      </c>
      <c r="C81" s="1010" t="s">
        <v>1267</v>
      </c>
      <c r="D81" s="1011">
        <v>457473677</v>
      </c>
    </row>
    <row r="82" spans="1:4" s="33" customFormat="1" ht="31.5" customHeight="1">
      <c r="A82" s="36">
        <v>75</v>
      </c>
      <c r="B82" s="1009" t="s">
        <v>1336</v>
      </c>
      <c r="C82" s="1010" t="s">
        <v>1267</v>
      </c>
      <c r="D82" s="1011">
        <v>451333032</v>
      </c>
    </row>
    <row r="83" spans="1:4" s="33" customFormat="1" ht="31.5" customHeight="1">
      <c r="A83" s="36">
        <v>76</v>
      </c>
      <c r="B83" s="1009" t="s">
        <v>1314</v>
      </c>
      <c r="C83" s="1010" t="s">
        <v>1267</v>
      </c>
      <c r="D83" s="1011">
        <v>468926142</v>
      </c>
    </row>
    <row r="84" spans="1:4" s="33" customFormat="1" ht="31.5" customHeight="1">
      <c r="A84" s="36">
        <v>77</v>
      </c>
      <c r="B84" s="1009" t="s">
        <v>1347</v>
      </c>
      <c r="C84" s="1010" t="s">
        <v>1267</v>
      </c>
      <c r="D84" s="1011">
        <v>468926227</v>
      </c>
    </row>
    <row r="85" spans="1:4" s="33" customFormat="1" ht="31.5" customHeight="1">
      <c r="A85" s="36">
        <v>78</v>
      </c>
      <c r="B85" s="1009" t="s">
        <v>1348</v>
      </c>
      <c r="C85" s="1010" t="s">
        <v>1267</v>
      </c>
      <c r="D85" s="1011">
        <v>451333005</v>
      </c>
    </row>
    <row r="86" spans="1:4" s="33" customFormat="1" ht="31.5" customHeight="1">
      <c r="A86" s="36">
        <v>79</v>
      </c>
      <c r="B86" s="1009" t="s">
        <v>1349</v>
      </c>
      <c r="C86" s="1010" t="s">
        <v>1267</v>
      </c>
      <c r="D86" s="1011">
        <v>451333023</v>
      </c>
    </row>
    <row r="87" spans="1:4" s="33" customFormat="1" ht="31.5" customHeight="1">
      <c r="A87" s="36">
        <v>80</v>
      </c>
      <c r="B87" s="1009" t="s">
        <v>1350</v>
      </c>
      <c r="C87" s="1010" t="s">
        <v>1267</v>
      </c>
      <c r="D87" s="1011">
        <v>457473695</v>
      </c>
    </row>
    <row r="88" spans="1:4" s="33" customFormat="1" ht="31.5" customHeight="1">
      <c r="A88" s="36">
        <v>81</v>
      </c>
      <c r="B88" s="1009" t="s">
        <v>1351</v>
      </c>
      <c r="C88" s="1010" t="s">
        <v>1267</v>
      </c>
      <c r="D88" s="1011">
        <v>435075499</v>
      </c>
    </row>
    <row r="89" spans="1:4" s="33" customFormat="1" ht="31.5" customHeight="1">
      <c r="A89" s="36">
        <v>82</v>
      </c>
      <c r="B89" s="1009" t="s">
        <v>1352</v>
      </c>
      <c r="C89" s="1010" t="s">
        <v>1267</v>
      </c>
      <c r="D89" s="1011">
        <v>451333014</v>
      </c>
    </row>
    <row r="90" spans="1:4" s="33" customFormat="1" ht="31.5" customHeight="1">
      <c r="A90" s="36">
        <v>83</v>
      </c>
      <c r="B90" s="1009" t="s">
        <v>1353</v>
      </c>
      <c r="C90" s="1010" t="s">
        <v>1267</v>
      </c>
      <c r="D90" s="1011">
        <v>491677956</v>
      </c>
    </row>
    <row r="91" spans="1:4" s="33" customFormat="1" ht="31.5" customHeight="1">
      <c r="A91" s="36">
        <v>84</v>
      </c>
      <c r="B91" s="1009" t="s">
        <v>1354</v>
      </c>
      <c r="C91" s="1010" t="s">
        <v>1267</v>
      </c>
      <c r="D91" s="1011">
        <v>335154056</v>
      </c>
    </row>
    <row r="92" spans="1:4" s="33" customFormat="1" ht="31.5" customHeight="1">
      <c r="A92" s="36">
        <v>85</v>
      </c>
      <c r="B92" s="1009" t="s">
        <v>1355</v>
      </c>
      <c r="C92" s="1010" t="s">
        <v>1267</v>
      </c>
      <c r="D92" s="1011">
        <v>355751257</v>
      </c>
    </row>
    <row r="93" spans="1:4" s="33" customFormat="1" ht="31.5" customHeight="1">
      <c r="A93" s="36">
        <v>86</v>
      </c>
      <c r="B93" s="1009" t="s">
        <v>1356</v>
      </c>
      <c r="C93" s="1010" t="s">
        <v>1267</v>
      </c>
      <c r="D93" s="1011">
        <v>1065678623</v>
      </c>
    </row>
    <row r="94" spans="1:4" s="33" customFormat="1" ht="31.5" customHeight="1">
      <c r="A94" s="36">
        <v>87</v>
      </c>
      <c r="B94" s="1009" t="s">
        <v>1356</v>
      </c>
      <c r="C94" s="1010" t="s">
        <v>1267</v>
      </c>
      <c r="D94" s="1011">
        <v>1097579422</v>
      </c>
    </row>
    <row r="95" spans="1:4" s="33" customFormat="1" ht="31.5" customHeight="1">
      <c r="A95" s="36">
        <v>88</v>
      </c>
      <c r="B95" s="1009" t="s">
        <v>1357</v>
      </c>
      <c r="C95" s="1010" t="s">
        <v>1358</v>
      </c>
      <c r="D95" s="1011">
        <v>149420592</v>
      </c>
    </row>
    <row r="96" spans="1:4" s="33" customFormat="1" ht="31.5" customHeight="1">
      <c r="A96" s="1408"/>
      <c r="B96" s="1409"/>
      <c r="C96" s="1410"/>
      <c r="D96" s="1411"/>
    </row>
    <row r="97" spans="1:2">
      <c r="A97" s="431" t="s">
        <v>81</v>
      </c>
      <c r="B97" s="43"/>
    </row>
    <row r="98" spans="1:2">
      <c r="A98" s="431"/>
      <c r="B98" s="43"/>
    </row>
    <row r="99" spans="1:2">
      <c r="A99" s="431"/>
      <c r="B99" s="43"/>
    </row>
    <row r="100" spans="1:2">
      <c r="A100" s="431"/>
      <c r="B100" s="43"/>
    </row>
    <row r="101" spans="1:2">
      <c r="A101" s="3"/>
    </row>
    <row r="102" spans="1:2" ht="18.75">
      <c r="B102" s="383" t="s">
        <v>898</v>
      </c>
    </row>
  </sheetData>
  <mergeCells count="7">
    <mergeCell ref="A96:D96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3"/>
  <dimension ref="A1:XFD492"/>
  <sheetViews>
    <sheetView view="pageBreakPreview" zoomScaleNormal="100" zoomScaleSheetLayoutView="100" workbookViewId="0">
      <selection activeCell="C21" sqref="C21"/>
    </sheetView>
  </sheetViews>
  <sheetFormatPr baseColWidth="10" defaultColWidth="11.28515625" defaultRowHeight="16.5"/>
  <cols>
    <col min="1" max="1" width="3.85546875" style="7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>
      <c r="A1" s="1412" t="str">
        <f>'ETCA-I-01'!A1:G1</f>
        <v>COMISION DE VIVIENDA DEL ESTADO DE SONORA</v>
      </c>
      <c r="B1" s="1412"/>
      <c r="C1" s="1412"/>
      <c r="D1" s="1412"/>
    </row>
    <row r="2" spans="1:4">
      <c r="A2" s="1413" t="s">
        <v>899</v>
      </c>
      <c r="B2" s="1413"/>
      <c r="C2" s="1413"/>
      <c r="D2" s="1413"/>
    </row>
    <row r="3" spans="1:4">
      <c r="A3" s="1413" t="str">
        <f>'ETCA-I-01'!A3:G3</f>
        <v>Al 30 de Septiembre de 2020</v>
      </c>
      <c r="B3" s="1413"/>
      <c r="C3" s="1413"/>
      <c r="D3" s="1413"/>
    </row>
    <row r="4" spans="1:4">
      <c r="A4" s="37"/>
      <c r="B4" s="1413" t="s">
        <v>900</v>
      </c>
      <c r="C4" s="1413"/>
      <c r="D4" s="45"/>
    </row>
    <row r="5" spans="1:4" ht="6.75" customHeight="1"/>
    <row r="6" spans="1:4" s="33" customFormat="1" ht="11.25" customHeight="1">
      <c r="A6" s="1421" t="s">
        <v>901</v>
      </c>
      <c r="B6" s="1421"/>
      <c r="C6" s="1421" t="s">
        <v>902</v>
      </c>
      <c r="D6" s="1421" t="s">
        <v>903</v>
      </c>
    </row>
    <row r="7" spans="1:4" s="33" customFormat="1" ht="11.25" customHeight="1">
      <c r="A7" s="1421"/>
      <c r="B7" s="1421"/>
      <c r="C7" s="1421"/>
      <c r="D7" s="1421"/>
    </row>
    <row r="8" spans="1:4" s="33" customFormat="1" ht="24" customHeight="1" thickBot="1">
      <c r="A8" s="1034"/>
      <c r="B8" s="1035" t="s">
        <v>904</v>
      </c>
      <c r="C8" s="1036"/>
      <c r="D8" s="1034"/>
    </row>
    <row r="9" spans="1:4" s="33" customFormat="1" ht="30" customHeight="1" thickBot="1">
      <c r="A9" s="1034"/>
      <c r="B9" s="1422" t="s">
        <v>1445</v>
      </c>
      <c r="C9" s="1423"/>
      <c r="D9" s="1424"/>
    </row>
    <row r="10" spans="1:4" s="33" customFormat="1" ht="30" customHeight="1">
      <c r="A10" s="1034">
        <v>1</v>
      </c>
      <c r="B10" s="1037" t="s">
        <v>1446</v>
      </c>
      <c r="C10" s="1038" t="s">
        <v>1447</v>
      </c>
      <c r="D10" s="1039">
        <v>13682.81</v>
      </c>
    </row>
    <row r="11" spans="1:4" s="33" customFormat="1" ht="30" customHeight="1">
      <c r="A11" s="1034">
        <v>2</v>
      </c>
      <c r="B11" s="1037" t="s">
        <v>1448</v>
      </c>
      <c r="C11" s="1038" t="s">
        <v>1449</v>
      </c>
      <c r="D11" s="1039">
        <v>15658.6</v>
      </c>
    </row>
    <row r="12" spans="1:4" s="33" customFormat="1" ht="30" customHeight="1">
      <c r="A12" s="1034">
        <v>3</v>
      </c>
      <c r="B12" s="1037" t="s">
        <v>1450</v>
      </c>
      <c r="C12" s="1038" t="s">
        <v>1451</v>
      </c>
      <c r="D12" s="1039">
        <v>20830.07</v>
      </c>
    </row>
    <row r="13" spans="1:4" s="33" customFormat="1" ht="30" customHeight="1">
      <c r="A13" s="1034">
        <v>4</v>
      </c>
      <c r="B13" s="1037" t="s">
        <v>1452</v>
      </c>
      <c r="C13" s="1038" t="s">
        <v>1453</v>
      </c>
      <c r="D13" s="1039">
        <v>46592.92</v>
      </c>
    </row>
    <row r="14" spans="1:4" s="33" customFormat="1" ht="30" customHeight="1">
      <c r="A14" s="1034">
        <v>5</v>
      </c>
      <c r="B14" s="1037" t="s">
        <v>1454</v>
      </c>
      <c r="C14" s="1038" t="s">
        <v>1455</v>
      </c>
      <c r="D14" s="1039">
        <v>1</v>
      </c>
    </row>
    <row r="15" spans="1:4" s="33" customFormat="1" ht="30" customHeight="1">
      <c r="A15" s="1034">
        <v>6</v>
      </c>
      <c r="B15" s="1037" t="s">
        <v>1456</v>
      </c>
      <c r="C15" s="1038" t="s">
        <v>1457</v>
      </c>
      <c r="D15" s="1039">
        <v>1</v>
      </c>
    </row>
    <row r="16" spans="1:4" s="33" customFormat="1" ht="30" customHeight="1">
      <c r="A16" s="1034">
        <v>7</v>
      </c>
      <c r="B16" s="1037" t="s">
        <v>1458</v>
      </c>
      <c r="C16" s="1038" t="s">
        <v>1459</v>
      </c>
      <c r="D16" s="1039">
        <v>1</v>
      </c>
    </row>
    <row r="17" spans="1:4" s="33" customFormat="1" ht="30" customHeight="1">
      <c r="A17" s="1034">
        <v>8</v>
      </c>
      <c r="B17" s="1037" t="s">
        <v>1460</v>
      </c>
      <c r="C17" s="1038" t="s">
        <v>1461</v>
      </c>
      <c r="D17" s="1039">
        <v>1</v>
      </c>
    </row>
    <row r="18" spans="1:4" s="33" customFormat="1" ht="30" customHeight="1">
      <c r="A18" s="1034">
        <v>9</v>
      </c>
      <c r="B18" s="1037" t="s">
        <v>1462</v>
      </c>
      <c r="C18" s="1038" t="s">
        <v>1463</v>
      </c>
      <c r="D18" s="1039">
        <v>1</v>
      </c>
    </row>
    <row r="19" spans="1:4" s="33" customFormat="1" ht="30" customHeight="1">
      <c r="A19" s="1034">
        <v>10</v>
      </c>
      <c r="B19" s="1037" t="s">
        <v>1464</v>
      </c>
      <c r="C19" s="1038" t="s">
        <v>1463</v>
      </c>
      <c r="D19" s="1039">
        <v>1</v>
      </c>
    </row>
    <row r="20" spans="1:4" s="33" customFormat="1" ht="30" customHeight="1">
      <c r="A20" s="1034">
        <v>11</v>
      </c>
      <c r="B20" s="1037" t="s">
        <v>1465</v>
      </c>
      <c r="C20" s="1038" t="s">
        <v>1463</v>
      </c>
      <c r="D20" s="1039">
        <v>1</v>
      </c>
    </row>
    <row r="21" spans="1:4" s="33" customFormat="1" ht="30" customHeight="1">
      <c r="A21" s="1034">
        <v>12</v>
      </c>
      <c r="B21" s="1037" t="s">
        <v>1466</v>
      </c>
      <c r="C21" s="1038" t="s">
        <v>1463</v>
      </c>
      <c r="D21" s="1039">
        <v>1</v>
      </c>
    </row>
    <row r="22" spans="1:4" s="33" customFormat="1" ht="30" customHeight="1">
      <c r="A22" s="1034">
        <v>13</v>
      </c>
      <c r="B22" s="1037" t="s">
        <v>1467</v>
      </c>
      <c r="C22" s="1038" t="s">
        <v>1463</v>
      </c>
      <c r="D22" s="1039">
        <v>1</v>
      </c>
    </row>
    <row r="23" spans="1:4" s="33" customFormat="1" ht="30" customHeight="1">
      <c r="A23" s="1034">
        <v>14</v>
      </c>
      <c r="B23" s="1037" t="s">
        <v>1468</v>
      </c>
      <c r="C23" s="1038" t="s">
        <v>1463</v>
      </c>
      <c r="D23" s="1039">
        <v>1</v>
      </c>
    </row>
    <row r="24" spans="1:4" s="33" customFormat="1" ht="30" customHeight="1">
      <c r="A24" s="1034">
        <v>15</v>
      </c>
      <c r="B24" s="1037" t="s">
        <v>1469</v>
      </c>
      <c r="C24" s="1038" t="s">
        <v>1463</v>
      </c>
      <c r="D24" s="1039">
        <v>1</v>
      </c>
    </row>
    <row r="25" spans="1:4" s="33" customFormat="1" ht="30" customHeight="1">
      <c r="A25" s="1034">
        <v>16</v>
      </c>
      <c r="B25" s="1037" t="s">
        <v>1470</v>
      </c>
      <c r="C25" s="1038" t="s">
        <v>1463</v>
      </c>
      <c r="D25" s="1039">
        <v>1</v>
      </c>
    </row>
    <row r="26" spans="1:4" s="33" customFormat="1" ht="30" customHeight="1">
      <c r="A26" s="1034">
        <v>17</v>
      </c>
      <c r="B26" s="1037" t="s">
        <v>1471</v>
      </c>
      <c r="C26" s="1038" t="s">
        <v>1463</v>
      </c>
      <c r="D26" s="1039">
        <v>1</v>
      </c>
    </row>
    <row r="27" spans="1:4" s="33" customFormat="1" ht="30" customHeight="1">
      <c r="A27" s="1034">
        <v>18</v>
      </c>
      <c r="B27" s="1037" t="s">
        <v>1472</v>
      </c>
      <c r="C27" s="1038" t="s">
        <v>1463</v>
      </c>
      <c r="D27" s="1039">
        <v>1</v>
      </c>
    </row>
    <row r="28" spans="1:4" s="33" customFormat="1" ht="30" customHeight="1">
      <c r="A28" s="1034">
        <v>19</v>
      </c>
      <c r="B28" s="1037" t="s">
        <v>1473</v>
      </c>
      <c r="C28" s="1038" t="s">
        <v>1474</v>
      </c>
      <c r="D28" s="1039">
        <v>5123.24</v>
      </c>
    </row>
    <row r="29" spans="1:4" s="33" customFormat="1" ht="30" customHeight="1">
      <c r="A29" s="1034">
        <v>20</v>
      </c>
      <c r="B29" s="1037" t="s">
        <v>1475</v>
      </c>
      <c r="C29" s="1038" t="s">
        <v>1476</v>
      </c>
      <c r="D29" s="1039">
        <v>4933.49</v>
      </c>
    </row>
    <row r="30" spans="1:4" s="33" customFormat="1" ht="30" customHeight="1">
      <c r="A30" s="1034">
        <v>21</v>
      </c>
      <c r="B30" s="1037" t="s">
        <v>1477</v>
      </c>
      <c r="C30" s="1038" t="s">
        <v>1478</v>
      </c>
      <c r="D30" s="1039">
        <v>1</v>
      </c>
    </row>
    <row r="31" spans="1:4" s="33" customFormat="1" ht="30" customHeight="1">
      <c r="A31" s="1034">
        <v>22</v>
      </c>
      <c r="B31" s="1037" t="s">
        <v>1479</v>
      </c>
      <c r="C31" s="1038" t="s">
        <v>1480</v>
      </c>
      <c r="D31" s="1039">
        <v>1</v>
      </c>
    </row>
    <row r="32" spans="1:4" s="33" customFormat="1" ht="30" customHeight="1">
      <c r="A32" s="1034">
        <v>23</v>
      </c>
      <c r="B32" s="1037" t="s">
        <v>1481</v>
      </c>
      <c r="C32" s="1038" t="s">
        <v>1482</v>
      </c>
      <c r="D32" s="1039">
        <v>1</v>
      </c>
    </row>
    <row r="33" spans="1:4" s="33" customFormat="1" ht="30" customHeight="1">
      <c r="A33" s="1034">
        <v>24</v>
      </c>
      <c r="B33" s="1037" t="s">
        <v>1483</v>
      </c>
      <c r="C33" s="1038" t="s">
        <v>1461</v>
      </c>
      <c r="D33" s="1039">
        <v>1</v>
      </c>
    </row>
    <row r="34" spans="1:4" s="33" customFormat="1" ht="30" customHeight="1">
      <c r="A34" s="1034">
        <v>25</v>
      </c>
      <c r="B34" s="1037" t="s">
        <v>1484</v>
      </c>
      <c r="C34" s="1038" t="s">
        <v>1463</v>
      </c>
      <c r="D34" s="1039">
        <v>1</v>
      </c>
    </row>
    <row r="35" spans="1:4" s="33" customFormat="1" ht="30" customHeight="1">
      <c r="A35" s="1034">
        <v>26</v>
      </c>
      <c r="B35" s="1037" t="s">
        <v>1485</v>
      </c>
      <c r="C35" s="1038" t="s">
        <v>1463</v>
      </c>
      <c r="D35" s="1039">
        <v>1</v>
      </c>
    </row>
    <row r="36" spans="1:4" s="33" customFormat="1" ht="30" customHeight="1">
      <c r="A36" s="1034">
        <v>27</v>
      </c>
      <c r="B36" s="1037" t="s">
        <v>1486</v>
      </c>
      <c r="C36" s="1038" t="s">
        <v>1487</v>
      </c>
      <c r="D36" s="1039">
        <v>1</v>
      </c>
    </row>
    <row r="37" spans="1:4" s="33" customFormat="1" ht="30" customHeight="1">
      <c r="A37" s="1034">
        <v>28</v>
      </c>
      <c r="B37" s="1037" t="s">
        <v>1488</v>
      </c>
      <c r="C37" s="1038" t="s">
        <v>1489</v>
      </c>
      <c r="D37" s="1039">
        <v>1</v>
      </c>
    </row>
    <row r="38" spans="1:4" s="33" customFormat="1" ht="30" customHeight="1">
      <c r="A38" s="1034">
        <v>29</v>
      </c>
      <c r="B38" s="1037" t="s">
        <v>1490</v>
      </c>
      <c r="C38" s="1038" t="s">
        <v>1491</v>
      </c>
      <c r="D38" s="1039">
        <v>1</v>
      </c>
    </row>
    <row r="39" spans="1:4" s="33" customFormat="1" ht="30" customHeight="1">
      <c r="A39" s="1034">
        <v>30</v>
      </c>
      <c r="B39" s="1037" t="s">
        <v>1492</v>
      </c>
      <c r="C39" s="1038" t="s">
        <v>1493</v>
      </c>
      <c r="D39" s="1039">
        <v>1</v>
      </c>
    </row>
    <row r="40" spans="1:4" s="33" customFormat="1" ht="30" customHeight="1">
      <c r="A40" s="1034">
        <v>31</v>
      </c>
      <c r="B40" s="1037" t="s">
        <v>1494</v>
      </c>
      <c r="C40" s="1038" t="s">
        <v>1495</v>
      </c>
      <c r="D40" s="1039">
        <v>1</v>
      </c>
    </row>
    <row r="41" spans="1:4" s="33" customFormat="1" ht="30" customHeight="1">
      <c r="A41" s="1034">
        <v>32</v>
      </c>
      <c r="B41" s="1037" t="s">
        <v>1496</v>
      </c>
      <c r="C41" s="1038" t="s">
        <v>1497</v>
      </c>
      <c r="D41" s="1039">
        <v>8700</v>
      </c>
    </row>
    <row r="42" spans="1:4" s="33" customFormat="1" ht="30" customHeight="1">
      <c r="A42" s="1034">
        <v>33</v>
      </c>
      <c r="B42" s="1037" t="s">
        <v>1498</v>
      </c>
      <c r="C42" s="1038" t="s">
        <v>1499</v>
      </c>
      <c r="D42" s="1039">
        <v>1581.25</v>
      </c>
    </row>
    <row r="43" spans="1:4" s="33" customFormat="1" ht="30" customHeight="1">
      <c r="A43" s="1034">
        <v>34</v>
      </c>
      <c r="B43" s="1037" t="s">
        <v>1500</v>
      </c>
      <c r="C43" s="1038" t="s">
        <v>1501</v>
      </c>
      <c r="D43" s="1039">
        <v>4579.87</v>
      </c>
    </row>
    <row r="44" spans="1:4" s="33" customFormat="1" ht="30" customHeight="1">
      <c r="A44" s="1034">
        <v>35</v>
      </c>
      <c r="B44" s="1037" t="s">
        <v>1502</v>
      </c>
      <c r="C44" s="1038" t="s">
        <v>1503</v>
      </c>
      <c r="D44" s="1039">
        <v>1973.4</v>
      </c>
    </row>
    <row r="45" spans="1:4" s="33" customFormat="1" ht="30" customHeight="1">
      <c r="A45" s="1034">
        <v>36</v>
      </c>
      <c r="B45" s="1037" t="s">
        <v>1504</v>
      </c>
      <c r="C45" s="1038" t="s">
        <v>1505</v>
      </c>
      <c r="D45" s="1039">
        <v>1</v>
      </c>
    </row>
    <row r="46" spans="1:4" s="33" customFormat="1" ht="30" customHeight="1">
      <c r="A46" s="1034">
        <v>37</v>
      </c>
      <c r="B46" s="1037" t="s">
        <v>1506</v>
      </c>
      <c r="C46" s="1038" t="s">
        <v>1507</v>
      </c>
      <c r="D46" s="1039">
        <v>1</v>
      </c>
    </row>
    <row r="47" spans="1:4" s="33" customFormat="1" ht="30" customHeight="1">
      <c r="A47" s="1034">
        <v>38</v>
      </c>
      <c r="B47" s="1037" t="s">
        <v>1508</v>
      </c>
      <c r="C47" s="1038" t="s">
        <v>1509</v>
      </c>
      <c r="D47" s="1039">
        <v>1</v>
      </c>
    </row>
    <row r="48" spans="1:4" s="33" customFormat="1" ht="30" customHeight="1">
      <c r="A48" s="1034">
        <v>39</v>
      </c>
      <c r="B48" s="1037" t="s">
        <v>1510</v>
      </c>
      <c r="C48" s="1038" t="s">
        <v>1511</v>
      </c>
      <c r="D48" s="1039">
        <v>1</v>
      </c>
    </row>
    <row r="49" spans="1:4" s="33" customFormat="1" ht="30" customHeight="1">
      <c r="A49" s="1034">
        <v>40</v>
      </c>
      <c r="B49" s="1037" t="s">
        <v>1512</v>
      </c>
      <c r="C49" s="1038" t="s">
        <v>1513</v>
      </c>
      <c r="D49" s="1039">
        <v>1184.5</v>
      </c>
    </row>
    <row r="50" spans="1:4" s="33" customFormat="1" ht="30" customHeight="1">
      <c r="A50" s="1034">
        <v>41</v>
      </c>
      <c r="B50" s="1037" t="s">
        <v>1514</v>
      </c>
      <c r="C50" s="1038" t="s">
        <v>1515</v>
      </c>
      <c r="D50" s="1039">
        <v>1236.25</v>
      </c>
    </row>
    <row r="51" spans="1:4" s="33" customFormat="1" ht="30" customHeight="1">
      <c r="A51" s="1034">
        <v>42</v>
      </c>
      <c r="B51" s="1037" t="s">
        <v>1516</v>
      </c>
      <c r="C51" s="1038" t="s">
        <v>1517</v>
      </c>
      <c r="D51" s="1039">
        <v>402.5</v>
      </c>
    </row>
    <row r="52" spans="1:4" s="33" customFormat="1" ht="30" customHeight="1">
      <c r="A52" s="1034">
        <v>43</v>
      </c>
      <c r="B52" s="1037" t="s">
        <v>1518</v>
      </c>
      <c r="C52" s="1038" t="s">
        <v>1519</v>
      </c>
      <c r="D52" s="1039">
        <v>1</v>
      </c>
    </row>
    <row r="53" spans="1:4" s="33" customFormat="1" ht="30" customHeight="1">
      <c r="A53" s="1034">
        <v>44</v>
      </c>
      <c r="B53" s="1037" t="s">
        <v>1520</v>
      </c>
      <c r="C53" s="1038" t="s">
        <v>1521</v>
      </c>
      <c r="D53" s="1039">
        <v>1</v>
      </c>
    </row>
    <row r="54" spans="1:4" s="33" customFormat="1" ht="30" customHeight="1">
      <c r="A54" s="1034">
        <v>45</v>
      </c>
      <c r="B54" s="1037" t="s">
        <v>1522</v>
      </c>
      <c r="C54" s="1038" t="s">
        <v>1523</v>
      </c>
      <c r="D54" s="1039">
        <v>1</v>
      </c>
    </row>
    <row r="55" spans="1:4" s="33" customFormat="1" ht="30" customHeight="1">
      <c r="A55" s="1034">
        <v>46</v>
      </c>
      <c r="B55" s="1037" t="s">
        <v>1524</v>
      </c>
      <c r="C55" s="1038" t="s">
        <v>1525</v>
      </c>
      <c r="D55" s="1039">
        <v>1</v>
      </c>
    </row>
    <row r="56" spans="1:4" s="33" customFormat="1" ht="30" customHeight="1">
      <c r="A56" s="1034">
        <v>47</v>
      </c>
      <c r="B56" s="1037" t="s">
        <v>1526</v>
      </c>
      <c r="C56" s="1038" t="s">
        <v>1527</v>
      </c>
      <c r="D56" s="1039">
        <v>1</v>
      </c>
    </row>
    <row r="57" spans="1:4" s="33" customFormat="1" ht="30" customHeight="1">
      <c r="A57" s="1034">
        <v>48</v>
      </c>
      <c r="B57" s="1037" t="s">
        <v>1528</v>
      </c>
      <c r="C57" s="1038" t="s">
        <v>1517</v>
      </c>
      <c r="D57" s="1039">
        <v>402.5</v>
      </c>
    </row>
    <row r="58" spans="1:4" s="33" customFormat="1" ht="30" customHeight="1">
      <c r="A58" s="1034">
        <v>49</v>
      </c>
      <c r="B58" s="1037" t="s">
        <v>1529</v>
      </c>
      <c r="C58" s="1038" t="s">
        <v>1515</v>
      </c>
      <c r="D58" s="1039">
        <v>1236.25</v>
      </c>
    </row>
    <row r="59" spans="1:4" s="33" customFormat="1" ht="30" customHeight="1">
      <c r="A59" s="1034">
        <v>50</v>
      </c>
      <c r="B59" s="1037" t="s">
        <v>1530</v>
      </c>
      <c r="C59" s="1038" t="s">
        <v>1521</v>
      </c>
      <c r="D59" s="1039">
        <v>1</v>
      </c>
    </row>
    <row r="60" spans="1:4" s="33" customFormat="1" ht="30" customHeight="1">
      <c r="A60" s="1034">
        <v>51</v>
      </c>
      <c r="B60" s="1037" t="s">
        <v>1531</v>
      </c>
      <c r="C60" s="1038" t="s">
        <v>1532</v>
      </c>
      <c r="D60" s="1039">
        <v>1</v>
      </c>
    </row>
    <row r="61" spans="1:4" s="33" customFormat="1" ht="30" customHeight="1">
      <c r="A61" s="1034">
        <v>52</v>
      </c>
      <c r="B61" s="1037" t="s">
        <v>1533</v>
      </c>
      <c r="C61" s="1038" t="s">
        <v>1534</v>
      </c>
      <c r="D61" s="1039">
        <v>1</v>
      </c>
    </row>
    <row r="62" spans="1:4" s="33" customFormat="1" ht="30" customHeight="1">
      <c r="A62" s="1034">
        <v>53</v>
      </c>
      <c r="B62" s="1037" t="s">
        <v>1535</v>
      </c>
      <c r="C62" s="1038" t="s">
        <v>1536</v>
      </c>
      <c r="D62" s="1039">
        <v>1</v>
      </c>
    </row>
    <row r="63" spans="1:4" s="33" customFormat="1" ht="30" customHeight="1">
      <c r="A63" s="1034">
        <v>54</v>
      </c>
      <c r="B63" s="1037" t="s">
        <v>1537</v>
      </c>
      <c r="C63" s="1038" t="s">
        <v>1538</v>
      </c>
      <c r="D63" s="1039">
        <v>1</v>
      </c>
    </row>
    <row r="64" spans="1:4" s="33" customFormat="1" ht="30" customHeight="1">
      <c r="A64" s="1034">
        <v>55</v>
      </c>
      <c r="B64" s="1037" t="s">
        <v>1539</v>
      </c>
      <c r="C64" s="1038" t="s">
        <v>1540</v>
      </c>
      <c r="D64" s="1039">
        <v>9936.7900000000009</v>
      </c>
    </row>
    <row r="65" spans="1:4" s="33" customFormat="1" ht="30" customHeight="1">
      <c r="A65" s="1034">
        <v>56</v>
      </c>
      <c r="B65" s="1037" t="s">
        <v>1541</v>
      </c>
      <c r="C65" s="1038" t="s">
        <v>1542</v>
      </c>
      <c r="D65" s="1039">
        <v>8512.4</v>
      </c>
    </row>
    <row r="66" spans="1:4" s="33" customFormat="1" ht="30" customHeight="1">
      <c r="A66" s="1034">
        <v>57</v>
      </c>
      <c r="B66" s="1037" t="s">
        <v>1543</v>
      </c>
      <c r="C66" s="1038" t="s">
        <v>1544</v>
      </c>
      <c r="D66" s="1039">
        <v>10494.41</v>
      </c>
    </row>
    <row r="67" spans="1:4" s="33" customFormat="1" ht="30" customHeight="1">
      <c r="A67" s="1034">
        <v>58</v>
      </c>
      <c r="B67" s="1037" t="s">
        <v>1545</v>
      </c>
      <c r="C67" s="1038" t="s">
        <v>1546</v>
      </c>
      <c r="D67" s="1039">
        <v>1</v>
      </c>
    </row>
    <row r="68" spans="1:4" s="33" customFormat="1" ht="30" customHeight="1">
      <c r="A68" s="1034">
        <v>59</v>
      </c>
      <c r="B68" s="1037" t="s">
        <v>1547</v>
      </c>
      <c r="C68" s="1038" t="s">
        <v>1548</v>
      </c>
      <c r="D68" s="1039">
        <v>9154.77</v>
      </c>
    </row>
    <row r="69" spans="1:4" s="33" customFormat="1" ht="30" customHeight="1">
      <c r="A69" s="1034">
        <v>60</v>
      </c>
      <c r="B69" s="1037" t="s">
        <v>1549</v>
      </c>
      <c r="C69" s="1038" t="s">
        <v>1548</v>
      </c>
      <c r="D69" s="1039">
        <v>9154.77</v>
      </c>
    </row>
    <row r="70" spans="1:4" s="33" customFormat="1" ht="30" customHeight="1">
      <c r="A70" s="1034">
        <v>61</v>
      </c>
      <c r="B70" s="1037" t="s">
        <v>1550</v>
      </c>
      <c r="C70" s="1038" t="s">
        <v>1551</v>
      </c>
      <c r="D70" s="1039">
        <v>1050</v>
      </c>
    </row>
    <row r="71" spans="1:4" s="33" customFormat="1" ht="30" customHeight="1">
      <c r="A71" s="1034">
        <v>62</v>
      </c>
      <c r="B71" s="1037" t="s">
        <v>1552</v>
      </c>
      <c r="C71" s="1038" t="s">
        <v>1553</v>
      </c>
      <c r="D71" s="1039">
        <v>1</v>
      </c>
    </row>
    <row r="72" spans="1:4" s="33" customFormat="1" ht="30" customHeight="1">
      <c r="A72" s="1034">
        <v>63</v>
      </c>
      <c r="B72" s="1037" t="s">
        <v>1554</v>
      </c>
      <c r="C72" s="1038" t="s">
        <v>1555</v>
      </c>
      <c r="D72" s="1039">
        <v>1</v>
      </c>
    </row>
    <row r="73" spans="1:4" s="33" customFormat="1" ht="30" customHeight="1">
      <c r="A73" s="1034">
        <v>64</v>
      </c>
      <c r="B73" s="1037" t="s">
        <v>1556</v>
      </c>
      <c r="C73" s="1038" t="s">
        <v>1557</v>
      </c>
      <c r="D73" s="1039">
        <v>2948</v>
      </c>
    </row>
    <row r="74" spans="1:4" s="33" customFormat="1" ht="30" customHeight="1">
      <c r="A74" s="1034">
        <v>65</v>
      </c>
      <c r="B74" s="1037" t="s">
        <v>1558</v>
      </c>
      <c r="C74" s="1038" t="s">
        <v>1559</v>
      </c>
      <c r="D74" s="1039">
        <v>2948</v>
      </c>
    </row>
    <row r="75" spans="1:4" s="33" customFormat="1" ht="30" customHeight="1">
      <c r="A75" s="1034">
        <v>66</v>
      </c>
      <c r="B75" s="1037" t="s">
        <v>1560</v>
      </c>
      <c r="C75" s="1038" t="s">
        <v>1561</v>
      </c>
      <c r="D75" s="1039">
        <v>2948</v>
      </c>
    </row>
    <row r="76" spans="1:4" s="33" customFormat="1" ht="30" customHeight="1">
      <c r="A76" s="1034">
        <v>67</v>
      </c>
      <c r="B76" s="1037" t="s">
        <v>1562</v>
      </c>
      <c r="C76" s="1038" t="s">
        <v>1563</v>
      </c>
      <c r="D76" s="1039">
        <v>2970.76</v>
      </c>
    </row>
    <row r="77" spans="1:4" s="33" customFormat="1" ht="30" customHeight="1">
      <c r="A77" s="1034">
        <v>68</v>
      </c>
      <c r="B77" s="1037" t="s">
        <v>1564</v>
      </c>
      <c r="C77" s="1038" t="s">
        <v>1565</v>
      </c>
      <c r="D77" s="1039">
        <v>1</v>
      </c>
    </row>
    <row r="78" spans="1:4" s="33" customFormat="1" ht="30" customHeight="1">
      <c r="A78" s="1034">
        <v>69</v>
      </c>
      <c r="B78" s="1037" t="s">
        <v>1566</v>
      </c>
      <c r="C78" s="1038" t="s">
        <v>1561</v>
      </c>
      <c r="D78" s="1039">
        <v>1</v>
      </c>
    </row>
    <row r="79" spans="1:4" s="33" customFormat="1" ht="30" customHeight="1">
      <c r="A79" s="1034">
        <v>70</v>
      </c>
      <c r="B79" s="1037" t="s">
        <v>1567</v>
      </c>
      <c r="C79" s="1038" t="s">
        <v>1568</v>
      </c>
      <c r="D79" s="1039">
        <v>2018.25</v>
      </c>
    </row>
    <row r="80" spans="1:4" s="33" customFormat="1" ht="30" customHeight="1">
      <c r="A80" s="1034">
        <v>71</v>
      </c>
      <c r="B80" s="1037" t="s">
        <v>1569</v>
      </c>
      <c r="C80" s="1038" t="s">
        <v>1570</v>
      </c>
      <c r="D80" s="1039">
        <v>1345.5</v>
      </c>
    </row>
    <row r="81" spans="1:4" s="33" customFormat="1" ht="30" customHeight="1">
      <c r="A81" s="1034">
        <v>72</v>
      </c>
      <c r="B81" s="1037" t="s">
        <v>1571</v>
      </c>
      <c r="C81" s="1038" t="s">
        <v>1570</v>
      </c>
      <c r="D81" s="1039">
        <v>1345.5</v>
      </c>
    </row>
    <row r="82" spans="1:4" s="33" customFormat="1" ht="30" customHeight="1">
      <c r="A82" s="1034">
        <v>73</v>
      </c>
      <c r="B82" s="1037" t="s">
        <v>1572</v>
      </c>
      <c r="C82" s="1038" t="s">
        <v>1573</v>
      </c>
      <c r="D82" s="1039">
        <v>1290.3</v>
      </c>
    </row>
    <row r="83" spans="1:4" s="33" customFormat="1" ht="30" customHeight="1">
      <c r="A83" s="1034">
        <v>74</v>
      </c>
      <c r="B83" s="1037" t="s">
        <v>1574</v>
      </c>
      <c r="C83" s="1038" t="s">
        <v>1575</v>
      </c>
      <c r="D83" s="1039">
        <v>1</v>
      </c>
    </row>
    <row r="84" spans="1:4" s="33" customFormat="1" ht="30" customHeight="1">
      <c r="A84" s="1034">
        <v>75</v>
      </c>
      <c r="B84" s="1037" t="s">
        <v>1576</v>
      </c>
      <c r="C84" s="1038" t="s">
        <v>1577</v>
      </c>
      <c r="D84" s="1039">
        <v>1</v>
      </c>
    </row>
    <row r="85" spans="1:4" s="33" customFormat="1" ht="30" customHeight="1">
      <c r="A85" s="1034">
        <v>76</v>
      </c>
      <c r="B85" s="1037" t="s">
        <v>1578</v>
      </c>
      <c r="C85" s="1038" t="s">
        <v>1563</v>
      </c>
      <c r="D85" s="1039">
        <v>2948</v>
      </c>
    </row>
    <row r="86" spans="1:4" s="33" customFormat="1" ht="30" customHeight="1">
      <c r="A86" s="1034">
        <v>77</v>
      </c>
      <c r="B86" s="1037" t="s">
        <v>1579</v>
      </c>
      <c r="C86" s="1038" t="s">
        <v>1561</v>
      </c>
      <c r="D86" s="1039">
        <v>1</v>
      </c>
    </row>
    <row r="87" spans="1:4" s="33" customFormat="1" ht="30" customHeight="1">
      <c r="A87" s="1034">
        <v>78</v>
      </c>
      <c r="B87" s="1037" t="s">
        <v>1580</v>
      </c>
      <c r="C87" s="1038" t="s">
        <v>1561</v>
      </c>
      <c r="D87" s="1039">
        <v>1</v>
      </c>
    </row>
    <row r="88" spans="1:4" s="33" customFormat="1" ht="30" customHeight="1">
      <c r="A88" s="1034">
        <v>79</v>
      </c>
      <c r="B88" s="1037" t="s">
        <v>1581</v>
      </c>
      <c r="C88" s="1038" t="s">
        <v>1582</v>
      </c>
      <c r="D88" s="1039">
        <v>1</v>
      </c>
    </row>
    <row r="89" spans="1:4" s="33" customFormat="1" ht="30" customHeight="1">
      <c r="A89" s="1034">
        <v>80</v>
      </c>
      <c r="B89" s="1037" t="s">
        <v>1583</v>
      </c>
      <c r="C89" s="1038" t="s">
        <v>1584</v>
      </c>
      <c r="D89" s="1039">
        <v>1</v>
      </c>
    </row>
    <row r="90" spans="1:4" s="33" customFormat="1" ht="30" customHeight="1">
      <c r="A90" s="1034">
        <v>81</v>
      </c>
      <c r="B90" s="1037" t="s">
        <v>1585</v>
      </c>
      <c r="C90" s="1038" t="s">
        <v>1586</v>
      </c>
      <c r="D90" s="1039">
        <v>1</v>
      </c>
    </row>
    <row r="91" spans="1:4" s="33" customFormat="1" ht="30" customHeight="1">
      <c r="A91" s="1034">
        <v>82</v>
      </c>
      <c r="B91" s="1037" t="s">
        <v>1587</v>
      </c>
      <c r="C91" s="1038" t="s">
        <v>1586</v>
      </c>
      <c r="D91" s="1039">
        <v>1</v>
      </c>
    </row>
    <row r="92" spans="1:4" s="33" customFormat="1" ht="30" customHeight="1">
      <c r="A92" s="1034">
        <v>83</v>
      </c>
      <c r="B92" s="1037" t="s">
        <v>1588</v>
      </c>
      <c r="C92" s="1038" t="s">
        <v>1589</v>
      </c>
      <c r="D92" s="1039">
        <v>1</v>
      </c>
    </row>
    <row r="93" spans="1:4" s="33" customFormat="1" ht="30" customHeight="1">
      <c r="A93" s="1034">
        <v>84</v>
      </c>
      <c r="B93" s="1037" t="s">
        <v>1590</v>
      </c>
      <c r="C93" s="1038" t="s">
        <v>1591</v>
      </c>
      <c r="D93" s="1039">
        <v>1</v>
      </c>
    </row>
    <row r="94" spans="1:4" s="33" customFormat="1" ht="30" customHeight="1">
      <c r="A94" s="1034">
        <v>85</v>
      </c>
      <c r="B94" s="1037" t="s">
        <v>1592</v>
      </c>
      <c r="C94" s="1038" t="s">
        <v>1593</v>
      </c>
      <c r="D94" s="1039">
        <v>1</v>
      </c>
    </row>
    <row r="95" spans="1:4" s="33" customFormat="1" ht="30" customHeight="1">
      <c r="A95" s="1034">
        <v>86</v>
      </c>
      <c r="B95" s="1037" t="s">
        <v>1594</v>
      </c>
      <c r="C95" s="1038" t="s">
        <v>1595</v>
      </c>
      <c r="D95" s="1039">
        <v>1</v>
      </c>
    </row>
    <row r="96" spans="1:4" s="33" customFormat="1" ht="30" customHeight="1">
      <c r="A96" s="1034">
        <v>87</v>
      </c>
      <c r="B96" s="1037" t="s">
        <v>1596</v>
      </c>
      <c r="C96" s="1038" t="s">
        <v>1595</v>
      </c>
      <c r="D96" s="1039">
        <v>1</v>
      </c>
    </row>
    <row r="97" spans="1:4" s="33" customFormat="1" ht="30" customHeight="1">
      <c r="A97" s="1034">
        <v>88</v>
      </c>
      <c r="B97" s="1037" t="s">
        <v>1597</v>
      </c>
      <c r="C97" s="1038" t="s">
        <v>1586</v>
      </c>
      <c r="D97" s="1039">
        <v>1</v>
      </c>
    </row>
    <row r="98" spans="1:4" s="33" customFormat="1" ht="30" customHeight="1">
      <c r="A98" s="1034">
        <v>89</v>
      </c>
      <c r="B98" s="1037" t="s">
        <v>1598</v>
      </c>
      <c r="C98" s="1038" t="s">
        <v>1599</v>
      </c>
      <c r="D98" s="1039">
        <v>1</v>
      </c>
    </row>
    <row r="99" spans="1:4" s="33" customFormat="1" ht="30" customHeight="1">
      <c r="A99" s="1034">
        <v>90</v>
      </c>
      <c r="B99" s="1037" t="s">
        <v>1600</v>
      </c>
      <c r="C99" s="1038" t="s">
        <v>1601</v>
      </c>
      <c r="D99" s="1039">
        <v>1</v>
      </c>
    </row>
    <row r="100" spans="1:4" s="33" customFormat="1" ht="30" customHeight="1">
      <c r="A100" s="1034">
        <v>91</v>
      </c>
      <c r="B100" s="1037" t="s">
        <v>1602</v>
      </c>
      <c r="C100" s="1038" t="s">
        <v>1603</v>
      </c>
      <c r="D100" s="1039">
        <v>1</v>
      </c>
    </row>
    <row r="101" spans="1:4" s="33" customFormat="1" ht="30" customHeight="1">
      <c r="A101" s="1034">
        <v>92</v>
      </c>
      <c r="B101" s="1037" t="s">
        <v>1604</v>
      </c>
      <c r="C101" s="1038" t="s">
        <v>1605</v>
      </c>
      <c r="D101" s="1039">
        <v>1</v>
      </c>
    </row>
    <row r="102" spans="1:4" s="33" customFormat="1" ht="30" customHeight="1">
      <c r="A102" s="1034">
        <v>93</v>
      </c>
      <c r="B102" s="1037" t="s">
        <v>1606</v>
      </c>
      <c r="C102" s="1038" t="s">
        <v>1605</v>
      </c>
      <c r="D102" s="1039">
        <v>1</v>
      </c>
    </row>
    <row r="103" spans="1:4" s="33" customFormat="1" ht="30" customHeight="1">
      <c r="A103" s="1034">
        <v>94</v>
      </c>
      <c r="B103" s="1037" t="s">
        <v>1607</v>
      </c>
      <c r="C103" s="1038" t="s">
        <v>1608</v>
      </c>
      <c r="D103" s="1039">
        <v>1</v>
      </c>
    </row>
    <row r="104" spans="1:4" s="33" customFormat="1" ht="30" customHeight="1">
      <c r="A104" s="1034">
        <v>95</v>
      </c>
      <c r="B104" s="1037" t="s">
        <v>1609</v>
      </c>
      <c r="C104" s="1038" t="s">
        <v>1608</v>
      </c>
      <c r="D104" s="1039">
        <v>1</v>
      </c>
    </row>
    <row r="105" spans="1:4" s="33" customFormat="1" ht="30" customHeight="1">
      <c r="A105" s="1034">
        <v>96</v>
      </c>
      <c r="B105" s="1037" t="s">
        <v>1610</v>
      </c>
      <c r="C105" s="1038" t="s">
        <v>1611</v>
      </c>
      <c r="D105" s="1039">
        <v>1</v>
      </c>
    </row>
    <row r="106" spans="1:4" s="33" customFormat="1" ht="30" customHeight="1">
      <c r="A106" s="1034">
        <v>97</v>
      </c>
      <c r="B106" s="1037" t="s">
        <v>1612</v>
      </c>
      <c r="C106" s="1038" t="s">
        <v>1611</v>
      </c>
      <c r="D106" s="1039">
        <v>1</v>
      </c>
    </row>
    <row r="107" spans="1:4" s="33" customFormat="1" ht="30" customHeight="1">
      <c r="A107" s="1034">
        <v>98</v>
      </c>
      <c r="B107" s="1037" t="s">
        <v>1613</v>
      </c>
      <c r="C107" s="1038" t="s">
        <v>1611</v>
      </c>
      <c r="D107" s="1039">
        <v>1</v>
      </c>
    </row>
    <row r="108" spans="1:4" s="33" customFormat="1" ht="30" customHeight="1">
      <c r="A108" s="1034">
        <v>99</v>
      </c>
      <c r="B108" s="1037" t="s">
        <v>1614</v>
      </c>
      <c r="C108" s="1038" t="s">
        <v>1611</v>
      </c>
      <c r="D108" s="1039">
        <v>1</v>
      </c>
    </row>
    <row r="109" spans="1:4" s="33" customFormat="1" ht="30" customHeight="1">
      <c r="A109" s="1034">
        <v>100</v>
      </c>
      <c r="B109" s="1037" t="s">
        <v>1615</v>
      </c>
      <c r="C109" s="1038" t="s">
        <v>1611</v>
      </c>
      <c r="D109" s="1039">
        <v>1</v>
      </c>
    </row>
    <row r="110" spans="1:4" s="33" customFormat="1" ht="30" customHeight="1">
      <c r="A110" s="1034">
        <v>101</v>
      </c>
      <c r="B110" s="1037" t="s">
        <v>1616</v>
      </c>
      <c r="C110" s="1038" t="s">
        <v>1611</v>
      </c>
      <c r="D110" s="1039">
        <v>1</v>
      </c>
    </row>
    <row r="111" spans="1:4" s="33" customFormat="1" ht="30" customHeight="1">
      <c r="A111" s="1034">
        <v>102</v>
      </c>
      <c r="B111" s="1037" t="s">
        <v>1617</v>
      </c>
      <c r="C111" s="1038" t="s">
        <v>1611</v>
      </c>
      <c r="D111" s="1039">
        <v>1</v>
      </c>
    </row>
    <row r="112" spans="1:4" s="33" customFormat="1" ht="30" customHeight="1">
      <c r="A112" s="1034">
        <v>103</v>
      </c>
      <c r="B112" s="1037" t="s">
        <v>1618</v>
      </c>
      <c r="C112" s="1038" t="s">
        <v>1611</v>
      </c>
      <c r="D112" s="1039">
        <v>1</v>
      </c>
    </row>
    <row r="113" spans="1:4" s="33" customFormat="1" ht="30" customHeight="1">
      <c r="A113" s="1034">
        <v>104</v>
      </c>
      <c r="B113" s="1037" t="s">
        <v>1619</v>
      </c>
      <c r="C113" s="1038" t="s">
        <v>1611</v>
      </c>
      <c r="D113" s="1039">
        <v>1</v>
      </c>
    </row>
    <row r="114" spans="1:4" s="33" customFormat="1" ht="30" customHeight="1">
      <c r="A114" s="1034">
        <v>105</v>
      </c>
      <c r="B114" s="1037" t="s">
        <v>1620</v>
      </c>
      <c r="C114" s="1038" t="s">
        <v>1611</v>
      </c>
      <c r="D114" s="1039">
        <v>1</v>
      </c>
    </row>
    <row r="115" spans="1:4" s="33" customFormat="1" ht="30" customHeight="1">
      <c r="A115" s="1034">
        <v>106</v>
      </c>
      <c r="B115" s="1037" t="s">
        <v>1621</v>
      </c>
      <c r="C115" s="1038" t="s">
        <v>1611</v>
      </c>
      <c r="D115" s="1039">
        <v>1</v>
      </c>
    </row>
    <row r="116" spans="1:4" s="33" customFormat="1" ht="30" customHeight="1">
      <c r="A116" s="1034">
        <v>107</v>
      </c>
      <c r="B116" s="1037" t="s">
        <v>1622</v>
      </c>
      <c r="C116" s="1038" t="s">
        <v>1611</v>
      </c>
      <c r="D116" s="1039">
        <v>1</v>
      </c>
    </row>
    <row r="117" spans="1:4" s="33" customFormat="1" ht="30" customHeight="1">
      <c r="A117" s="1034">
        <v>108</v>
      </c>
      <c r="B117" s="1037" t="s">
        <v>1623</v>
      </c>
      <c r="C117" s="1038" t="s">
        <v>1611</v>
      </c>
      <c r="D117" s="1039">
        <v>1</v>
      </c>
    </row>
    <row r="118" spans="1:4" s="33" customFormat="1" ht="30" customHeight="1">
      <c r="A118" s="1034">
        <v>109</v>
      </c>
      <c r="B118" s="1037" t="s">
        <v>1624</v>
      </c>
      <c r="C118" s="1038" t="s">
        <v>1611</v>
      </c>
      <c r="D118" s="1039">
        <v>1</v>
      </c>
    </row>
    <row r="119" spans="1:4" s="33" customFormat="1" ht="30" customHeight="1">
      <c r="A119" s="1034">
        <v>110</v>
      </c>
      <c r="B119" s="1037" t="s">
        <v>1625</v>
      </c>
      <c r="C119" s="1038" t="s">
        <v>1561</v>
      </c>
      <c r="D119" s="1039">
        <v>1</v>
      </c>
    </row>
    <row r="120" spans="1:4" s="33" customFormat="1" ht="30" customHeight="1">
      <c r="A120" s="1034">
        <v>111</v>
      </c>
      <c r="B120" s="1037" t="s">
        <v>1626</v>
      </c>
      <c r="C120" s="1038" t="s">
        <v>1627</v>
      </c>
      <c r="D120" s="1039">
        <v>2242.5</v>
      </c>
    </row>
    <row r="121" spans="1:4" s="33" customFormat="1" ht="30" customHeight="1">
      <c r="A121" s="1034">
        <v>112</v>
      </c>
      <c r="B121" s="1037" t="s">
        <v>1628</v>
      </c>
      <c r="C121" s="1038" t="s">
        <v>1629</v>
      </c>
      <c r="D121" s="1039">
        <v>8512.4</v>
      </c>
    </row>
    <row r="122" spans="1:4" s="33" customFormat="1" ht="30" customHeight="1">
      <c r="A122" s="1034">
        <v>113</v>
      </c>
      <c r="B122" s="1037" t="s">
        <v>1630</v>
      </c>
      <c r="C122" s="1038" t="s">
        <v>1631</v>
      </c>
      <c r="D122" s="1039">
        <v>4818.99</v>
      </c>
    </row>
    <row r="123" spans="1:4" s="33" customFormat="1" ht="30" customHeight="1">
      <c r="A123" s="1034">
        <v>114</v>
      </c>
      <c r="B123" s="1037" t="s">
        <v>1632</v>
      </c>
      <c r="C123" s="1038" t="s">
        <v>1631</v>
      </c>
      <c r="D123" s="1039">
        <v>4818.99</v>
      </c>
    </row>
    <row r="124" spans="1:4" s="33" customFormat="1" ht="30" customHeight="1">
      <c r="A124" s="1034">
        <v>115</v>
      </c>
      <c r="B124" s="1037" t="s">
        <v>1633</v>
      </c>
      <c r="C124" s="1038" t="s">
        <v>1634</v>
      </c>
      <c r="D124" s="1039">
        <v>4325</v>
      </c>
    </row>
    <row r="125" spans="1:4" s="33" customFormat="1" ht="30" customHeight="1">
      <c r="A125" s="1034">
        <v>116</v>
      </c>
      <c r="B125" s="1037" t="s">
        <v>1635</v>
      </c>
      <c r="C125" s="1038" t="s">
        <v>1636</v>
      </c>
      <c r="D125" s="1039">
        <v>1</v>
      </c>
    </row>
    <row r="126" spans="1:4" s="33" customFormat="1" ht="30" customHeight="1">
      <c r="A126" s="1034">
        <v>117</v>
      </c>
      <c r="B126" s="1037" t="s">
        <v>1637</v>
      </c>
      <c r="C126" s="1038" t="s">
        <v>1638</v>
      </c>
      <c r="D126" s="1039">
        <v>1</v>
      </c>
    </row>
    <row r="127" spans="1:4" s="33" customFormat="1" ht="30" customHeight="1">
      <c r="A127" s="1034">
        <v>118</v>
      </c>
      <c r="B127" s="1037" t="s">
        <v>1639</v>
      </c>
      <c r="C127" s="1038" t="s">
        <v>1640</v>
      </c>
      <c r="D127" s="1039">
        <v>1</v>
      </c>
    </row>
    <row r="128" spans="1:4" s="33" customFormat="1" ht="30" customHeight="1">
      <c r="A128" s="1034">
        <v>119</v>
      </c>
      <c r="B128" s="1037" t="s">
        <v>1641</v>
      </c>
      <c r="C128" s="1038" t="s">
        <v>1642</v>
      </c>
      <c r="D128" s="1039">
        <v>2970.76</v>
      </c>
    </row>
    <row r="129" spans="1:4" s="33" customFormat="1" ht="30" customHeight="1">
      <c r="A129" s="1034">
        <v>120</v>
      </c>
      <c r="B129" s="1037" t="s">
        <v>1643</v>
      </c>
      <c r="C129" s="1038" t="s">
        <v>1644</v>
      </c>
      <c r="D129" s="1039">
        <v>1</v>
      </c>
    </row>
    <row r="130" spans="1:4" s="33" customFormat="1" ht="30" customHeight="1">
      <c r="A130" s="1034">
        <v>121</v>
      </c>
      <c r="B130" s="1037" t="s">
        <v>1645</v>
      </c>
      <c r="C130" s="1038" t="s">
        <v>1646</v>
      </c>
      <c r="D130" s="1039">
        <v>1868.75</v>
      </c>
    </row>
    <row r="131" spans="1:4" s="33" customFormat="1" ht="30" customHeight="1">
      <c r="A131" s="1034">
        <v>122</v>
      </c>
      <c r="B131" s="1037" t="s">
        <v>1647</v>
      </c>
      <c r="C131" s="1038" t="s">
        <v>1648</v>
      </c>
      <c r="D131" s="1039">
        <v>7589.23</v>
      </c>
    </row>
    <row r="132" spans="1:4" s="33" customFormat="1" ht="30" customHeight="1">
      <c r="A132" s="1034">
        <v>123</v>
      </c>
      <c r="B132" s="1037" t="s">
        <v>1649</v>
      </c>
      <c r="C132" s="1038" t="s">
        <v>1650</v>
      </c>
      <c r="D132" s="1039">
        <v>2948</v>
      </c>
    </row>
    <row r="133" spans="1:4" s="33" customFormat="1" ht="30" customHeight="1">
      <c r="A133" s="1034">
        <v>124</v>
      </c>
      <c r="B133" s="1037" t="s">
        <v>1651</v>
      </c>
      <c r="C133" s="1038" t="s">
        <v>1652</v>
      </c>
      <c r="D133" s="1039">
        <v>4186.49</v>
      </c>
    </row>
    <row r="134" spans="1:4" s="33" customFormat="1" ht="30" customHeight="1">
      <c r="A134" s="1034">
        <v>125</v>
      </c>
      <c r="B134" s="1037" t="s">
        <v>1653</v>
      </c>
      <c r="C134" s="1038" t="s">
        <v>1654</v>
      </c>
      <c r="D134" s="1039">
        <v>1</v>
      </c>
    </row>
    <row r="135" spans="1:4" s="33" customFormat="1" ht="30" customHeight="1">
      <c r="A135" s="1034">
        <v>126</v>
      </c>
      <c r="B135" s="1037" t="s">
        <v>1655</v>
      </c>
      <c r="C135" s="1038" t="s">
        <v>1654</v>
      </c>
      <c r="D135" s="1039">
        <v>1</v>
      </c>
    </row>
    <row r="136" spans="1:4" s="33" customFormat="1" ht="30" customHeight="1">
      <c r="A136" s="1034">
        <v>127</v>
      </c>
      <c r="B136" s="1037" t="s">
        <v>1656</v>
      </c>
      <c r="C136" s="1038" t="s">
        <v>1657</v>
      </c>
      <c r="D136" s="1039">
        <v>1</v>
      </c>
    </row>
    <row r="137" spans="1:4" s="33" customFormat="1" ht="30" customHeight="1">
      <c r="A137" s="1034">
        <v>128</v>
      </c>
      <c r="B137" s="1037" t="s">
        <v>1658</v>
      </c>
      <c r="C137" s="1038" t="s">
        <v>1659</v>
      </c>
      <c r="D137" s="1039">
        <v>4325</v>
      </c>
    </row>
    <row r="138" spans="1:4" s="33" customFormat="1" ht="30" customHeight="1">
      <c r="A138" s="1034">
        <v>129</v>
      </c>
      <c r="B138" s="1037" t="s">
        <v>1660</v>
      </c>
      <c r="C138" s="1038" t="s">
        <v>1661</v>
      </c>
      <c r="D138" s="1039">
        <v>1</v>
      </c>
    </row>
    <row r="139" spans="1:4" s="33" customFormat="1" ht="30" customHeight="1">
      <c r="A139" s="1034">
        <v>130</v>
      </c>
      <c r="B139" s="1037" t="s">
        <v>1662</v>
      </c>
      <c r="C139" s="1038" t="s">
        <v>1663</v>
      </c>
      <c r="D139" s="1039">
        <v>1</v>
      </c>
    </row>
    <row r="140" spans="1:4" s="33" customFormat="1" ht="30" customHeight="1">
      <c r="A140" s="1034">
        <v>131</v>
      </c>
      <c r="B140" s="1037" t="s">
        <v>1664</v>
      </c>
      <c r="C140" s="1038" t="s">
        <v>1665</v>
      </c>
      <c r="D140" s="1039">
        <v>2415</v>
      </c>
    </row>
    <row r="141" spans="1:4" s="33" customFormat="1" ht="30" customHeight="1">
      <c r="A141" s="1034">
        <v>132</v>
      </c>
      <c r="B141" s="1037" t="s">
        <v>1666</v>
      </c>
      <c r="C141" s="1038" t="s">
        <v>1665</v>
      </c>
      <c r="D141" s="1039">
        <v>2415</v>
      </c>
    </row>
    <row r="142" spans="1:4" s="33" customFormat="1" ht="30" customHeight="1">
      <c r="A142" s="1034">
        <v>133</v>
      </c>
      <c r="B142" s="1037" t="s">
        <v>1667</v>
      </c>
      <c r="C142" s="1038" t="s">
        <v>1668</v>
      </c>
      <c r="D142" s="1039">
        <v>5635</v>
      </c>
    </row>
    <row r="143" spans="1:4" s="33" customFormat="1" ht="30" customHeight="1">
      <c r="A143" s="1034">
        <v>134</v>
      </c>
      <c r="B143" s="1037" t="s">
        <v>1669</v>
      </c>
      <c r="C143" s="1038" t="s">
        <v>1670</v>
      </c>
      <c r="D143" s="1039">
        <v>2185</v>
      </c>
    </row>
    <row r="144" spans="1:4" s="33" customFormat="1" ht="30" customHeight="1">
      <c r="A144" s="1034">
        <v>135</v>
      </c>
      <c r="B144" s="1037" t="s">
        <v>1671</v>
      </c>
      <c r="C144" s="1038" t="s">
        <v>1672</v>
      </c>
      <c r="D144" s="1039">
        <v>1569.75</v>
      </c>
    </row>
    <row r="145" spans="1:4" s="33" customFormat="1" ht="30" customHeight="1">
      <c r="A145" s="1034">
        <v>136</v>
      </c>
      <c r="B145" s="1037" t="s">
        <v>1673</v>
      </c>
      <c r="C145" s="1038" t="s">
        <v>1674</v>
      </c>
      <c r="D145" s="1039">
        <v>1529.5</v>
      </c>
    </row>
    <row r="146" spans="1:4" s="33" customFormat="1" ht="30" customHeight="1">
      <c r="A146" s="1034">
        <v>137</v>
      </c>
      <c r="B146" s="1037" t="s">
        <v>1675</v>
      </c>
      <c r="C146" s="1038" t="s">
        <v>1676</v>
      </c>
      <c r="D146" s="1039">
        <v>1</v>
      </c>
    </row>
    <row r="147" spans="1:4" s="33" customFormat="1" ht="30" customHeight="1">
      <c r="A147" s="1034">
        <v>138</v>
      </c>
      <c r="B147" s="1037" t="s">
        <v>1677</v>
      </c>
      <c r="C147" s="1038" t="s">
        <v>1678</v>
      </c>
      <c r="D147" s="1039">
        <v>1</v>
      </c>
    </row>
    <row r="148" spans="1:4" s="33" customFormat="1" ht="30" customHeight="1">
      <c r="A148" s="1034">
        <v>139</v>
      </c>
      <c r="B148" s="1037" t="s">
        <v>1679</v>
      </c>
      <c r="C148" s="1038" t="s">
        <v>1680</v>
      </c>
      <c r="D148" s="1039">
        <v>89150</v>
      </c>
    </row>
    <row r="149" spans="1:4" s="33" customFormat="1" ht="30" customHeight="1">
      <c r="A149" s="1034">
        <v>140</v>
      </c>
      <c r="B149" s="1037" t="s">
        <v>1681</v>
      </c>
      <c r="C149" s="1038" t="s">
        <v>1682</v>
      </c>
      <c r="D149" s="1039">
        <v>1</v>
      </c>
    </row>
    <row r="150" spans="1:4" s="33" customFormat="1" ht="30" customHeight="1">
      <c r="A150" s="1034">
        <v>141</v>
      </c>
      <c r="B150" s="1037" t="s">
        <v>1683</v>
      </c>
      <c r="C150" s="1038" t="s">
        <v>1684</v>
      </c>
      <c r="D150" s="1039">
        <v>1</v>
      </c>
    </row>
    <row r="151" spans="1:4" s="33" customFormat="1" ht="30" customHeight="1">
      <c r="A151" s="1034">
        <v>142</v>
      </c>
      <c r="B151" s="1037" t="s">
        <v>1685</v>
      </c>
      <c r="C151" s="1038" t="s">
        <v>1686</v>
      </c>
      <c r="D151" s="1039">
        <v>1</v>
      </c>
    </row>
    <row r="152" spans="1:4" s="33" customFormat="1" ht="30" customHeight="1">
      <c r="A152" s="1034">
        <v>143</v>
      </c>
      <c r="B152" s="1037" t="s">
        <v>1687</v>
      </c>
      <c r="C152" s="1038" t="s">
        <v>1688</v>
      </c>
      <c r="D152" s="1039">
        <v>1</v>
      </c>
    </row>
    <row r="153" spans="1:4" s="33" customFormat="1" ht="30" customHeight="1">
      <c r="A153" s="1034">
        <v>144</v>
      </c>
      <c r="B153" s="1037" t="s">
        <v>1689</v>
      </c>
      <c r="C153" s="1038" t="s">
        <v>1482</v>
      </c>
      <c r="D153" s="1039">
        <v>1</v>
      </c>
    </row>
    <row r="154" spans="1:4" s="33" customFormat="1" ht="30" customHeight="1">
      <c r="A154" s="1034">
        <v>145</v>
      </c>
      <c r="B154" s="1037" t="s">
        <v>1690</v>
      </c>
      <c r="C154" s="1038" t="s">
        <v>1691</v>
      </c>
      <c r="D154" s="1039">
        <v>1</v>
      </c>
    </row>
    <row r="155" spans="1:4" s="33" customFormat="1" ht="30" customHeight="1">
      <c r="A155" s="1034">
        <v>146</v>
      </c>
      <c r="B155" s="1037" t="s">
        <v>1692</v>
      </c>
      <c r="C155" s="1038" t="s">
        <v>1493</v>
      </c>
      <c r="D155" s="1039">
        <v>1</v>
      </c>
    </row>
    <row r="156" spans="1:4" s="33" customFormat="1" ht="30" customHeight="1">
      <c r="A156" s="1034">
        <v>147</v>
      </c>
      <c r="B156" s="1037" t="s">
        <v>1693</v>
      </c>
      <c r="C156" s="1038" t="s">
        <v>1694</v>
      </c>
      <c r="D156" s="1039">
        <v>1</v>
      </c>
    </row>
    <row r="157" spans="1:4" s="33" customFormat="1" ht="30" customHeight="1">
      <c r="A157" s="1034">
        <v>148</v>
      </c>
      <c r="B157" s="1037" t="s">
        <v>1695</v>
      </c>
      <c r="C157" s="1038" t="s">
        <v>1696</v>
      </c>
      <c r="D157" s="1039">
        <v>1</v>
      </c>
    </row>
    <row r="158" spans="1:4" s="33" customFormat="1" ht="30" customHeight="1">
      <c r="A158" s="1034">
        <v>149</v>
      </c>
      <c r="B158" s="1037" t="s">
        <v>1697</v>
      </c>
      <c r="C158" s="1038" t="s">
        <v>1698</v>
      </c>
      <c r="D158" s="1039">
        <v>1</v>
      </c>
    </row>
    <row r="159" spans="1:4" s="33" customFormat="1" ht="30" customHeight="1">
      <c r="A159" s="1034">
        <v>150</v>
      </c>
      <c r="B159" s="1037" t="s">
        <v>1699</v>
      </c>
      <c r="C159" s="1038" t="s">
        <v>1700</v>
      </c>
      <c r="D159" s="1039">
        <v>1960.98</v>
      </c>
    </row>
    <row r="160" spans="1:4" s="33" customFormat="1" ht="30" customHeight="1">
      <c r="A160" s="1034">
        <v>151</v>
      </c>
      <c r="B160" s="1037" t="s">
        <v>1701</v>
      </c>
      <c r="C160" s="1038" t="s">
        <v>1700</v>
      </c>
      <c r="D160" s="1039">
        <v>1960.98</v>
      </c>
    </row>
    <row r="161" spans="1:4" s="33" customFormat="1" ht="30" customHeight="1">
      <c r="A161" s="1034">
        <v>152</v>
      </c>
      <c r="B161" s="1037" t="s">
        <v>1702</v>
      </c>
      <c r="C161" s="1038" t="s">
        <v>1700</v>
      </c>
      <c r="D161" s="1039">
        <v>1960.98</v>
      </c>
    </row>
    <row r="162" spans="1:4" s="33" customFormat="1" ht="30" customHeight="1">
      <c r="A162" s="1034">
        <v>153</v>
      </c>
      <c r="B162" s="1037" t="s">
        <v>1703</v>
      </c>
      <c r="C162" s="1038" t="s">
        <v>1704</v>
      </c>
      <c r="D162" s="1039">
        <v>3594.02</v>
      </c>
    </row>
    <row r="163" spans="1:4" s="33" customFormat="1" ht="30" customHeight="1">
      <c r="A163" s="1034">
        <v>154</v>
      </c>
      <c r="B163" s="1037" t="s">
        <v>1705</v>
      </c>
      <c r="C163" s="1038" t="s">
        <v>1704</v>
      </c>
      <c r="D163" s="1039">
        <v>3594.02</v>
      </c>
    </row>
    <row r="164" spans="1:4" s="33" customFormat="1" ht="30" customHeight="1">
      <c r="A164" s="1034">
        <v>155</v>
      </c>
      <c r="B164" s="1037" t="s">
        <v>1706</v>
      </c>
      <c r="C164" s="1038" t="s">
        <v>1707</v>
      </c>
      <c r="D164" s="1039">
        <v>1</v>
      </c>
    </row>
    <row r="165" spans="1:4" s="33" customFormat="1" ht="30" customHeight="1">
      <c r="A165" s="1034">
        <v>156</v>
      </c>
      <c r="B165" s="1037" t="s">
        <v>1708</v>
      </c>
      <c r="C165" s="1038" t="s">
        <v>1709</v>
      </c>
      <c r="D165" s="1039">
        <v>1</v>
      </c>
    </row>
    <row r="166" spans="1:4" s="33" customFormat="1" ht="30" customHeight="1">
      <c r="A166" s="1034">
        <v>157</v>
      </c>
      <c r="B166" s="1037" t="s">
        <v>1710</v>
      </c>
      <c r="C166" s="1038" t="s">
        <v>1711</v>
      </c>
      <c r="D166" s="1039">
        <v>1960.98</v>
      </c>
    </row>
    <row r="167" spans="1:4" s="33" customFormat="1" ht="30" customHeight="1">
      <c r="A167" s="1034">
        <v>158</v>
      </c>
      <c r="B167" s="1037" t="s">
        <v>1712</v>
      </c>
      <c r="C167" s="1038" t="s">
        <v>1713</v>
      </c>
      <c r="D167" s="1039">
        <v>1</v>
      </c>
    </row>
    <row r="168" spans="1:4" s="33" customFormat="1" ht="30" customHeight="1">
      <c r="A168" s="1034">
        <v>159</v>
      </c>
      <c r="B168" s="1037" t="s">
        <v>1714</v>
      </c>
      <c r="C168" s="1038" t="s">
        <v>1715</v>
      </c>
      <c r="D168" s="1039">
        <v>1</v>
      </c>
    </row>
    <row r="169" spans="1:4" s="33" customFormat="1" ht="30" customHeight="1">
      <c r="A169" s="1034">
        <v>160</v>
      </c>
      <c r="B169" s="1037" t="s">
        <v>1716</v>
      </c>
      <c r="C169" s="1038" t="s">
        <v>1717</v>
      </c>
      <c r="D169" s="1039">
        <v>1</v>
      </c>
    </row>
    <row r="170" spans="1:4" s="33" customFormat="1" ht="30" customHeight="1">
      <c r="A170" s="1034">
        <v>161</v>
      </c>
      <c r="B170" s="1037" t="s">
        <v>1718</v>
      </c>
      <c r="C170" s="1038" t="s">
        <v>1719</v>
      </c>
      <c r="D170" s="1039">
        <v>1</v>
      </c>
    </row>
    <row r="171" spans="1:4" s="33" customFormat="1" ht="30" customHeight="1">
      <c r="A171" s="1034">
        <v>162</v>
      </c>
      <c r="B171" s="1037" t="s">
        <v>1720</v>
      </c>
      <c r="C171" s="1038" t="s">
        <v>1721</v>
      </c>
      <c r="D171" s="1039">
        <v>1</v>
      </c>
    </row>
    <row r="172" spans="1:4" s="33" customFormat="1" ht="30" customHeight="1">
      <c r="A172" s="1034">
        <v>163</v>
      </c>
      <c r="B172" s="1037" t="s">
        <v>1722</v>
      </c>
      <c r="C172" s="1038" t="s">
        <v>1523</v>
      </c>
      <c r="D172" s="1039">
        <v>1</v>
      </c>
    </row>
    <row r="173" spans="1:4" s="33" customFormat="1" ht="30" customHeight="1">
      <c r="A173" s="1034">
        <v>164</v>
      </c>
      <c r="B173" s="1037" t="s">
        <v>1723</v>
      </c>
      <c r="C173" s="1038" t="s">
        <v>1724</v>
      </c>
      <c r="D173" s="1039">
        <v>1</v>
      </c>
    </row>
    <row r="174" spans="1:4" s="33" customFormat="1" ht="30" customHeight="1">
      <c r="A174" s="1034">
        <v>165</v>
      </c>
      <c r="B174" s="1037" t="s">
        <v>1725</v>
      </c>
      <c r="C174" s="1038" t="s">
        <v>1726</v>
      </c>
      <c r="D174" s="1039">
        <v>1166.0999999999999</v>
      </c>
    </row>
    <row r="175" spans="1:4" s="33" customFormat="1" ht="30" customHeight="1">
      <c r="A175" s="1034">
        <v>166</v>
      </c>
      <c r="B175" s="1037" t="s">
        <v>1727</v>
      </c>
      <c r="C175" s="1038" t="s">
        <v>1728</v>
      </c>
      <c r="D175" s="1039">
        <v>8671</v>
      </c>
    </row>
    <row r="176" spans="1:4" s="33" customFormat="1" ht="30" customHeight="1">
      <c r="A176" s="1034">
        <v>167</v>
      </c>
      <c r="B176" s="1037" t="s">
        <v>1729</v>
      </c>
      <c r="C176" s="1038" t="s">
        <v>1730</v>
      </c>
      <c r="D176" s="1039">
        <v>399</v>
      </c>
    </row>
    <row r="177" spans="1:4" s="33" customFormat="1" ht="30" customHeight="1">
      <c r="A177" s="1034">
        <v>168</v>
      </c>
      <c r="B177" s="1037" t="s">
        <v>1731</v>
      </c>
      <c r="C177" s="1038" t="s">
        <v>1730</v>
      </c>
      <c r="D177" s="1039">
        <v>399</v>
      </c>
    </row>
    <row r="178" spans="1:4" s="33" customFormat="1" ht="30" customHeight="1">
      <c r="A178" s="1034">
        <v>169</v>
      </c>
      <c r="B178" s="1037" t="s">
        <v>1732</v>
      </c>
      <c r="C178" s="1038" t="s">
        <v>1733</v>
      </c>
      <c r="D178" s="1039">
        <v>2948</v>
      </c>
    </row>
    <row r="179" spans="1:4" s="33" customFormat="1" ht="30" customHeight="1">
      <c r="A179" s="1034">
        <v>170</v>
      </c>
      <c r="B179" s="1037" t="s">
        <v>1734</v>
      </c>
      <c r="C179" s="1038" t="s">
        <v>1735</v>
      </c>
      <c r="D179" s="1039">
        <v>1</v>
      </c>
    </row>
    <row r="180" spans="1:4" s="33" customFormat="1" ht="30" customHeight="1">
      <c r="A180" s="1034">
        <v>171</v>
      </c>
      <c r="B180" s="1037" t="s">
        <v>1736</v>
      </c>
      <c r="C180" s="1038" t="s">
        <v>1737</v>
      </c>
      <c r="D180" s="1039">
        <v>3594.02</v>
      </c>
    </row>
    <row r="181" spans="1:4" s="33" customFormat="1" ht="30" customHeight="1">
      <c r="A181" s="1034">
        <v>172</v>
      </c>
      <c r="B181" s="1037" t="s">
        <v>1738</v>
      </c>
      <c r="C181" s="1038" t="s">
        <v>1739</v>
      </c>
      <c r="D181" s="1039">
        <v>1</v>
      </c>
    </row>
    <row r="182" spans="1:4" s="33" customFormat="1" ht="30" customHeight="1">
      <c r="A182" s="1034">
        <v>173</v>
      </c>
      <c r="B182" s="1037" t="s">
        <v>1740</v>
      </c>
      <c r="C182" s="1038" t="s">
        <v>1739</v>
      </c>
      <c r="D182" s="1039">
        <v>1</v>
      </c>
    </row>
    <row r="183" spans="1:4" s="33" customFormat="1" ht="30" customHeight="1">
      <c r="A183" s="1034">
        <v>174</v>
      </c>
      <c r="B183" s="1037" t="s">
        <v>1741</v>
      </c>
      <c r="C183" s="1038" t="s">
        <v>1742</v>
      </c>
      <c r="D183" s="1039">
        <v>1</v>
      </c>
    </row>
    <row r="184" spans="1:4" s="33" customFormat="1" ht="30" customHeight="1">
      <c r="A184" s="1034">
        <v>175</v>
      </c>
      <c r="B184" s="1037" t="s">
        <v>1743</v>
      </c>
      <c r="C184" s="1038" t="s">
        <v>1744</v>
      </c>
      <c r="D184" s="1039">
        <v>1</v>
      </c>
    </row>
    <row r="185" spans="1:4" s="33" customFormat="1" ht="30" customHeight="1">
      <c r="A185" s="1034">
        <v>176</v>
      </c>
      <c r="B185" s="1037" t="s">
        <v>1745</v>
      </c>
      <c r="C185" s="1038" t="s">
        <v>1744</v>
      </c>
      <c r="D185" s="1039">
        <v>1</v>
      </c>
    </row>
    <row r="186" spans="1:4" s="33" customFormat="1" ht="30" customHeight="1">
      <c r="A186" s="1034">
        <v>177</v>
      </c>
      <c r="B186" s="1037" t="s">
        <v>1746</v>
      </c>
      <c r="C186" s="1038" t="s">
        <v>1747</v>
      </c>
      <c r="D186" s="1039">
        <v>1</v>
      </c>
    </row>
    <row r="187" spans="1:4" s="33" customFormat="1" ht="30" customHeight="1">
      <c r="A187" s="1034">
        <v>178</v>
      </c>
      <c r="B187" s="1037" t="s">
        <v>1748</v>
      </c>
      <c r="C187" s="1038" t="s">
        <v>1749</v>
      </c>
      <c r="D187" s="1039">
        <v>1</v>
      </c>
    </row>
    <row r="188" spans="1:4" s="33" customFormat="1" ht="30" customHeight="1">
      <c r="A188" s="1034">
        <v>179</v>
      </c>
      <c r="B188" s="1037" t="s">
        <v>1750</v>
      </c>
      <c r="C188" s="1038" t="s">
        <v>1751</v>
      </c>
      <c r="D188" s="1039">
        <v>1960.98</v>
      </c>
    </row>
    <row r="189" spans="1:4" s="33" customFormat="1" ht="30" customHeight="1">
      <c r="A189" s="1034">
        <v>180</v>
      </c>
      <c r="B189" s="1037" t="s">
        <v>1752</v>
      </c>
      <c r="C189" s="1038" t="s">
        <v>1753</v>
      </c>
      <c r="D189" s="1039">
        <v>1</v>
      </c>
    </row>
    <row r="190" spans="1:4" s="33" customFormat="1" ht="30" customHeight="1">
      <c r="A190" s="1034">
        <v>181</v>
      </c>
      <c r="B190" s="1037" t="s">
        <v>1754</v>
      </c>
      <c r="C190" s="1038" t="s">
        <v>1755</v>
      </c>
      <c r="D190" s="1039">
        <v>9936.7900000000009</v>
      </c>
    </row>
    <row r="191" spans="1:4" s="33" customFormat="1" ht="30" customHeight="1">
      <c r="A191" s="1034">
        <v>182</v>
      </c>
      <c r="B191" s="1037" t="s">
        <v>1756</v>
      </c>
      <c r="C191" s="1038" t="s">
        <v>1757</v>
      </c>
      <c r="D191" s="1039">
        <v>13317.24</v>
      </c>
    </row>
    <row r="192" spans="1:4" s="33" customFormat="1" ht="30" customHeight="1">
      <c r="A192" s="1034">
        <v>183</v>
      </c>
      <c r="B192" s="1037" t="s">
        <v>1758</v>
      </c>
      <c r="C192" s="1038" t="s">
        <v>1759</v>
      </c>
      <c r="D192" s="1039">
        <v>20778.72</v>
      </c>
    </row>
    <row r="193" spans="1:4" s="33" customFormat="1" ht="30" customHeight="1">
      <c r="A193" s="1034">
        <v>184</v>
      </c>
      <c r="B193" s="1037" t="s">
        <v>1760</v>
      </c>
      <c r="C193" s="1038" t="s">
        <v>1761</v>
      </c>
      <c r="D193" s="1039">
        <v>2948</v>
      </c>
    </row>
    <row r="194" spans="1:4" s="33" customFormat="1" ht="30" customHeight="1">
      <c r="A194" s="1034">
        <v>185</v>
      </c>
      <c r="B194" s="1037" t="s">
        <v>1762</v>
      </c>
      <c r="C194" s="1038" t="s">
        <v>1763</v>
      </c>
      <c r="D194" s="1039">
        <v>1</v>
      </c>
    </row>
    <row r="195" spans="1:4" s="33" customFormat="1" ht="30" customHeight="1">
      <c r="A195" s="1034">
        <v>186</v>
      </c>
      <c r="B195" s="1037" t="s">
        <v>1764</v>
      </c>
      <c r="C195" s="1038" t="s">
        <v>1765</v>
      </c>
      <c r="D195" s="1039">
        <v>1</v>
      </c>
    </row>
    <row r="196" spans="1:4" s="33" customFormat="1" ht="30" customHeight="1">
      <c r="A196" s="1034">
        <v>187</v>
      </c>
      <c r="B196" s="1037" t="s">
        <v>1766</v>
      </c>
      <c r="C196" s="1038" t="s">
        <v>1767</v>
      </c>
      <c r="D196" s="1039">
        <v>1</v>
      </c>
    </row>
    <row r="197" spans="1:4" s="33" customFormat="1" ht="30" customHeight="1">
      <c r="A197" s="1034">
        <v>188</v>
      </c>
      <c r="B197" s="1037" t="s">
        <v>1768</v>
      </c>
      <c r="C197" s="1038" t="s">
        <v>1672</v>
      </c>
      <c r="D197" s="1039">
        <v>1569.75</v>
      </c>
    </row>
    <row r="198" spans="1:4" s="33" customFormat="1" ht="30" customHeight="1">
      <c r="A198" s="1034">
        <v>189</v>
      </c>
      <c r="B198" s="1037" t="s">
        <v>1769</v>
      </c>
      <c r="C198" s="1038" t="s">
        <v>1770</v>
      </c>
      <c r="D198" s="1039">
        <v>1</v>
      </c>
    </row>
    <row r="199" spans="1:4" s="33" customFormat="1" ht="30" customHeight="1">
      <c r="A199" s="1034">
        <v>190</v>
      </c>
      <c r="B199" s="1037" t="s">
        <v>1771</v>
      </c>
      <c r="C199" s="1038" t="s">
        <v>1772</v>
      </c>
      <c r="D199" s="1039">
        <v>1</v>
      </c>
    </row>
    <row r="200" spans="1:4" s="33" customFormat="1" ht="30" customHeight="1">
      <c r="A200" s="1034">
        <v>191</v>
      </c>
      <c r="B200" s="1037" t="s">
        <v>1773</v>
      </c>
      <c r="C200" s="1038" t="s">
        <v>1672</v>
      </c>
      <c r="D200" s="1039">
        <v>1569.75</v>
      </c>
    </row>
    <row r="201" spans="1:4" s="33" customFormat="1" ht="30" customHeight="1">
      <c r="A201" s="1034">
        <v>192</v>
      </c>
      <c r="B201" s="1037" t="s">
        <v>1774</v>
      </c>
      <c r="C201" s="1038" t="s">
        <v>1767</v>
      </c>
      <c r="D201" s="1039">
        <v>1</v>
      </c>
    </row>
    <row r="202" spans="1:4" s="33" customFormat="1" ht="30" customHeight="1">
      <c r="A202" s="1034">
        <v>193</v>
      </c>
      <c r="B202" s="1037" t="s">
        <v>1775</v>
      </c>
      <c r="C202" s="1038" t="s">
        <v>1776</v>
      </c>
      <c r="D202" s="1039">
        <v>2948</v>
      </c>
    </row>
    <row r="203" spans="1:4" s="33" customFormat="1" ht="30" customHeight="1">
      <c r="A203" s="1034">
        <v>194</v>
      </c>
      <c r="B203" s="1037" t="s">
        <v>1777</v>
      </c>
      <c r="C203" s="1038" t="s">
        <v>1778</v>
      </c>
      <c r="D203" s="1039">
        <v>3594.02</v>
      </c>
    </row>
    <row r="204" spans="1:4" s="33" customFormat="1" ht="30" customHeight="1">
      <c r="A204" s="1034">
        <v>195</v>
      </c>
      <c r="B204" s="1037" t="s">
        <v>1779</v>
      </c>
      <c r="C204" s="1038" t="s">
        <v>1780</v>
      </c>
      <c r="D204" s="1039">
        <v>6930.74</v>
      </c>
    </row>
    <row r="205" spans="1:4" s="33" customFormat="1" ht="30" customHeight="1">
      <c r="A205" s="1034">
        <v>196</v>
      </c>
      <c r="B205" s="1037" t="s">
        <v>1781</v>
      </c>
      <c r="C205" s="1038" t="s">
        <v>1782</v>
      </c>
      <c r="D205" s="1039">
        <v>1265</v>
      </c>
    </row>
    <row r="206" spans="1:4" s="33" customFormat="1" ht="30" customHeight="1">
      <c r="A206" s="1034">
        <v>197</v>
      </c>
      <c r="B206" s="1037" t="s">
        <v>1783</v>
      </c>
      <c r="C206" s="1038" t="s">
        <v>1784</v>
      </c>
      <c r="D206" s="1039">
        <v>4335.5</v>
      </c>
    </row>
    <row r="207" spans="1:4" s="33" customFormat="1" ht="30" customHeight="1">
      <c r="A207" s="1034">
        <v>198</v>
      </c>
      <c r="B207" s="1037" t="s">
        <v>1785</v>
      </c>
      <c r="C207" s="1038" t="s">
        <v>1786</v>
      </c>
      <c r="D207" s="1039">
        <v>1</v>
      </c>
    </row>
    <row r="208" spans="1:4" s="33" customFormat="1" ht="30" customHeight="1">
      <c r="A208" s="1034">
        <v>199</v>
      </c>
      <c r="B208" s="1037" t="s">
        <v>1787</v>
      </c>
      <c r="C208" s="1038" t="s">
        <v>1788</v>
      </c>
      <c r="D208" s="1039">
        <v>1</v>
      </c>
    </row>
    <row r="209" spans="1:4" s="33" customFormat="1" ht="30" customHeight="1">
      <c r="A209" s="1034">
        <v>200</v>
      </c>
      <c r="B209" s="1037" t="s">
        <v>1789</v>
      </c>
      <c r="C209" s="1038" t="s">
        <v>1790</v>
      </c>
      <c r="D209" s="1039">
        <v>1960.98</v>
      </c>
    </row>
    <row r="210" spans="1:4" s="33" customFormat="1" ht="30" customHeight="1">
      <c r="A210" s="1034">
        <v>201</v>
      </c>
      <c r="B210" s="1037" t="s">
        <v>1791</v>
      </c>
      <c r="C210" s="1038" t="s">
        <v>1790</v>
      </c>
      <c r="D210" s="1039">
        <v>1960.98</v>
      </c>
    </row>
    <row r="211" spans="1:4" s="33" customFormat="1" ht="30" customHeight="1">
      <c r="A211" s="1034">
        <v>202</v>
      </c>
      <c r="B211" s="1037" t="s">
        <v>1792</v>
      </c>
      <c r="C211" s="1038" t="s">
        <v>1793</v>
      </c>
      <c r="D211" s="1039">
        <v>6532.65</v>
      </c>
    </row>
    <row r="212" spans="1:4" s="33" customFormat="1" ht="30" customHeight="1">
      <c r="A212" s="1034">
        <v>203</v>
      </c>
      <c r="B212" s="1037" t="s">
        <v>1794</v>
      </c>
      <c r="C212" s="1038" t="s">
        <v>1795</v>
      </c>
      <c r="D212" s="1039">
        <v>4319.84</v>
      </c>
    </row>
    <row r="213" spans="1:4" s="33" customFormat="1" ht="30" customHeight="1">
      <c r="A213" s="1034">
        <v>204</v>
      </c>
      <c r="B213" s="1037" t="s">
        <v>1796</v>
      </c>
      <c r="C213" s="1038" t="s">
        <v>1797</v>
      </c>
      <c r="D213" s="1039">
        <v>6912.68</v>
      </c>
    </row>
    <row r="214" spans="1:4" s="33" customFormat="1" ht="30" customHeight="1">
      <c r="A214" s="1034">
        <v>205</v>
      </c>
      <c r="B214" s="1037" t="s">
        <v>1798</v>
      </c>
      <c r="C214" s="1038" t="s">
        <v>1799</v>
      </c>
      <c r="D214" s="1039">
        <v>1</v>
      </c>
    </row>
    <row r="215" spans="1:4" s="33" customFormat="1" ht="30" customHeight="1">
      <c r="A215" s="1034">
        <v>206</v>
      </c>
      <c r="B215" s="1037" t="s">
        <v>1800</v>
      </c>
      <c r="C215" s="1038" t="s">
        <v>1801</v>
      </c>
      <c r="D215" s="1039">
        <v>1</v>
      </c>
    </row>
    <row r="216" spans="1:4" s="33" customFormat="1" ht="30" customHeight="1">
      <c r="A216" s="1034">
        <v>207</v>
      </c>
      <c r="B216" s="1037" t="s">
        <v>1802</v>
      </c>
      <c r="C216" s="1038" t="s">
        <v>1803</v>
      </c>
      <c r="D216" s="1039">
        <v>1</v>
      </c>
    </row>
    <row r="217" spans="1:4" s="33" customFormat="1" ht="30" customHeight="1">
      <c r="A217" s="1034">
        <v>208</v>
      </c>
      <c r="B217" s="1037" t="s">
        <v>1804</v>
      </c>
      <c r="C217" s="1038" t="s">
        <v>1805</v>
      </c>
      <c r="D217" s="1039">
        <v>1</v>
      </c>
    </row>
    <row r="218" spans="1:4" s="33" customFormat="1" ht="30" customHeight="1">
      <c r="A218" s="1034">
        <v>209</v>
      </c>
      <c r="B218" s="1037" t="s">
        <v>1806</v>
      </c>
      <c r="C218" s="1038" t="s">
        <v>1807</v>
      </c>
      <c r="D218" s="1039">
        <v>1</v>
      </c>
    </row>
    <row r="219" spans="1:4" s="33" customFormat="1" ht="30" customHeight="1">
      <c r="A219" s="1034">
        <v>210</v>
      </c>
      <c r="B219" s="1037" t="s">
        <v>1808</v>
      </c>
      <c r="C219" s="1038" t="s">
        <v>1809</v>
      </c>
      <c r="D219" s="1039">
        <v>1236.25</v>
      </c>
    </row>
    <row r="220" spans="1:4" s="33" customFormat="1" ht="30" customHeight="1">
      <c r="A220" s="1034">
        <v>211</v>
      </c>
      <c r="B220" s="1037" t="s">
        <v>1810</v>
      </c>
      <c r="C220" s="1038" t="s">
        <v>1811</v>
      </c>
      <c r="D220" s="1039">
        <v>402.5</v>
      </c>
    </row>
    <row r="221" spans="1:4" s="33" customFormat="1" ht="30" customHeight="1">
      <c r="A221" s="1034">
        <v>212</v>
      </c>
      <c r="B221" s="1037" t="s">
        <v>1812</v>
      </c>
      <c r="C221" s="1038" t="s">
        <v>1786</v>
      </c>
      <c r="D221" s="1039">
        <v>1</v>
      </c>
    </row>
    <row r="222" spans="1:4" s="33" customFormat="1" ht="30" customHeight="1">
      <c r="A222" s="1034">
        <v>213</v>
      </c>
      <c r="B222" s="1037" t="s">
        <v>1813</v>
      </c>
      <c r="C222" s="1038" t="s">
        <v>1786</v>
      </c>
      <c r="D222" s="1039">
        <v>1</v>
      </c>
    </row>
    <row r="223" spans="1:4" s="33" customFormat="1" ht="30" customHeight="1">
      <c r="A223" s="1034">
        <v>214</v>
      </c>
      <c r="B223" s="1037" t="s">
        <v>1814</v>
      </c>
      <c r="C223" s="1038" t="s">
        <v>1815</v>
      </c>
      <c r="D223" s="1039">
        <v>3595.02</v>
      </c>
    </row>
    <row r="224" spans="1:4" s="33" customFormat="1" ht="30" customHeight="1">
      <c r="A224" s="1034">
        <v>215</v>
      </c>
      <c r="B224" s="1037" t="s">
        <v>1816</v>
      </c>
      <c r="C224" s="1038" t="s">
        <v>1817</v>
      </c>
      <c r="D224" s="1039">
        <v>1960.98</v>
      </c>
    </row>
    <row r="225" spans="1:4" s="33" customFormat="1" ht="30" customHeight="1">
      <c r="A225" s="1034">
        <v>216</v>
      </c>
      <c r="B225" s="1037" t="s">
        <v>1818</v>
      </c>
      <c r="C225" s="1038" t="s">
        <v>1819</v>
      </c>
      <c r="D225" s="1039">
        <v>3162.4</v>
      </c>
    </row>
    <row r="226" spans="1:4" s="33" customFormat="1" ht="30" customHeight="1">
      <c r="A226" s="1034">
        <v>217</v>
      </c>
      <c r="B226" s="1037" t="s">
        <v>1820</v>
      </c>
      <c r="C226" s="1038" t="s">
        <v>1821</v>
      </c>
      <c r="D226" s="1039">
        <v>1</v>
      </c>
    </row>
    <row r="227" spans="1:4" s="33" customFormat="1" ht="30" customHeight="1">
      <c r="A227" s="1034">
        <v>218</v>
      </c>
      <c r="B227" s="1037" t="s">
        <v>1822</v>
      </c>
      <c r="C227" s="1038" t="s">
        <v>1823</v>
      </c>
      <c r="D227" s="1039">
        <v>1</v>
      </c>
    </row>
    <row r="228" spans="1:4" s="33" customFormat="1" ht="30" customHeight="1">
      <c r="A228" s="1034">
        <v>219</v>
      </c>
      <c r="B228" s="1037" t="s">
        <v>1824</v>
      </c>
      <c r="C228" s="1038" t="s">
        <v>1825</v>
      </c>
      <c r="D228" s="1039">
        <v>1442.1</v>
      </c>
    </row>
    <row r="229" spans="1:4" s="33" customFormat="1" ht="30" customHeight="1">
      <c r="A229" s="1034">
        <v>220</v>
      </c>
      <c r="B229" s="1037" t="s">
        <v>1826</v>
      </c>
      <c r="C229" s="1038" t="s">
        <v>1827</v>
      </c>
      <c r="D229" s="1039">
        <v>8521.5</v>
      </c>
    </row>
    <row r="230" spans="1:4" s="33" customFormat="1" ht="30" customHeight="1">
      <c r="A230" s="1034">
        <v>221</v>
      </c>
      <c r="B230" s="1037" t="s">
        <v>1828</v>
      </c>
      <c r="C230" s="1038" t="s">
        <v>1829</v>
      </c>
      <c r="D230" s="1039">
        <v>2242.5</v>
      </c>
    </row>
    <row r="231" spans="1:4" s="33" customFormat="1" ht="30" customHeight="1">
      <c r="A231" s="1034">
        <v>222</v>
      </c>
      <c r="B231" s="1037" t="s">
        <v>1830</v>
      </c>
      <c r="C231" s="1038" t="s">
        <v>1831</v>
      </c>
      <c r="D231" s="1039">
        <v>1</v>
      </c>
    </row>
    <row r="232" spans="1:4" s="33" customFormat="1" ht="30" customHeight="1">
      <c r="A232" s="1034">
        <v>223</v>
      </c>
      <c r="B232" s="1037" t="s">
        <v>1832</v>
      </c>
      <c r="C232" s="1038" t="s">
        <v>1833</v>
      </c>
      <c r="D232" s="1039">
        <v>1</v>
      </c>
    </row>
    <row r="233" spans="1:4" s="33" customFormat="1" ht="30" customHeight="1">
      <c r="A233" s="1034">
        <v>224</v>
      </c>
      <c r="B233" s="1037" t="s">
        <v>1834</v>
      </c>
      <c r="C233" s="1038" t="s">
        <v>1835</v>
      </c>
      <c r="D233" s="1039">
        <v>11373.2</v>
      </c>
    </row>
    <row r="234" spans="1:4" s="33" customFormat="1" ht="30" customHeight="1">
      <c r="A234" s="1034">
        <v>225</v>
      </c>
      <c r="B234" s="1037" t="s">
        <v>1836</v>
      </c>
      <c r="C234" s="1038" t="s">
        <v>2255</v>
      </c>
      <c r="D234" s="1039">
        <v>5662.8</v>
      </c>
    </row>
    <row r="235" spans="1:4" s="33" customFormat="1" ht="30" customHeight="1">
      <c r="A235" s="1034">
        <v>226</v>
      </c>
      <c r="B235" s="1037" t="s">
        <v>1837</v>
      </c>
      <c r="C235" s="1038" t="s">
        <v>2255</v>
      </c>
      <c r="D235" s="1039">
        <v>5662.8</v>
      </c>
    </row>
    <row r="236" spans="1:4" s="33" customFormat="1" ht="30" customHeight="1">
      <c r="A236" s="1034">
        <v>227</v>
      </c>
      <c r="B236" s="1037" t="s">
        <v>1838</v>
      </c>
      <c r="C236" s="1038" t="s">
        <v>2256</v>
      </c>
      <c r="D236" s="1039">
        <v>3712.8</v>
      </c>
    </row>
    <row r="237" spans="1:4" s="33" customFormat="1" ht="30" customHeight="1">
      <c r="A237" s="1034">
        <v>228</v>
      </c>
      <c r="B237" s="1037" t="s">
        <v>1839</v>
      </c>
      <c r="C237" s="1038" t="s">
        <v>2257</v>
      </c>
      <c r="D237" s="1039">
        <v>7212.8</v>
      </c>
    </row>
    <row r="238" spans="1:4" s="33" customFormat="1" ht="30" customHeight="1">
      <c r="A238" s="1034">
        <v>229</v>
      </c>
      <c r="B238" s="1037" t="s">
        <v>1840</v>
      </c>
      <c r="C238" s="1038" t="s">
        <v>2258</v>
      </c>
      <c r="D238" s="1039">
        <v>7212.8</v>
      </c>
    </row>
    <row r="239" spans="1:4" s="33" customFormat="1" ht="30" customHeight="1">
      <c r="A239" s="1034">
        <v>230</v>
      </c>
      <c r="B239" s="1037" t="s">
        <v>1841</v>
      </c>
      <c r="C239" s="1038" t="s">
        <v>2259</v>
      </c>
      <c r="D239" s="1039">
        <v>32480</v>
      </c>
    </row>
    <row r="240" spans="1:4" s="33" customFormat="1" ht="30" customHeight="1">
      <c r="A240" s="1034">
        <v>231</v>
      </c>
      <c r="B240" s="1037" t="s">
        <v>1842</v>
      </c>
      <c r="C240" s="1038" t="s">
        <v>2260</v>
      </c>
      <c r="D240" s="1039">
        <v>3199</v>
      </c>
    </row>
    <row r="241" spans="1:4" s="33" customFormat="1" ht="30" customHeight="1">
      <c r="A241" s="1034">
        <v>232</v>
      </c>
      <c r="B241" s="1037" t="s">
        <v>1843</v>
      </c>
      <c r="C241" s="1038" t="s">
        <v>2261</v>
      </c>
      <c r="D241" s="1039">
        <v>10682.44</v>
      </c>
    </row>
    <row r="242" spans="1:4" s="33" customFormat="1" ht="30" customHeight="1">
      <c r="A242" s="1034">
        <v>233</v>
      </c>
      <c r="B242" s="1037" t="s">
        <v>1844</v>
      </c>
      <c r="C242" s="1038" t="s">
        <v>2262</v>
      </c>
      <c r="D242" s="1039">
        <v>11489.8</v>
      </c>
    </row>
    <row r="243" spans="1:4" s="33" customFormat="1" ht="30" customHeight="1">
      <c r="A243" s="1034">
        <v>234</v>
      </c>
      <c r="B243" s="1037" t="s">
        <v>2246</v>
      </c>
      <c r="C243" s="1038" t="s">
        <v>2263</v>
      </c>
      <c r="D243" s="1039">
        <v>4616.8</v>
      </c>
    </row>
    <row r="244" spans="1:4" s="33" customFormat="1" ht="30" customHeight="1">
      <c r="A244" s="1034">
        <v>235</v>
      </c>
      <c r="B244" s="1037" t="s">
        <v>2247</v>
      </c>
      <c r="C244" s="1038" t="s">
        <v>2264</v>
      </c>
      <c r="D244" s="1039">
        <v>4616.8</v>
      </c>
    </row>
    <row r="245" spans="1:4" s="33" customFormat="1" ht="30" customHeight="1">
      <c r="A245" s="1034">
        <v>236</v>
      </c>
      <c r="B245" s="1037" t="s">
        <v>2248</v>
      </c>
      <c r="C245" s="1038" t="s">
        <v>2265</v>
      </c>
      <c r="D245" s="1039">
        <v>4616.8</v>
      </c>
    </row>
    <row r="246" spans="1:4" s="33" customFormat="1" ht="30" customHeight="1">
      <c r="A246" s="1034">
        <v>237</v>
      </c>
      <c r="B246" s="1037" t="s">
        <v>2249</v>
      </c>
      <c r="C246" s="1038" t="s">
        <v>2266</v>
      </c>
      <c r="D246" s="1039">
        <v>1334</v>
      </c>
    </row>
    <row r="247" spans="1:4" s="33" customFormat="1" ht="30" customHeight="1">
      <c r="A247" s="1034">
        <v>238</v>
      </c>
      <c r="B247" s="1037" t="s">
        <v>2250</v>
      </c>
      <c r="C247" s="1038" t="s">
        <v>2267</v>
      </c>
      <c r="D247" s="1039">
        <v>1334</v>
      </c>
    </row>
    <row r="248" spans="1:4" s="33" customFormat="1" ht="30" customHeight="1">
      <c r="A248" s="1034">
        <v>239</v>
      </c>
      <c r="B248" s="1037" t="s">
        <v>2251</v>
      </c>
      <c r="C248" s="1038" t="s">
        <v>2268</v>
      </c>
      <c r="D248" s="1039">
        <v>1334</v>
      </c>
    </row>
    <row r="249" spans="1:4" s="33" customFormat="1" ht="30" customHeight="1">
      <c r="A249" s="1034">
        <v>240</v>
      </c>
      <c r="B249" s="1037" t="s">
        <v>2252</v>
      </c>
      <c r="C249" s="1038" t="s">
        <v>2269</v>
      </c>
      <c r="D249" s="1039">
        <v>1334</v>
      </c>
    </row>
    <row r="250" spans="1:4" s="33" customFormat="1" ht="30" customHeight="1">
      <c r="A250" s="1034">
        <v>241</v>
      </c>
      <c r="B250" s="1037" t="s">
        <v>2253</v>
      </c>
      <c r="C250" s="1038" t="s">
        <v>2270</v>
      </c>
      <c r="D250" s="1039">
        <v>1334</v>
      </c>
    </row>
    <row r="251" spans="1:4" s="33" customFormat="1" ht="30" customHeight="1" thickBot="1">
      <c r="A251" s="1034">
        <v>242</v>
      </c>
      <c r="B251" s="1037" t="s">
        <v>2254</v>
      </c>
      <c r="C251" s="1038" t="s">
        <v>2271</v>
      </c>
      <c r="D251" s="1039">
        <v>1334</v>
      </c>
    </row>
    <row r="252" spans="1:4" s="33" customFormat="1" ht="30" customHeight="1" thickBot="1">
      <c r="A252" s="1034"/>
      <c r="B252" s="1422" t="s">
        <v>1845</v>
      </c>
      <c r="C252" s="1423"/>
      <c r="D252" s="1424"/>
    </row>
    <row r="253" spans="1:4" s="33" customFormat="1" ht="30" customHeight="1">
      <c r="A253" s="1034">
        <v>243</v>
      </c>
      <c r="B253" s="1037" t="s">
        <v>1846</v>
      </c>
      <c r="C253" s="1038" t="s">
        <v>2272</v>
      </c>
      <c r="D253" s="1039">
        <v>13472.31</v>
      </c>
    </row>
    <row r="254" spans="1:4" s="33" customFormat="1" ht="30" customHeight="1">
      <c r="A254" s="1034">
        <v>244</v>
      </c>
      <c r="B254" s="1037" t="s">
        <v>1847</v>
      </c>
      <c r="C254" s="1038" t="s">
        <v>1848</v>
      </c>
      <c r="D254" s="1039">
        <v>32398</v>
      </c>
    </row>
    <row r="255" spans="1:4" s="33" customFormat="1" ht="30" customHeight="1">
      <c r="A255" s="1034">
        <v>245</v>
      </c>
      <c r="B255" s="1037" t="s">
        <v>1849</v>
      </c>
      <c r="C255" s="1038" t="s">
        <v>1850</v>
      </c>
      <c r="D255" s="1039">
        <v>50286</v>
      </c>
    </row>
    <row r="256" spans="1:4" s="33" customFormat="1" ht="30" customHeight="1">
      <c r="A256" s="1034">
        <v>246</v>
      </c>
      <c r="B256" s="1037" t="s">
        <v>1851</v>
      </c>
      <c r="C256" s="1038" t="s">
        <v>1852</v>
      </c>
      <c r="D256" s="1039">
        <v>20300</v>
      </c>
    </row>
    <row r="257" spans="1:4" s="33" customFormat="1" ht="30" customHeight="1">
      <c r="A257" s="1034">
        <v>247</v>
      </c>
      <c r="B257" s="1037" t="s">
        <v>1853</v>
      </c>
      <c r="C257" s="1038" t="s">
        <v>1854</v>
      </c>
      <c r="D257" s="1039">
        <v>2900</v>
      </c>
    </row>
    <row r="258" spans="1:4" s="33" customFormat="1" ht="30" customHeight="1">
      <c r="A258" s="1034">
        <v>248</v>
      </c>
      <c r="B258" s="1037" t="s">
        <v>1855</v>
      </c>
      <c r="C258" s="1038" t="s">
        <v>1856</v>
      </c>
      <c r="D258" s="1039">
        <v>13472.31</v>
      </c>
    </row>
    <row r="259" spans="1:4" s="33" customFormat="1" ht="30" customHeight="1">
      <c r="A259" s="1034">
        <v>249</v>
      </c>
      <c r="B259" s="1037" t="s">
        <v>1857</v>
      </c>
      <c r="C259" s="1038" t="s">
        <v>1858</v>
      </c>
      <c r="D259" s="1039">
        <v>25589.599999999999</v>
      </c>
    </row>
    <row r="260" spans="1:4" s="33" customFormat="1" ht="30" customHeight="1">
      <c r="A260" s="1034">
        <v>250</v>
      </c>
      <c r="B260" s="1037" t="s">
        <v>1859</v>
      </c>
      <c r="C260" s="1038" t="s">
        <v>1860</v>
      </c>
      <c r="D260" s="1039">
        <v>1</v>
      </c>
    </row>
    <row r="261" spans="1:4" s="33" customFormat="1" ht="30" customHeight="1">
      <c r="A261" s="1034">
        <v>251</v>
      </c>
      <c r="B261" s="1037" t="s">
        <v>1861</v>
      </c>
      <c r="C261" s="1038" t="s">
        <v>1862</v>
      </c>
      <c r="D261" s="1039">
        <v>6143.65</v>
      </c>
    </row>
    <row r="262" spans="1:4" s="33" customFormat="1" ht="30" customHeight="1">
      <c r="A262" s="1034">
        <v>252</v>
      </c>
      <c r="B262" s="1037" t="s">
        <v>1863</v>
      </c>
      <c r="C262" s="1038" t="s">
        <v>1864</v>
      </c>
      <c r="D262" s="1039">
        <v>1</v>
      </c>
    </row>
    <row r="263" spans="1:4" s="33" customFormat="1" ht="30" customHeight="1">
      <c r="A263" s="1034">
        <v>253</v>
      </c>
      <c r="B263" s="1037" t="s">
        <v>1865</v>
      </c>
      <c r="C263" s="1038" t="s">
        <v>1866</v>
      </c>
      <c r="D263" s="1039">
        <v>13704.24</v>
      </c>
    </row>
    <row r="264" spans="1:4" s="33" customFormat="1" ht="30" customHeight="1">
      <c r="A264" s="1034">
        <v>254</v>
      </c>
      <c r="B264" s="1037" t="s">
        <v>1867</v>
      </c>
      <c r="C264" s="1038" t="s">
        <v>1868</v>
      </c>
      <c r="D264" s="1039">
        <v>1</v>
      </c>
    </row>
    <row r="265" spans="1:4" s="33" customFormat="1" ht="30" customHeight="1">
      <c r="A265" s="1034">
        <v>255</v>
      </c>
      <c r="B265" s="1037" t="s">
        <v>1869</v>
      </c>
      <c r="C265" s="1038" t="s">
        <v>1870</v>
      </c>
      <c r="D265" s="1039">
        <v>19500</v>
      </c>
    </row>
    <row r="266" spans="1:4" s="33" customFormat="1" ht="30" customHeight="1">
      <c r="A266" s="1034">
        <v>256</v>
      </c>
      <c r="B266" s="1037" t="s">
        <v>1871</v>
      </c>
      <c r="C266" s="1038" t="s">
        <v>1872</v>
      </c>
      <c r="D266" s="1039">
        <v>1</v>
      </c>
    </row>
    <row r="267" spans="1:4" s="33" customFormat="1" ht="30" customHeight="1">
      <c r="A267" s="1034">
        <v>257</v>
      </c>
      <c r="B267" s="1037" t="s">
        <v>1873</v>
      </c>
      <c r="C267" s="1038" t="s">
        <v>1874</v>
      </c>
      <c r="D267" s="1039">
        <v>5437.5</v>
      </c>
    </row>
    <row r="268" spans="1:4" s="33" customFormat="1" ht="30" customHeight="1">
      <c r="A268" s="1034">
        <v>258</v>
      </c>
      <c r="B268" s="1037" t="s">
        <v>1875</v>
      </c>
      <c r="C268" s="1038" t="s">
        <v>1876</v>
      </c>
      <c r="D268" s="1039">
        <v>13704.24</v>
      </c>
    </row>
    <row r="269" spans="1:4" s="33" customFormat="1" ht="30" customHeight="1">
      <c r="A269" s="1034">
        <v>259</v>
      </c>
      <c r="B269" s="1037" t="s">
        <v>1877</v>
      </c>
      <c r="C269" s="1038" t="s">
        <v>1878</v>
      </c>
      <c r="D269" s="1039">
        <v>1</v>
      </c>
    </row>
    <row r="270" spans="1:4" s="33" customFormat="1" ht="30" customHeight="1">
      <c r="A270" s="1034">
        <v>260</v>
      </c>
      <c r="B270" s="1037" t="s">
        <v>1879</v>
      </c>
      <c r="C270" s="1038" t="s">
        <v>1880</v>
      </c>
      <c r="D270" s="1039">
        <v>1</v>
      </c>
    </row>
    <row r="271" spans="1:4" s="33" customFormat="1" ht="30" customHeight="1">
      <c r="A271" s="1034">
        <v>261</v>
      </c>
      <c r="B271" s="1037" t="s">
        <v>1881</v>
      </c>
      <c r="C271" s="1038" t="s">
        <v>1882</v>
      </c>
      <c r="D271" s="1039">
        <v>1298.8399999999999</v>
      </c>
    </row>
    <row r="272" spans="1:4" s="33" customFormat="1" ht="30" customHeight="1">
      <c r="A272" s="1034">
        <v>262</v>
      </c>
      <c r="B272" s="1037" t="s">
        <v>1883</v>
      </c>
      <c r="C272" s="1038" t="s">
        <v>1884</v>
      </c>
      <c r="D272" s="1039">
        <v>1</v>
      </c>
    </row>
    <row r="273" spans="1:4" s="33" customFormat="1" ht="30" customHeight="1">
      <c r="A273" s="1034">
        <v>263</v>
      </c>
      <c r="B273" s="1037" t="s">
        <v>1885</v>
      </c>
      <c r="C273" s="1038" t="s">
        <v>1886</v>
      </c>
      <c r="D273" s="1039">
        <v>2</v>
      </c>
    </row>
    <row r="274" spans="1:4" s="33" customFormat="1" ht="30" customHeight="1">
      <c r="A274" s="1034">
        <v>264</v>
      </c>
      <c r="B274" s="1037" t="s">
        <v>1887</v>
      </c>
      <c r="C274" s="1038" t="s">
        <v>1888</v>
      </c>
      <c r="D274" s="1039">
        <v>1</v>
      </c>
    </row>
    <row r="275" spans="1:4" s="33" customFormat="1" ht="30" customHeight="1">
      <c r="A275" s="1034">
        <v>265</v>
      </c>
      <c r="B275" s="1037" t="s">
        <v>1889</v>
      </c>
      <c r="C275" s="1038" t="s">
        <v>1890</v>
      </c>
      <c r="D275" s="1039">
        <v>1</v>
      </c>
    </row>
    <row r="276" spans="1:4" s="33" customFormat="1" ht="30" customHeight="1">
      <c r="A276" s="1034">
        <v>266</v>
      </c>
      <c r="B276" s="1037" t="s">
        <v>1891</v>
      </c>
      <c r="C276" s="1038" t="s">
        <v>1876</v>
      </c>
      <c r="D276" s="1039">
        <v>11332.04</v>
      </c>
    </row>
    <row r="277" spans="1:4" s="33" customFormat="1" ht="30" customHeight="1">
      <c r="A277" s="1034">
        <v>267</v>
      </c>
      <c r="B277" s="1037" t="s">
        <v>1892</v>
      </c>
      <c r="C277" s="1038" t="s">
        <v>1878</v>
      </c>
      <c r="D277" s="1039">
        <v>1</v>
      </c>
    </row>
    <row r="278" spans="1:4" s="33" customFormat="1" ht="30" customHeight="1">
      <c r="A278" s="1034">
        <v>268</v>
      </c>
      <c r="B278" s="1037" t="s">
        <v>1893</v>
      </c>
      <c r="C278" s="1038" t="s">
        <v>1894</v>
      </c>
      <c r="D278" s="1039">
        <v>6143.65</v>
      </c>
    </row>
    <row r="279" spans="1:4" s="33" customFormat="1" ht="30" customHeight="1">
      <c r="A279" s="1034">
        <v>269</v>
      </c>
      <c r="B279" s="1037" t="s">
        <v>1895</v>
      </c>
      <c r="C279" s="1038" t="s">
        <v>1896</v>
      </c>
      <c r="D279" s="1039">
        <v>3087.92</v>
      </c>
    </row>
    <row r="280" spans="1:4" s="33" customFormat="1" ht="30" customHeight="1">
      <c r="A280" s="1034">
        <v>270</v>
      </c>
      <c r="B280" s="1037" t="s">
        <v>1897</v>
      </c>
      <c r="C280" s="1038" t="s">
        <v>1898</v>
      </c>
      <c r="D280" s="1039">
        <v>406</v>
      </c>
    </row>
    <row r="281" spans="1:4" s="33" customFormat="1" ht="30" customHeight="1">
      <c r="A281" s="1034">
        <v>271</v>
      </c>
      <c r="B281" s="1037" t="s">
        <v>1899</v>
      </c>
      <c r="C281" s="1038" t="s">
        <v>1900</v>
      </c>
      <c r="D281" s="1039">
        <v>4100.8999999999996</v>
      </c>
    </row>
    <row r="282" spans="1:4" s="33" customFormat="1" ht="30" customHeight="1">
      <c r="A282" s="1034">
        <v>272</v>
      </c>
      <c r="B282" s="1037" t="s">
        <v>1901</v>
      </c>
      <c r="C282" s="1038" t="s">
        <v>1902</v>
      </c>
      <c r="D282" s="1039">
        <v>1298.8399999999999</v>
      </c>
    </row>
    <row r="283" spans="1:4" s="33" customFormat="1" ht="30" customHeight="1">
      <c r="A283" s="1034">
        <v>273</v>
      </c>
      <c r="B283" s="1037" t="s">
        <v>1903</v>
      </c>
      <c r="C283" s="1038" t="s">
        <v>1876</v>
      </c>
      <c r="D283" s="1039">
        <v>1</v>
      </c>
    </row>
    <row r="284" spans="1:4" s="33" customFormat="1" ht="30" customHeight="1">
      <c r="A284" s="1034">
        <v>274</v>
      </c>
      <c r="B284" s="1037" t="s">
        <v>1904</v>
      </c>
      <c r="C284" s="1038" t="s">
        <v>1905</v>
      </c>
      <c r="D284" s="1039">
        <v>12544.24</v>
      </c>
    </row>
    <row r="285" spans="1:4" s="33" customFormat="1" ht="30" customHeight="1">
      <c r="A285" s="1034">
        <v>275</v>
      </c>
      <c r="B285" s="1037" t="s">
        <v>1906</v>
      </c>
      <c r="C285" s="1038" t="s">
        <v>1907</v>
      </c>
      <c r="D285" s="1039">
        <v>1.1599999999999999</v>
      </c>
    </row>
    <row r="286" spans="1:4" s="33" customFormat="1" ht="30" customHeight="1">
      <c r="A286" s="1034">
        <v>276</v>
      </c>
      <c r="B286" s="1037" t="s">
        <v>1908</v>
      </c>
      <c r="C286" s="1038" t="s">
        <v>1909</v>
      </c>
      <c r="D286" s="1039">
        <v>1</v>
      </c>
    </row>
    <row r="287" spans="1:4" s="33" customFormat="1" ht="30" customHeight="1">
      <c r="A287" s="1034">
        <v>277</v>
      </c>
      <c r="B287" s="1037" t="s">
        <v>1910</v>
      </c>
      <c r="C287" s="1038" t="s">
        <v>1878</v>
      </c>
      <c r="D287" s="1039">
        <v>1</v>
      </c>
    </row>
    <row r="288" spans="1:4" s="33" customFormat="1" ht="30" customHeight="1">
      <c r="A288" s="1034">
        <v>278</v>
      </c>
      <c r="B288" s="1037" t="s">
        <v>1911</v>
      </c>
      <c r="C288" s="1038" t="s">
        <v>1902</v>
      </c>
      <c r="D288" s="1039">
        <v>1</v>
      </c>
    </row>
    <row r="289" spans="1:4" s="33" customFormat="1" ht="30" customHeight="1">
      <c r="A289" s="1034">
        <v>279</v>
      </c>
      <c r="B289" s="1037" t="s">
        <v>1912</v>
      </c>
      <c r="C289" s="1038" t="s">
        <v>1913</v>
      </c>
      <c r="D289" s="1039">
        <v>5437.5</v>
      </c>
    </row>
    <row r="290" spans="1:4" s="33" customFormat="1" ht="30" customHeight="1">
      <c r="A290" s="1034">
        <v>280</v>
      </c>
      <c r="B290" s="1037" t="s">
        <v>1914</v>
      </c>
      <c r="C290" s="1038" t="s">
        <v>1915</v>
      </c>
      <c r="D290" s="1039">
        <v>1</v>
      </c>
    </row>
    <row r="291" spans="1:4" s="33" customFormat="1" ht="30" customHeight="1">
      <c r="A291" s="1034">
        <v>281</v>
      </c>
      <c r="B291" s="1037" t="s">
        <v>1916</v>
      </c>
      <c r="C291" s="1038" t="s">
        <v>1917</v>
      </c>
      <c r="D291" s="1039">
        <v>1298.8399999999999</v>
      </c>
    </row>
    <row r="292" spans="1:4" s="33" customFormat="1" ht="30" customHeight="1">
      <c r="A292" s="1034">
        <v>282</v>
      </c>
      <c r="B292" s="1037" t="s">
        <v>1918</v>
      </c>
      <c r="C292" s="1038" t="s">
        <v>1919</v>
      </c>
      <c r="D292" s="1039">
        <v>1</v>
      </c>
    </row>
    <row r="293" spans="1:4" s="33" customFormat="1" ht="30" customHeight="1">
      <c r="A293" s="1034">
        <v>283</v>
      </c>
      <c r="B293" s="1037" t="s">
        <v>1920</v>
      </c>
      <c r="C293" s="1038" t="s">
        <v>1921</v>
      </c>
      <c r="D293" s="1039">
        <v>13704.24</v>
      </c>
    </row>
    <row r="294" spans="1:4" s="33" customFormat="1" ht="30" customHeight="1">
      <c r="A294" s="1034">
        <v>284</v>
      </c>
      <c r="B294" s="1037" t="s">
        <v>1922</v>
      </c>
      <c r="C294" s="1038" t="s">
        <v>1923</v>
      </c>
      <c r="D294" s="1039">
        <v>1</v>
      </c>
    </row>
    <row r="295" spans="1:4" s="33" customFormat="1" ht="30" customHeight="1">
      <c r="A295" s="1034">
        <v>285</v>
      </c>
      <c r="B295" s="1037" t="s">
        <v>1924</v>
      </c>
      <c r="C295" s="1038" t="s">
        <v>1925</v>
      </c>
      <c r="D295" s="1039">
        <v>1</v>
      </c>
    </row>
    <row r="296" spans="1:4" s="33" customFormat="1" ht="30" customHeight="1">
      <c r="A296" s="1034">
        <v>286</v>
      </c>
      <c r="B296" s="1037" t="s">
        <v>1926</v>
      </c>
      <c r="C296" s="1038" t="s">
        <v>1921</v>
      </c>
      <c r="D296" s="1039">
        <v>13704.24</v>
      </c>
    </row>
    <row r="297" spans="1:4" s="33" customFormat="1" ht="30" customHeight="1">
      <c r="A297" s="1034">
        <v>287</v>
      </c>
      <c r="B297" s="1037" t="s">
        <v>1927</v>
      </c>
      <c r="C297" s="1038" t="s">
        <v>1928</v>
      </c>
      <c r="D297" s="1039">
        <v>1</v>
      </c>
    </row>
    <row r="298" spans="1:4" s="33" customFormat="1" ht="30" customHeight="1">
      <c r="A298" s="1034">
        <v>288</v>
      </c>
      <c r="B298" s="1037" t="s">
        <v>1929</v>
      </c>
      <c r="C298" s="1038" t="s">
        <v>1930</v>
      </c>
      <c r="D298" s="1039">
        <v>1</v>
      </c>
    </row>
    <row r="299" spans="1:4" s="33" customFormat="1" ht="30" customHeight="1">
      <c r="A299" s="1034">
        <v>289</v>
      </c>
      <c r="B299" s="1037" t="s">
        <v>1931</v>
      </c>
      <c r="C299" s="1038" t="s">
        <v>1921</v>
      </c>
      <c r="D299" s="1039">
        <v>13704.24</v>
      </c>
    </row>
    <row r="300" spans="1:4" s="33" customFormat="1" ht="30" customHeight="1">
      <c r="A300" s="1034">
        <v>290</v>
      </c>
      <c r="B300" s="1037" t="s">
        <v>1932</v>
      </c>
      <c r="C300" s="1038" t="s">
        <v>1917</v>
      </c>
      <c r="D300" s="1039">
        <v>1298.8399999999999</v>
      </c>
    </row>
    <row r="301" spans="1:4" s="33" customFormat="1" ht="30" customHeight="1">
      <c r="A301" s="1034">
        <v>291</v>
      </c>
      <c r="B301" s="1037" t="s">
        <v>1933</v>
      </c>
      <c r="C301" s="1038" t="s">
        <v>1934</v>
      </c>
      <c r="D301" s="1039">
        <v>12544.24</v>
      </c>
    </row>
    <row r="302" spans="1:4" s="33" customFormat="1" ht="30" customHeight="1">
      <c r="A302" s="1034">
        <v>292</v>
      </c>
      <c r="B302" s="1037" t="s">
        <v>1935</v>
      </c>
      <c r="C302" s="1038" t="s">
        <v>1936</v>
      </c>
      <c r="D302" s="1039">
        <v>1</v>
      </c>
    </row>
    <row r="303" spans="1:4" s="33" customFormat="1" ht="30" customHeight="1">
      <c r="A303" s="1034">
        <v>293</v>
      </c>
      <c r="B303" s="1037" t="s">
        <v>1937</v>
      </c>
      <c r="C303" s="1038" t="s">
        <v>1938</v>
      </c>
      <c r="D303" s="1039">
        <v>1</v>
      </c>
    </row>
    <row r="304" spans="1:4" s="33" customFormat="1" ht="30" customHeight="1">
      <c r="A304" s="1034">
        <v>294</v>
      </c>
      <c r="B304" s="1037" t="s">
        <v>1939</v>
      </c>
      <c r="C304" s="1038" t="s">
        <v>1921</v>
      </c>
      <c r="D304" s="1039">
        <v>13704.24</v>
      </c>
    </row>
    <row r="305" spans="1:4" s="33" customFormat="1" ht="30" customHeight="1">
      <c r="A305" s="1034">
        <v>295</v>
      </c>
      <c r="B305" s="1037" t="s">
        <v>1940</v>
      </c>
      <c r="C305" s="1038" t="s">
        <v>1928</v>
      </c>
      <c r="D305" s="1039">
        <v>1</v>
      </c>
    </row>
    <row r="306" spans="1:4" s="33" customFormat="1" ht="30" customHeight="1">
      <c r="A306" s="1034">
        <v>296</v>
      </c>
      <c r="B306" s="1037" t="s">
        <v>1941</v>
      </c>
      <c r="C306" s="1038" t="s">
        <v>1942</v>
      </c>
      <c r="D306" s="1039">
        <v>1</v>
      </c>
    </row>
    <row r="307" spans="1:4" s="33" customFormat="1" ht="30" customHeight="1">
      <c r="A307" s="1034">
        <v>297</v>
      </c>
      <c r="B307" s="1037" t="s">
        <v>1943</v>
      </c>
      <c r="C307" s="1038" t="s">
        <v>1921</v>
      </c>
      <c r="D307" s="1039">
        <v>13704.24</v>
      </c>
    </row>
    <row r="308" spans="1:4" s="33" customFormat="1" ht="30" customHeight="1">
      <c r="A308" s="1034">
        <v>298</v>
      </c>
      <c r="B308" s="1037" t="s">
        <v>1944</v>
      </c>
      <c r="C308" s="1038" t="s">
        <v>1945</v>
      </c>
      <c r="D308" s="1039">
        <v>1</v>
      </c>
    </row>
    <row r="309" spans="1:4" s="33" customFormat="1" ht="30" customHeight="1">
      <c r="A309" s="1034">
        <v>299</v>
      </c>
      <c r="B309" s="1037" t="s">
        <v>1946</v>
      </c>
      <c r="C309" s="1038" t="s">
        <v>1938</v>
      </c>
      <c r="D309" s="1039">
        <v>1</v>
      </c>
    </row>
    <row r="310" spans="1:4" s="33" customFormat="1" ht="30" customHeight="1">
      <c r="A310" s="1034">
        <v>300</v>
      </c>
      <c r="B310" s="1037" t="s">
        <v>1947</v>
      </c>
      <c r="C310" s="1038" t="s">
        <v>1948</v>
      </c>
      <c r="D310" s="1039">
        <v>1</v>
      </c>
    </row>
    <row r="311" spans="1:4" s="33" customFormat="1" ht="30" customHeight="1">
      <c r="A311" s="1034">
        <v>301</v>
      </c>
      <c r="B311" s="1037" t="s">
        <v>1949</v>
      </c>
      <c r="C311" s="1038" t="s">
        <v>1950</v>
      </c>
      <c r="D311" s="1039">
        <v>1</v>
      </c>
    </row>
    <row r="312" spans="1:4" s="33" customFormat="1" ht="30" customHeight="1">
      <c r="A312" s="1034">
        <v>302</v>
      </c>
      <c r="B312" s="1037" t="s">
        <v>1951</v>
      </c>
      <c r="C312" s="1038" t="s">
        <v>1952</v>
      </c>
      <c r="D312" s="1039">
        <v>1</v>
      </c>
    </row>
    <row r="313" spans="1:4" s="33" customFormat="1" ht="30" customHeight="1">
      <c r="A313" s="1034">
        <v>303</v>
      </c>
      <c r="B313" s="1037" t="s">
        <v>1953</v>
      </c>
      <c r="C313" s="1038" t="s">
        <v>1950</v>
      </c>
      <c r="D313" s="1039">
        <v>1</v>
      </c>
    </row>
    <row r="314" spans="1:4" s="33" customFormat="1" ht="30" customHeight="1">
      <c r="A314" s="1034">
        <v>304</v>
      </c>
      <c r="B314" s="1037" t="s">
        <v>1954</v>
      </c>
      <c r="C314" s="1038" t="s">
        <v>1955</v>
      </c>
      <c r="D314" s="1039">
        <v>1</v>
      </c>
    </row>
    <row r="315" spans="1:4" s="33" customFormat="1" ht="30" customHeight="1">
      <c r="A315" s="1034">
        <v>305</v>
      </c>
      <c r="B315" s="1037" t="s">
        <v>1956</v>
      </c>
      <c r="C315" s="1038" t="s">
        <v>1950</v>
      </c>
      <c r="D315" s="1039">
        <v>1</v>
      </c>
    </row>
    <row r="316" spans="1:4" s="33" customFormat="1" ht="30" customHeight="1">
      <c r="A316" s="1034">
        <v>306</v>
      </c>
      <c r="B316" s="1037" t="s">
        <v>1957</v>
      </c>
      <c r="C316" s="1038" t="s">
        <v>1958</v>
      </c>
      <c r="D316" s="1039">
        <v>1</v>
      </c>
    </row>
    <row r="317" spans="1:4" s="33" customFormat="1" ht="30" customHeight="1">
      <c r="A317" s="1034">
        <v>307</v>
      </c>
      <c r="B317" s="1037" t="s">
        <v>1959</v>
      </c>
      <c r="C317" s="1038" t="s">
        <v>1945</v>
      </c>
      <c r="D317" s="1039">
        <v>1</v>
      </c>
    </row>
    <row r="318" spans="1:4" s="33" customFormat="1" ht="30" customHeight="1">
      <c r="A318" s="1034">
        <v>308</v>
      </c>
      <c r="B318" s="1037" t="s">
        <v>1960</v>
      </c>
      <c r="C318" s="1038" t="s">
        <v>1961</v>
      </c>
      <c r="D318" s="1039">
        <v>1</v>
      </c>
    </row>
    <row r="319" spans="1:4" s="33" customFormat="1" ht="30" customHeight="1">
      <c r="A319" s="1034">
        <v>309</v>
      </c>
      <c r="B319" s="1037" t="s">
        <v>1962</v>
      </c>
      <c r="C319" s="1038" t="s">
        <v>1952</v>
      </c>
      <c r="D319" s="1039">
        <v>1</v>
      </c>
    </row>
    <row r="320" spans="1:4" s="33" customFormat="1" ht="30" customHeight="1">
      <c r="A320" s="1034">
        <v>310</v>
      </c>
      <c r="B320" s="1037" t="s">
        <v>1963</v>
      </c>
      <c r="C320" s="1038" t="s">
        <v>1964</v>
      </c>
      <c r="D320" s="1039">
        <v>5437.5</v>
      </c>
    </row>
    <row r="321" spans="1:4" s="33" customFormat="1" ht="30" customHeight="1">
      <c r="A321" s="1034">
        <v>311</v>
      </c>
      <c r="B321" s="1037" t="s">
        <v>1965</v>
      </c>
      <c r="C321" s="1038" t="s">
        <v>1966</v>
      </c>
      <c r="D321" s="1039">
        <v>10214.299999999999</v>
      </c>
    </row>
    <row r="322" spans="1:4" s="33" customFormat="1" ht="30" customHeight="1">
      <c r="A322" s="1034">
        <v>312</v>
      </c>
      <c r="B322" s="1037" t="s">
        <v>1967</v>
      </c>
      <c r="C322" s="1038" t="s">
        <v>1968</v>
      </c>
      <c r="D322" s="1039">
        <v>1783.65</v>
      </c>
    </row>
    <row r="323" spans="1:4" s="33" customFormat="1" ht="30" customHeight="1">
      <c r="A323" s="1034">
        <v>313</v>
      </c>
      <c r="B323" s="1037" t="s">
        <v>1969</v>
      </c>
      <c r="C323" s="1038" t="s">
        <v>1970</v>
      </c>
      <c r="D323" s="1039">
        <v>1564.24</v>
      </c>
    </row>
    <row r="324" spans="1:4" s="33" customFormat="1" ht="30" customHeight="1">
      <c r="A324" s="1034">
        <v>314</v>
      </c>
      <c r="B324" s="1037" t="s">
        <v>1971</v>
      </c>
      <c r="C324" s="1038" t="s">
        <v>1972</v>
      </c>
      <c r="D324" s="1039">
        <v>1</v>
      </c>
    </row>
    <row r="325" spans="1:4" s="33" customFormat="1" ht="30" customHeight="1">
      <c r="A325" s="1034">
        <v>315</v>
      </c>
      <c r="B325" s="1037" t="s">
        <v>1973</v>
      </c>
      <c r="C325" s="1038" t="s">
        <v>1974</v>
      </c>
      <c r="D325" s="1039">
        <v>13704.24</v>
      </c>
    </row>
    <row r="326" spans="1:4" s="33" customFormat="1" ht="30" customHeight="1">
      <c r="A326" s="1034">
        <v>316</v>
      </c>
      <c r="B326" s="1037" t="s">
        <v>1975</v>
      </c>
      <c r="C326" s="1038" t="s">
        <v>1976</v>
      </c>
      <c r="D326" s="1039">
        <v>6143.65</v>
      </c>
    </row>
    <row r="327" spans="1:4" s="33" customFormat="1" ht="30" customHeight="1">
      <c r="A327" s="1034">
        <v>317</v>
      </c>
      <c r="B327" s="1037" t="s">
        <v>1977</v>
      </c>
      <c r="C327" s="1038" t="s">
        <v>1964</v>
      </c>
      <c r="D327" s="1039">
        <v>6143.65</v>
      </c>
    </row>
    <row r="328" spans="1:4" s="33" customFormat="1" ht="30" customHeight="1">
      <c r="A328" s="1034">
        <v>318</v>
      </c>
      <c r="B328" s="1037" t="s">
        <v>1978</v>
      </c>
      <c r="C328" s="1038" t="s">
        <v>1979</v>
      </c>
      <c r="D328" s="1039">
        <v>1</v>
      </c>
    </row>
    <row r="329" spans="1:4" s="33" customFormat="1" ht="30" customHeight="1">
      <c r="A329" s="1034">
        <v>319</v>
      </c>
      <c r="B329" s="1037" t="s">
        <v>1980</v>
      </c>
      <c r="C329" s="1038" t="s">
        <v>1981</v>
      </c>
      <c r="D329" s="1039">
        <v>1</v>
      </c>
    </row>
    <row r="330" spans="1:4" s="33" customFormat="1" ht="30" customHeight="1">
      <c r="A330" s="1034">
        <v>320</v>
      </c>
      <c r="B330" s="1037" t="s">
        <v>1982</v>
      </c>
      <c r="C330" s="1038" t="s">
        <v>1983</v>
      </c>
      <c r="D330" s="1039">
        <v>1</v>
      </c>
    </row>
    <row r="331" spans="1:4" s="33" customFormat="1" ht="30" customHeight="1">
      <c r="A331" s="1034">
        <v>321</v>
      </c>
      <c r="B331" s="1037" t="s">
        <v>1984</v>
      </c>
      <c r="C331" s="1038" t="s">
        <v>1985</v>
      </c>
      <c r="D331" s="1039">
        <v>406</v>
      </c>
    </row>
    <row r="332" spans="1:4" s="33" customFormat="1" ht="30" customHeight="1">
      <c r="A332" s="1034">
        <v>322</v>
      </c>
      <c r="B332" s="1037" t="s">
        <v>1986</v>
      </c>
      <c r="C332" s="1038" t="s">
        <v>1987</v>
      </c>
      <c r="D332" s="1039">
        <v>10996.3</v>
      </c>
    </row>
    <row r="333" spans="1:4" s="33" customFormat="1" ht="30" customHeight="1">
      <c r="A333" s="1034">
        <v>323</v>
      </c>
      <c r="B333" s="1037" t="s">
        <v>1988</v>
      </c>
      <c r="C333" s="1038" t="s">
        <v>1970</v>
      </c>
      <c r="D333" s="1039">
        <v>1298.8399999999999</v>
      </c>
    </row>
    <row r="334" spans="1:4" s="33" customFormat="1" ht="30" customHeight="1">
      <c r="A334" s="1034">
        <v>324</v>
      </c>
      <c r="B334" s="1037" t="s">
        <v>1989</v>
      </c>
      <c r="C334" s="1038" t="s">
        <v>1990</v>
      </c>
      <c r="D334" s="1039">
        <v>407.16</v>
      </c>
    </row>
    <row r="335" spans="1:4" s="33" customFormat="1" ht="30" customHeight="1">
      <c r="A335" s="1034">
        <v>325</v>
      </c>
      <c r="B335" s="1037" t="s">
        <v>1991</v>
      </c>
      <c r="C335" s="1038" t="s">
        <v>1970</v>
      </c>
      <c r="D335" s="1039">
        <v>1298.8399999999999</v>
      </c>
    </row>
    <row r="336" spans="1:4" s="33" customFormat="1" ht="30" customHeight="1">
      <c r="A336" s="1034">
        <v>326</v>
      </c>
      <c r="B336" s="1037" t="s">
        <v>1992</v>
      </c>
      <c r="C336" s="1038" t="s">
        <v>1993</v>
      </c>
      <c r="D336" s="1039">
        <v>1</v>
      </c>
    </row>
    <row r="337" spans="1:4" s="33" customFormat="1" ht="30" customHeight="1">
      <c r="A337" s="1034">
        <v>327</v>
      </c>
      <c r="B337" s="1037" t="s">
        <v>1994</v>
      </c>
      <c r="C337" s="1038" t="s">
        <v>1995</v>
      </c>
      <c r="D337" s="1039">
        <v>1</v>
      </c>
    </row>
    <row r="338" spans="1:4" s="33" customFormat="1" ht="30" customHeight="1">
      <c r="A338" s="1034">
        <v>328</v>
      </c>
      <c r="B338" s="1037" t="s">
        <v>1996</v>
      </c>
      <c r="C338" s="1038" t="s">
        <v>1993</v>
      </c>
      <c r="D338" s="1039">
        <v>1</v>
      </c>
    </row>
    <row r="339" spans="1:4" s="33" customFormat="1" ht="30" customHeight="1">
      <c r="A339" s="1034">
        <v>329</v>
      </c>
      <c r="B339" s="1037" t="s">
        <v>1997</v>
      </c>
      <c r="C339" s="1038" t="s">
        <v>1981</v>
      </c>
      <c r="D339" s="1039">
        <v>13704.24</v>
      </c>
    </row>
    <row r="340" spans="1:4" s="33" customFormat="1" ht="30" customHeight="1">
      <c r="A340" s="1034">
        <v>330</v>
      </c>
      <c r="B340" s="1037" t="s">
        <v>1998</v>
      </c>
      <c r="C340" s="1038" t="s">
        <v>1999</v>
      </c>
      <c r="D340" s="1039">
        <v>1</v>
      </c>
    </row>
    <row r="341" spans="1:4" s="33" customFormat="1" ht="30" customHeight="1">
      <c r="A341" s="1034">
        <v>331</v>
      </c>
      <c r="B341" s="1037" t="s">
        <v>2000</v>
      </c>
      <c r="C341" s="1038" t="s">
        <v>1983</v>
      </c>
      <c r="D341" s="1039">
        <v>1</v>
      </c>
    </row>
    <row r="342" spans="1:4" s="33" customFormat="1" ht="30" customHeight="1">
      <c r="A342" s="1034">
        <v>332</v>
      </c>
      <c r="B342" s="1037" t="s">
        <v>2001</v>
      </c>
      <c r="C342" s="1038" t="s">
        <v>2002</v>
      </c>
      <c r="D342" s="1039">
        <v>13704.24</v>
      </c>
    </row>
    <row r="343" spans="1:4" s="33" customFormat="1" ht="30" customHeight="1">
      <c r="A343" s="1034">
        <v>333</v>
      </c>
      <c r="B343" s="1037" t="s">
        <v>2003</v>
      </c>
      <c r="C343" s="1038" t="s">
        <v>2004</v>
      </c>
      <c r="D343" s="1039">
        <v>1.1599999999999999</v>
      </c>
    </row>
    <row r="344" spans="1:4" s="33" customFormat="1" ht="30" customHeight="1">
      <c r="A344" s="1034">
        <v>334</v>
      </c>
      <c r="B344" s="1037" t="s">
        <v>2005</v>
      </c>
      <c r="C344" s="1038" t="s">
        <v>2006</v>
      </c>
      <c r="D344" s="1039">
        <v>13704.24</v>
      </c>
    </row>
    <row r="345" spans="1:4" s="33" customFormat="1" ht="30" customHeight="1">
      <c r="A345" s="1034">
        <v>335</v>
      </c>
      <c r="B345" s="1037" t="s">
        <v>2007</v>
      </c>
      <c r="C345" s="1038" t="s">
        <v>2008</v>
      </c>
      <c r="D345" s="1039">
        <v>1</v>
      </c>
    </row>
    <row r="346" spans="1:4" s="33" customFormat="1" ht="30" customHeight="1">
      <c r="A346" s="1034">
        <v>336</v>
      </c>
      <c r="B346" s="1037" t="s">
        <v>2009</v>
      </c>
      <c r="C346" s="1038" t="s">
        <v>2010</v>
      </c>
      <c r="D346" s="1039">
        <v>6143.65</v>
      </c>
    </row>
    <row r="347" spans="1:4" s="33" customFormat="1" ht="30" customHeight="1">
      <c r="A347" s="1034">
        <v>337</v>
      </c>
      <c r="B347" s="1037" t="s">
        <v>2011</v>
      </c>
      <c r="C347" s="1038" t="s">
        <v>2012</v>
      </c>
      <c r="D347" s="1039">
        <v>1298.8399999999999</v>
      </c>
    </row>
    <row r="348" spans="1:4" s="33" customFormat="1" ht="30" customHeight="1">
      <c r="A348" s="1034">
        <v>338</v>
      </c>
      <c r="B348" s="1037" t="s">
        <v>2013</v>
      </c>
      <c r="C348" s="1038" t="s">
        <v>2014</v>
      </c>
      <c r="D348" s="1039">
        <v>1.1599999999999999</v>
      </c>
    </row>
    <row r="349" spans="1:4" s="33" customFormat="1" ht="30" customHeight="1">
      <c r="A349" s="1034">
        <v>339</v>
      </c>
      <c r="B349" s="1037" t="s">
        <v>2015</v>
      </c>
      <c r="C349" s="1038" t="s">
        <v>2002</v>
      </c>
      <c r="D349" s="1039">
        <v>13704.24</v>
      </c>
    </row>
    <row r="350" spans="1:4" s="33" customFormat="1" ht="30" customHeight="1">
      <c r="A350" s="1034">
        <v>340</v>
      </c>
      <c r="B350" s="1037" t="s">
        <v>2016</v>
      </c>
      <c r="C350" s="1038" t="s">
        <v>2017</v>
      </c>
      <c r="D350" s="1039">
        <v>406</v>
      </c>
    </row>
    <row r="351" spans="1:4" s="33" customFormat="1" ht="30" customHeight="1">
      <c r="A351" s="1034">
        <v>341</v>
      </c>
      <c r="B351" s="1037" t="s">
        <v>2018</v>
      </c>
      <c r="C351" s="1038" t="s">
        <v>2014</v>
      </c>
      <c r="D351" s="1039">
        <v>1.1599999999999999</v>
      </c>
    </row>
    <row r="352" spans="1:4" s="33" customFormat="1" ht="30" customHeight="1">
      <c r="A352" s="1034">
        <v>342</v>
      </c>
      <c r="B352" s="1037" t="s">
        <v>2019</v>
      </c>
      <c r="C352" s="1038" t="s">
        <v>2012</v>
      </c>
      <c r="D352" s="1039">
        <v>1298.8399999999999</v>
      </c>
    </row>
    <row r="353" spans="1:4" s="33" customFormat="1" ht="30" customHeight="1">
      <c r="A353" s="1034">
        <v>343</v>
      </c>
      <c r="B353" s="1037" t="s">
        <v>2020</v>
      </c>
      <c r="C353" s="1038" t="s">
        <v>2006</v>
      </c>
      <c r="D353" s="1039">
        <v>1</v>
      </c>
    </row>
    <row r="354" spans="1:4" s="33" customFormat="1" ht="30" customHeight="1">
      <c r="A354" s="1034">
        <v>344</v>
      </c>
      <c r="B354" s="1037" t="s">
        <v>2021</v>
      </c>
      <c r="C354" s="1038" t="s">
        <v>2006</v>
      </c>
      <c r="D354" s="1039">
        <v>13704.24</v>
      </c>
    </row>
    <row r="355" spans="1:4" s="33" customFormat="1" ht="30" customHeight="1">
      <c r="A355" s="1034">
        <v>345</v>
      </c>
      <c r="B355" s="1037" t="s">
        <v>2022</v>
      </c>
      <c r="C355" s="1038" t="s">
        <v>2023</v>
      </c>
      <c r="D355" s="1039">
        <v>1</v>
      </c>
    </row>
    <row r="356" spans="1:4" s="33" customFormat="1" ht="30" customHeight="1">
      <c r="A356" s="1034">
        <v>346</v>
      </c>
      <c r="B356" s="1037" t="s">
        <v>2024</v>
      </c>
      <c r="C356" s="1038" t="s">
        <v>2025</v>
      </c>
      <c r="D356" s="1039">
        <v>1</v>
      </c>
    </row>
    <row r="357" spans="1:4" s="33" customFormat="1" ht="30" customHeight="1">
      <c r="A357" s="1034">
        <v>347</v>
      </c>
      <c r="B357" s="1037" t="s">
        <v>2026</v>
      </c>
      <c r="C357" s="1038" t="s">
        <v>2027</v>
      </c>
      <c r="D357" s="1039">
        <v>1</v>
      </c>
    </row>
    <row r="358" spans="1:4" s="33" customFormat="1" ht="30" customHeight="1">
      <c r="A358" s="1034">
        <v>348</v>
      </c>
      <c r="B358" s="1037" t="s">
        <v>2028</v>
      </c>
      <c r="C358" s="1038" t="s">
        <v>2029</v>
      </c>
      <c r="D358" s="1039">
        <v>1</v>
      </c>
    </row>
    <row r="359" spans="1:4" s="33" customFormat="1" ht="30" customHeight="1">
      <c r="A359" s="1034">
        <v>349</v>
      </c>
      <c r="B359" s="1037" t="s">
        <v>2030</v>
      </c>
      <c r="C359" s="1038" t="s">
        <v>2012</v>
      </c>
      <c r="D359" s="1039">
        <v>1298.8399999999999</v>
      </c>
    </row>
    <row r="360" spans="1:4" s="33" customFormat="1" ht="30" customHeight="1">
      <c r="A360" s="1034">
        <v>350</v>
      </c>
      <c r="B360" s="1037" t="s">
        <v>2031</v>
      </c>
      <c r="C360" s="1038" t="s">
        <v>2032</v>
      </c>
      <c r="D360" s="1039">
        <v>406</v>
      </c>
    </row>
    <row r="361" spans="1:4" s="33" customFormat="1" ht="30" customHeight="1">
      <c r="A361" s="1034">
        <v>351</v>
      </c>
      <c r="B361" s="1037" t="s">
        <v>2033</v>
      </c>
      <c r="C361" s="1038" t="s">
        <v>2034</v>
      </c>
      <c r="D361" s="1039">
        <v>1</v>
      </c>
    </row>
    <row r="362" spans="1:4" s="33" customFormat="1" ht="30" customHeight="1">
      <c r="A362" s="1034">
        <v>352</v>
      </c>
      <c r="B362" s="1037" t="s">
        <v>2035</v>
      </c>
      <c r="C362" s="1038" t="s">
        <v>2006</v>
      </c>
      <c r="D362" s="1039">
        <v>1</v>
      </c>
    </row>
    <row r="363" spans="1:4" s="33" customFormat="1" ht="30" customHeight="1">
      <c r="A363" s="1034">
        <v>353</v>
      </c>
      <c r="B363" s="1037" t="s">
        <v>2036</v>
      </c>
      <c r="C363" s="1038" t="s">
        <v>2023</v>
      </c>
      <c r="D363" s="1039">
        <v>1</v>
      </c>
    </row>
    <row r="364" spans="1:4" s="33" customFormat="1" ht="30" customHeight="1">
      <c r="A364" s="1034">
        <v>354</v>
      </c>
      <c r="B364" s="1037" t="s">
        <v>2037</v>
      </c>
      <c r="C364" s="1038" t="s">
        <v>2038</v>
      </c>
      <c r="D364" s="1039">
        <v>1</v>
      </c>
    </row>
    <row r="365" spans="1:4" s="33" customFormat="1" ht="30" customHeight="1">
      <c r="A365" s="1034">
        <v>355</v>
      </c>
      <c r="B365" s="1037" t="s">
        <v>2039</v>
      </c>
      <c r="C365" s="1038" t="s">
        <v>2040</v>
      </c>
      <c r="D365" s="1039">
        <v>13704.24</v>
      </c>
    </row>
    <row r="366" spans="1:4" s="33" customFormat="1" ht="30" customHeight="1">
      <c r="A366" s="1034">
        <v>356</v>
      </c>
      <c r="B366" s="1037" t="s">
        <v>2041</v>
      </c>
      <c r="C366" s="1038" t="s">
        <v>2042</v>
      </c>
      <c r="D366" s="1039">
        <v>1</v>
      </c>
    </row>
    <row r="367" spans="1:4" s="33" customFormat="1" ht="30" customHeight="1">
      <c r="A367" s="1034">
        <v>357</v>
      </c>
      <c r="B367" s="1037" t="s">
        <v>2043</v>
      </c>
      <c r="C367" s="1038" t="s">
        <v>2044</v>
      </c>
      <c r="D367" s="1039">
        <v>1298.8399999999999</v>
      </c>
    </row>
    <row r="368" spans="1:4" s="33" customFormat="1" ht="30" customHeight="1">
      <c r="A368" s="1034">
        <v>358</v>
      </c>
      <c r="B368" s="1037" t="s">
        <v>2045</v>
      </c>
      <c r="C368" s="1038" t="s">
        <v>2046</v>
      </c>
      <c r="D368" s="1039">
        <v>406</v>
      </c>
    </row>
    <row r="369" spans="1:4" s="33" customFormat="1" ht="30" customHeight="1">
      <c r="A369" s="1034">
        <v>359</v>
      </c>
      <c r="B369" s="1037" t="s">
        <v>2047</v>
      </c>
      <c r="C369" s="1038" t="s">
        <v>1902</v>
      </c>
      <c r="D369" s="1039">
        <v>1298.8399999999999</v>
      </c>
    </row>
    <row r="370" spans="1:4" s="33" customFormat="1" ht="30" customHeight="1">
      <c r="A370" s="1034">
        <v>360</v>
      </c>
      <c r="B370" s="1037" t="s">
        <v>2048</v>
      </c>
      <c r="C370" s="1038" t="s">
        <v>2049</v>
      </c>
      <c r="D370" s="1039">
        <v>406</v>
      </c>
    </row>
    <row r="371" spans="1:4" s="33" customFormat="1" ht="30" customHeight="1">
      <c r="A371" s="1034">
        <v>361</v>
      </c>
      <c r="B371" s="1037" t="s">
        <v>2050</v>
      </c>
      <c r="C371" s="1038" t="s">
        <v>2051</v>
      </c>
      <c r="D371" s="1039">
        <v>13310.1</v>
      </c>
    </row>
    <row r="372" spans="1:4" s="33" customFormat="1" ht="30" customHeight="1">
      <c r="A372" s="1034">
        <v>362</v>
      </c>
      <c r="B372" s="1037" t="s">
        <v>2052</v>
      </c>
      <c r="C372" s="1038" t="s">
        <v>2051</v>
      </c>
      <c r="D372" s="1039">
        <v>13704.24</v>
      </c>
    </row>
    <row r="373" spans="1:4" s="33" customFormat="1" ht="30" customHeight="1">
      <c r="A373" s="1034">
        <v>363</v>
      </c>
      <c r="B373" s="1037" t="s">
        <v>2053</v>
      </c>
      <c r="C373" s="1038" t="s">
        <v>2054</v>
      </c>
      <c r="D373" s="1039">
        <v>1.1599999999999999</v>
      </c>
    </row>
    <row r="374" spans="1:4" s="33" customFormat="1" ht="30" customHeight="1">
      <c r="A374" s="1034">
        <v>364</v>
      </c>
      <c r="B374" s="1037" t="s">
        <v>2055</v>
      </c>
      <c r="C374" s="1038" t="s">
        <v>2056</v>
      </c>
      <c r="D374" s="1039">
        <v>1298.8399999999999</v>
      </c>
    </row>
    <row r="375" spans="1:4" s="33" customFormat="1" ht="30" customHeight="1">
      <c r="A375" s="1034">
        <v>365</v>
      </c>
      <c r="B375" s="1037" t="s">
        <v>2057</v>
      </c>
      <c r="C375" s="1038" t="s">
        <v>2058</v>
      </c>
      <c r="D375" s="1039">
        <v>1</v>
      </c>
    </row>
    <row r="376" spans="1:4" s="33" customFormat="1" ht="30" customHeight="1">
      <c r="A376" s="1034">
        <v>366</v>
      </c>
      <c r="B376" s="1037" t="s">
        <v>2059</v>
      </c>
      <c r="C376" s="1038" t="s">
        <v>2060</v>
      </c>
      <c r="D376" s="1039">
        <v>1</v>
      </c>
    </row>
    <row r="377" spans="1:4" s="33" customFormat="1" ht="30" customHeight="1">
      <c r="A377" s="1034">
        <v>367</v>
      </c>
      <c r="B377" s="1037" t="s">
        <v>2061</v>
      </c>
      <c r="C377" s="1038" t="s">
        <v>2062</v>
      </c>
      <c r="D377" s="1039">
        <v>1</v>
      </c>
    </row>
    <row r="378" spans="1:4" s="33" customFormat="1" ht="30" customHeight="1">
      <c r="A378" s="1034">
        <v>368</v>
      </c>
      <c r="B378" s="1037" t="s">
        <v>2063</v>
      </c>
      <c r="C378" s="1038" t="s">
        <v>2040</v>
      </c>
      <c r="D378" s="1039">
        <v>13704.24</v>
      </c>
    </row>
    <row r="379" spans="1:4" s="33" customFormat="1" ht="30" customHeight="1">
      <c r="A379" s="1034">
        <v>369</v>
      </c>
      <c r="B379" s="1037" t="s">
        <v>2064</v>
      </c>
      <c r="C379" s="1038" t="s">
        <v>2065</v>
      </c>
      <c r="D379" s="1039">
        <v>1</v>
      </c>
    </row>
    <row r="380" spans="1:4" s="33" customFormat="1" ht="30" customHeight="1">
      <c r="A380" s="1034">
        <v>370</v>
      </c>
      <c r="B380" s="1037" t="s">
        <v>2066</v>
      </c>
      <c r="C380" s="1038" t="s">
        <v>2065</v>
      </c>
      <c r="D380" s="1039">
        <v>1</v>
      </c>
    </row>
    <row r="381" spans="1:4" s="33" customFormat="1" ht="30" customHeight="1">
      <c r="A381" s="1034">
        <v>371</v>
      </c>
      <c r="B381" s="1037" t="s">
        <v>2067</v>
      </c>
      <c r="C381" s="1038" t="s">
        <v>2068</v>
      </c>
      <c r="D381" s="1039">
        <v>406</v>
      </c>
    </row>
    <row r="382" spans="1:4" s="33" customFormat="1" ht="30" customHeight="1">
      <c r="A382" s="1034">
        <v>372</v>
      </c>
      <c r="B382" s="1037" t="s">
        <v>2069</v>
      </c>
      <c r="C382" s="1038" t="s">
        <v>2070</v>
      </c>
      <c r="D382" s="1039">
        <v>1</v>
      </c>
    </row>
    <row r="383" spans="1:4" s="33" customFormat="1" ht="30" customHeight="1">
      <c r="A383" s="1034">
        <v>373</v>
      </c>
      <c r="B383" s="1037" t="s">
        <v>2071</v>
      </c>
      <c r="C383" s="1038" t="s">
        <v>2072</v>
      </c>
      <c r="D383" s="1039">
        <v>5437.5</v>
      </c>
    </row>
    <row r="384" spans="1:4" s="33" customFormat="1" ht="30" customHeight="1">
      <c r="A384" s="1034">
        <v>374</v>
      </c>
      <c r="B384" s="1037" t="s">
        <v>2073</v>
      </c>
      <c r="C384" s="1038" t="s">
        <v>2074</v>
      </c>
      <c r="D384" s="1039">
        <v>406</v>
      </c>
    </row>
    <row r="385" spans="1:4" s="33" customFormat="1" ht="30" customHeight="1">
      <c r="A385" s="1034">
        <v>375</v>
      </c>
      <c r="B385" s="1037" t="s">
        <v>2075</v>
      </c>
      <c r="C385" s="1038" t="s">
        <v>2076</v>
      </c>
      <c r="D385" s="1039">
        <v>95602.37</v>
      </c>
    </row>
    <row r="386" spans="1:4" s="33" customFormat="1" ht="30" customHeight="1">
      <c r="A386" s="1034">
        <v>376</v>
      </c>
      <c r="B386" s="1037" t="s">
        <v>2077</v>
      </c>
      <c r="C386" s="1038" t="s">
        <v>2078</v>
      </c>
      <c r="D386" s="1039">
        <v>20117.88</v>
      </c>
    </row>
    <row r="387" spans="1:4" s="33" customFormat="1" ht="30" customHeight="1">
      <c r="A387" s="1034">
        <v>377</v>
      </c>
      <c r="B387" s="1037" t="s">
        <v>2079</v>
      </c>
      <c r="C387" s="1038" t="s">
        <v>2080</v>
      </c>
      <c r="D387" s="1039">
        <v>10841.53</v>
      </c>
    </row>
    <row r="388" spans="1:4" s="33" customFormat="1" ht="30" customHeight="1">
      <c r="A388" s="1034">
        <v>378</v>
      </c>
      <c r="B388" s="1037" t="s">
        <v>2081</v>
      </c>
      <c r="C388" s="1038" t="s">
        <v>2082</v>
      </c>
      <c r="D388" s="1039">
        <v>10841.53</v>
      </c>
    </row>
    <row r="389" spans="1:4" s="33" customFormat="1" ht="30" customHeight="1">
      <c r="A389" s="1034">
        <v>379</v>
      </c>
      <c r="B389" s="1037" t="s">
        <v>2083</v>
      </c>
      <c r="C389" s="1038" t="s">
        <v>2084</v>
      </c>
      <c r="D389" s="1039">
        <v>7313.94</v>
      </c>
    </row>
    <row r="390" spans="1:4" s="33" customFormat="1" ht="30" customHeight="1">
      <c r="A390" s="1034">
        <v>380</v>
      </c>
      <c r="B390" s="1037" t="s">
        <v>2085</v>
      </c>
      <c r="C390" s="1038" t="s">
        <v>2086</v>
      </c>
      <c r="D390" s="1039">
        <v>5499</v>
      </c>
    </row>
    <row r="391" spans="1:4" s="33" customFormat="1" ht="30" customHeight="1">
      <c r="A391" s="1034">
        <v>381</v>
      </c>
      <c r="B391" s="1037" t="s">
        <v>2087</v>
      </c>
      <c r="C391" s="1038" t="s">
        <v>2088</v>
      </c>
      <c r="D391" s="1039">
        <v>6999</v>
      </c>
    </row>
    <row r="392" spans="1:4" s="33" customFormat="1" ht="30" customHeight="1">
      <c r="A392" s="1034">
        <v>382</v>
      </c>
      <c r="B392" s="1037" t="s">
        <v>2089</v>
      </c>
      <c r="C392" s="1038" t="s">
        <v>2090</v>
      </c>
      <c r="D392" s="1039">
        <v>6999</v>
      </c>
    </row>
    <row r="393" spans="1:4" s="33" customFormat="1" ht="30" customHeight="1">
      <c r="A393" s="1034">
        <v>383</v>
      </c>
      <c r="B393" s="1037" t="s">
        <v>2091</v>
      </c>
      <c r="C393" s="1038" t="s">
        <v>2092</v>
      </c>
      <c r="D393" s="1039">
        <v>13999</v>
      </c>
    </row>
    <row r="394" spans="1:4" s="33" customFormat="1" ht="30" customHeight="1">
      <c r="A394" s="1034">
        <v>384</v>
      </c>
      <c r="B394" s="1037" t="s">
        <v>2093</v>
      </c>
      <c r="C394" s="1038" t="s">
        <v>2094</v>
      </c>
      <c r="D394" s="1039">
        <v>4852</v>
      </c>
    </row>
    <row r="395" spans="1:4" s="33" customFormat="1" ht="30" customHeight="1">
      <c r="A395" s="1034">
        <v>385</v>
      </c>
      <c r="B395" s="1037" t="s">
        <v>2095</v>
      </c>
      <c r="C395" s="1038" t="s">
        <v>2096</v>
      </c>
      <c r="D395" s="1039">
        <v>4852</v>
      </c>
    </row>
    <row r="396" spans="1:4" s="33" customFormat="1" ht="30" customHeight="1">
      <c r="A396" s="1034">
        <v>386</v>
      </c>
      <c r="B396" s="1037" t="s">
        <v>2097</v>
      </c>
      <c r="C396" s="1038" t="s">
        <v>2098</v>
      </c>
      <c r="D396" s="1039">
        <v>9552</v>
      </c>
    </row>
    <row r="397" spans="1:4" s="33" customFormat="1" ht="30" customHeight="1">
      <c r="A397" s="1034">
        <v>387</v>
      </c>
      <c r="B397" s="1037" t="s">
        <v>2099</v>
      </c>
      <c r="C397" s="1038" t="s">
        <v>2100</v>
      </c>
      <c r="D397" s="1039">
        <v>6264</v>
      </c>
    </row>
    <row r="398" spans="1:4" s="33" customFormat="1" ht="30" customHeight="1">
      <c r="A398" s="1034">
        <v>388</v>
      </c>
      <c r="B398" s="1037" t="s">
        <v>2101</v>
      </c>
      <c r="C398" s="1038" t="s">
        <v>2100</v>
      </c>
      <c r="D398" s="1039">
        <v>6786</v>
      </c>
    </row>
    <row r="399" spans="1:4" s="33" customFormat="1" ht="30" customHeight="1">
      <c r="A399" s="1034">
        <v>389</v>
      </c>
      <c r="B399" s="1037" t="s">
        <v>2102</v>
      </c>
      <c r="C399" s="1038" t="s">
        <v>2103</v>
      </c>
      <c r="D399" s="1039">
        <v>59909.36</v>
      </c>
    </row>
    <row r="400" spans="1:4" s="33" customFormat="1" ht="30" customHeight="1">
      <c r="A400" s="1034">
        <v>390</v>
      </c>
      <c r="B400" s="1037" t="s">
        <v>2104</v>
      </c>
      <c r="C400" s="1038" t="s">
        <v>2105</v>
      </c>
      <c r="D400" s="1039">
        <v>15451.2</v>
      </c>
    </row>
    <row r="401" spans="1:4" s="33" customFormat="1" ht="30" customHeight="1">
      <c r="A401" s="1034">
        <v>391</v>
      </c>
      <c r="B401" s="1037" t="s">
        <v>2106</v>
      </c>
      <c r="C401" s="1038" t="s">
        <v>2107</v>
      </c>
      <c r="D401" s="1039">
        <v>23990</v>
      </c>
    </row>
    <row r="402" spans="1:4" s="33" customFormat="1" ht="30" customHeight="1">
      <c r="A402" s="1034">
        <v>392</v>
      </c>
      <c r="B402" s="1037" t="s">
        <v>2108</v>
      </c>
      <c r="C402" s="1038" t="s">
        <v>2109</v>
      </c>
      <c r="D402" s="1039">
        <v>23990</v>
      </c>
    </row>
    <row r="403" spans="1:4" s="33" customFormat="1" ht="30" customHeight="1">
      <c r="A403" s="1034">
        <v>393</v>
      </c>
      <c r="B403" s="1037" t="s">
        <v>2110</v>
      </c>
      <c r="C403" s="1038" t="s">
        <v>2111</v>
      </c>
      <c r="D403" s="1039">
        <v>23990</v>
      </c>
    </row>
    <row r="404" spans="1:4" s="33" customFormat="1" ht="30" customHeight="1">
      <c r="A404" s="1034">
        <v>394</v>
      </c>
      <c r="B404" s="1037" t="s">
        <v>2112</v>
      </c>
      <c r="C404" s="1038" t="s">
        <v>2113</v>
      </c>
      <c r="D404" s="1039">
        <v>23990</v>
      </c>
    </row>
    <row r="405" spans="1:4" s="33" customFormat="1" ht="30" customHeight="1">
      <c r="A405" s="1034">
        <v>395</v>
      </c>
      <c r="B405" s="1037" t="s">
        <v>2114</v>
      </c>
      <c r="C405" s="1038" t="s">
        <v>2115</v>
      </c>
      <c r="D405" s="1039">
        <v>23990</v>
      </c>
    </row>
    <row r="406" spans="1:4" s="33" customFormat="1" ht="30" customHeight="1">
      <c r="A406" s="1034">
        <v>396</v>
      </c>
      <c r="B406" s="1037" t="s">
        <v>2116</v>
      </c>
      <c r="C406" s="1038" t="s">
        <v>2117</v>
      </c>
      <c r="D406" s="1039">
        <v>23990</v>
      </c>
    </row>
    <row r="407" spans="1:4" s="33" customFormat="1" ht="30" customHeight="1">
      <c r="A407" s="1034">
        <v>397</v>
      </c>
      <c r="B407" s="1037" t="s">
        <v>2118</v>
      </c>
      <c r="C407" s="1038" t="s">
        <v>2119</v>
      </c>
      <c r="D407" s="1039">
        <v>23990</v>
      </c>
    </row>
    <row r="408" spans="1:4" s="33" customFormat="1" ht="30" customHeight="1">
      <c r="A408" s="1034">
        <v>398</v>
      </c>
      <c r="B408" s="1037" t="s">
        <v>2120</v>
      </c>
      <c r="C408" s="1038" t="s">
        <v>2121</v>
      </c>
      <c r="D408" s="1039">
        <v>23990</v>
      </c>
    </row>
    <row r="409" spans="1:4" s="33" customFormat="1" ht="30" customHeight="1">
      <c r="A409" s="1034">
        <v>399</v>
      </c>
      <c r="B409" s="1037" t="s">
        <v>2122</v>
      </c>
      <c r="C409" s="1038" t="s">
        <v>2123</v>
      </c>
      <c r="D409" s="1039">
        <v>23990</v>
      </c>
    </row>
    <row r="410" spans="1:4" s="33" customFormat="1" ht="30" customHeight="1">
      <c r="A410" s="1034">
        <v>400</v>
      </c>
      <c r="B410" s="1037" t="s">
        <v>2124</v>
      </c>
      <c r="C410" s="1038" t="s">
        <v>2125</v>
      </c>
      <c r="D410" s="1039">
        <v>23990</v>
      </c>
    </row>
    <row r="411" spans="1:4" s="33" customFormat="1" ht="30" customHeight="1">
      <c r="A411" s="1034">
        <v>401</v>
      </c>
      <c r="B411" s="1037" t="s">
        <v>2126</v>
      </c>
      <c r="C411" s="1038" t="s">
        <v>2127</v>
      </c>
      <c r="D411" s="1039">
        <v>23990</v>
      </c>
    </row>
    <row r="412" spans="1:4" s="33" customFormat="1" ht="30" customHeight="1">
      <c r="A412" s="1034">
        <v>402</v>
      </c>
      <c r="B412" s="1037" t="s">
        <v>2128</v>
      </c>
      <c r="C412" s="1038" t="s">
        <v>2129</v>
      </c>
      <c r="D412" s="1039">
        <v>23990</v>
      </c>
    </row>
    <row r="413" spans="1:4" s="33" customFormat="1" ht="30" customHeight="1">
      <c r="A413" s="1034">
        <v>403</v>
      </c>
      <c r="B413" s="1037" t="s">
        <v>2130</v>
      </c>
      <c r="C413" s="1038" t="s">
        <v>2131</v>
      </c>
      <c r="D413" s="1039">
        <v>23990</v>
      </c>
    </row>
    <row r="414" spans="1:4" s="33" customFormat="1" ht="30" customHeight="1">
      <c r="A414" s="1034">
        <v>404</v>
      </c>
      <c r="B414" s="1037" t="s">
        <v>2132</v>
      </c>
      <c r="C414" s="1038" t="s">
        <v>2133</v>
      </c>
      <c r="D414" s="1039">
        <v>23990</v>
      </c>
    </row>
    <row r="415" spans="1:4" s="33" customFormat="1" ht="30" customHeight="1">
      <c r="A415" s="1034">
        <v>405</v>
      </c>
      <c r="B415" s="1037" t="s">
        <v>2134</v>
      </c>
      <c r="C415" s="1038" t="s">
        <v>2135</v>
      </c>
      <c r="D415" s="1039">
        <v>23990</v>
      </c>
    </row>
    <row r="416" spans="1:4" s="33" customFormat="1" ht="30" customHeight="1">
      <c r="A416" s="1034">
        <v>406</v>
      </c>
      <c r="B416" s="1037" t="s">
        <v>2136</v>
      </c>
      <c r="C416" s="1038" t="s">
        <v>2137</v>
      </c>
      <c r="D416" s="1039">
        <v>23990</v>
      </c>
    </row>
    <row r="417" spans="1:4" s="33" customFormat="1" ht="30" customHeight="1">
      <c r="A417" s="1034">
        <v>407</v>
      </c>
      <c r="B417" s="1037" t="s">
        <v>2138</v>
      </c>
      <c r="C417" s="1038" t="s">
        <v>2139</v>
      </c>
      <c r="D417" s="1039">
        <v>23990</v>
      </c>
    </row>
    <row r="418" spans="1:4" s="33" customFormat="1" ht="30" customHeight="1">
      <c r="A418" s="1034">
        <v>408</v>
      </c>
      <c r="B418" s="1037" t="s">
        <v>2140</v>
      </c>
      <c r="C418" s="1038" t="s">
        <v>2141</v>
      </c>
      <c r="D418" s="1039">
        <v>23990</v>
      </c>
    </row>
    <row r="419" spans="1:4" s="33" customFormat="1" ht="30" customHeight="1">
      <c r="A419" s="1034">
        <v>409</v>
      </c>
      <c r="B419" s="1037" t="s">
        <v>2142</v>
      </c>
      <c r="C419" s="1038" t="s">
        <v>2143</v>
      </c>
      <c r="D419" s="1039">
        <v>23990</v>
      </c>
    </row>
    <row r="420" spans="1:4" s="33" customFormat="1" ht="30" customHeight="1">
      <c r="A420" s="1034">
        <v>410</v>
      </c>
      <c r="B420" s="1037" t="s">
        <v>2144</v>
      </c>
      <c r="C420" s="1038" t="s">
        <v>2145</v>
      </c>
      <c r="D420" s="1039">
        <v>23990</v>
      </c>
    </row>
    <row r="421" spans="1:4" s="33" customFormat="1" ht="30" customHeight="1">
      <c r="A421" s="1034">
        <v>411</v>
      </c>
      <c r="B421" s="1037" t="s">
        <v>2146</v>
      </c>
      <c r="C421" s="1038" t="s">
        <v>2147</v>
      </c>
      <c r="D421" s="1039">
        <v>23990</v>
      </c>
    </row>
    <row r="422" spans="1:4" s="33" customFormat="1" ht="30" customHeight="1">
      <c r="A422" s="1034">
        <v>412</v>
      </c>
      <c r="B422" s="1037" t="s">
        <v>2148</v>
      </c>
      <c r="C422" s="1038" t="s">
        <v>2149</v>
      </c>
      <c r="D422" s="1039">
        <v>23990</v>
      </c>
    </row>
    <row r="423" spans="1:4" s="33" customFormat="1" ht="30" customHeight="1">
      <c r="A423" s="1034">
        <v>413</v>
      </c>
      <c r="B423" s="1037" t="s">
        <v>2150</v>
      </c>
      <c r="C423" s="1038" t="s">
        <v>2151</v>
      </c>
      <c r="D423" s="1039">
        <v>23990</v>
      </c>
    </row>
    <row r="424" spans="1:4" s="33" customFormat="1" ht="30" customHeight="1">
      <c r="A424" s="1034">
        <v>414</v>
      </c>
      <c r="B424" s="1037" t="s">
        <v>2152</v>
      </c>
      <c r="C424" s="1038" t="s">
        <v>2153</v>
      </c>
      <c r="D424" s="1039">
        <v>23990</v>
      </c>
    </row>
    <row r="425" spans="1:4" s="33" customFormat="1" ht="30" customHeight="1">
      <c r="A425" s="1034">
        <v>415</v>
      </c>
      <c r="B425" s="1037" t="s">
        <v>2154</v>
      </c>
      <c r="C425" s="1038" t="s">
        <v>2155</v>
      </c>
      <c r="D425" s="1039">
        <v>23990</v>
      </c>
    </row>
    <row r="426" spans="1:4" s="33" customFormat="1" ht="30" customHeight="1">
      <c r="A426" s="1034">
        <v>416</v>
      </c>
      <c r="B426" s="1037" t="s">
        <v>2156</v>
      </c>
      <c r="C426" s="1038" t="s">
        <v>2157</v>
      </c>
      <c r="D426" s="1039">
        <v>23990</v>
      </c>
    </row>
    <row r="427" spans="1:4" s="33" customFormat="1" ht="30" customHeight="1">
      <c r="A427" s="1034">
        <v>417</v>
      </c>
      <c r="B427" s="1037" t="s">
        <v>2158</v>
      </c>
      <c r="C427" s="1038" t="s">
        <v>2159</v>
      </c>
      <c r="D427" s="1039">
        <v>23990</v>
      </c>
    </row>
    <row r="428" spans="1:4" s="33" customFormat="1" ht="30" customHeight="1">
      <c r="A428" s="1034">
        <v>418</v>
      </c>
      <c r="B428" s="1037" t="s">
        <v>2160</v>
      </c>
      <c r="C428" s="1038" t="s">
        <v>2161</v>
      </c>
      <c r="D428" s="1039">
        <v>23990</v>
      </c>
    </row>
    <row r="429" spans="1:4" s="33" customFormat="1" ht="30" customHeight="1">
      <c r="A429" s="1034">
        <v>419</v>
      </c>
      <c r="B429" s="1037" t="s">
        <v>2162</v>
      </c>
      <c r="C429" s="1038" t="s">
        <v>2163</v>
      </c>
      <c r="D429" s="1039">
        <v>23990</v>
      </c>
    </row>
    <row r="430" spans="1:4" s="33" customFormat="1" ht="30" customHeight="1">
      <c r="A430" s="1034">
        <v>420</v>
      </c>
      <c r="B430" s="1037" t="s">
        <v>2164</v>
      </c>
      <c r="C430" s="1038" t="s">
        <v>2165</v>
      </c>
      <c r="D430" s="1039">
        <v>23990</v>
      </c>
    </row>
    <row r="431" spans="1:4" s="33" customFormat="1" ht="30" customHeight="1">
      <c r="A431" s="1034">
        <v>421</v>
      </c>
      <c r="B431" s="1037" t="s">
        <v>2166</v>
      </c>
      <c r="C431" s="1038" t="s">
        <v>2167</v>
      </c>
      <c r="D431" s="1039">
        <v>23990</v>
      </c>
    </row>
    <row r="432" spans="1:4" s="33" customFormat="1" ht="30" customHeight="1">
      <c r="A432" s="1034">
        <v>422</v>
      </c>
      <c r="B432" s="1037" t="s">
        <v>2168</v>
      </c>
      <c r="C432" s="1038" t="s">
        <v>2169</v>
      </c>
      <c r="D432" s="1039">
        <v>23990</v>
      </c>
    </row>
    <row r="433" spans="1:4" s="33" customFormat="1" ht="30" customHeight="1">
      <c r="A433" s="1034">
        <v>423</v>
      </c>
      <c r="B433" s="1037" t="s">
        <v>2170</v>
      </c>
      <c r="C433" s="1038" t="s">
        <v>2171</v>
      </c>
      <c r="D433" s="1039">
        <v>23990</v>
      </c>
    </row>
    <row r="434" spans="1:4" s="33" customFormat="1" ht="30" customHeight="1">
      <c r="A434" s="1034">
        <v>424</v>
      </c>
      <c r="B434" s="1037" t="s">
        <v>2172</v>
      </c>
      <c r="C434" s="1038" t="s">
        <v>2173</v>
      </c>
      <c r="D434" s="1039">
        <v>23990</v>
      </c>
    </row>
    <row r="435" spans="1:4" s="33" customFormat="1" ht="30" customHeight="1">
      <c r="A435" s="1034">
        <v>425</v>
      </c>
      <c r="B435" s="1037" t="s">
        <v>2174</v>
      </c>
      <c r="C435" s="1038" t="s">
        <v>2175</v>
      </c>
      <c r="D435" s="1039">
        <v>23990</v>
      </c>
    </row>
    <row r="436" spans="1:4" s="33" customFormat="1" ht="30" customHeight="1">
      <c r="A436" s="1034">
        <v>426</v>
      </c>
      <c r="B436" s="1037" t="s">
        <v>2176</v>
      </c>
      <c r="C436" s="1038" t="s">
        <v>2177</v>
      </c>
      <c r="D436" s="1039">
        <v>28690</v>
      </c>
    </row>
    <row r="437" spans="1:4" s="33" customFormat="1" ht="30" customHeight="1">
      <c r="A437" s="1034">
        <v>427</v>
      </c>
      <c r="B437" s="1037" t="s">
        <v>2178</v>
      </c>
      <c r="C437" s="1038" t="s">
        <v>2179</v>
      </c>
      <c r="D437" s="1039">
        <v>28690</v>
      </c>
    </row>
    <row r="438" spans="1:4" s="33" customFormat="1" ht="30" customHeight="1">
      <c r="A438" s="1034">
        <v>428</v>
      </c>
      <c r="B438" s="1037" t="s">
        <v>2180</v>
      </c>
      <c r="C438" s="1038" t="s">
        <v>2181</v>
      </c>
      <c r="D438" s="1039">
        <v>28690</v>
      </c>
    </row>
    <row r="439" spans="1:4" s="33" customFormat="1" ht="30" customHeight="1">
      <c r="A439" s="1034">
        <v>429</v>
      </c>
      <c r="B439" s="1037" t="s">
        <v>2182</v>
      </c>
      <c r="C439" s="1038" t="s">
        <v>2183</v>
      </c>
      <c r="D439" s="1039">
        <v>28690</v>
      </c>
    </row>
    <row r="440" spans="1:4" s="33" customFormat="1" ht="30" customHeight="1">
      <c r="A440" s="1034">
        <v>430</v>
      </c>
      <c r="B440" s="1037" t="s">
        <v>2184</v>
      </c>
      <c r="C440" s="1038" t="s">
        <v>2185</v>
      </c>
      <c r="D440" s="1039">
        <v>28690</v>
      </c>
    </row>
    <row r="441" spans="1:4" s="33" customFormat="1" ht="30" customHeight="1">
      <c r="A441" s="1034">
        <v>431</v>
      </c>
      <c r="B441" s="1037" t="s">
        <v>2186</v>
      </c>
      <c r="C441" s="1038" t="s">
        <v>2187</v>
      </c>
      <c r="D441" s="1039">
        <v>21669.26</v>
      </c>
    </row>
    <row r="442" spans="1:4" s="33" customFormat="1" ht="30" customHeight="1">
      <c r="A442" s="1034">
        <v>432</v>
      </c>
      <c r="B442" s="1037" t="s">
        <v>2188</v>
      </c>
      <c r="C442" s="1038" t="s">
        <v>2189</v>
      </c>
      <c r="D442" s="1039">
        <v>49810.400000000001</v>
      </c>
    </row>
    <row r="443" spans="1:4" s="33" customFormat="1" ht="30" customHeight="1">
      <c r="A443" s="1034">
        <v>433</v>
      </c>
      <c r="B443" s="1037" t="s">
        <v>2190</v>
      </c>
      <c r="C443" s="1038" t="s">
        <v>2189</v>
      </c>
      <c r="D443" s="1039">
        <v>49810.400000000001</v>
      </c>
    </row>
    <row r="444" spans="1:4" s="33" customFormat="1" ht="30" customHeight="1">
      <c r="A444" s="1034">
        <v>434</v>
      </c>
      <c r="B444" s="1037" t="s">
        <v>2191</v>
      </c>
      <c r="C444" s="1038" t="s">
        <v>2192</v>
      </c>
      <c r="D444" s="1039">
        <v>53893.599999999999</v>
      </c>
    </row>
    <row r="445" spans="1:4" s="33" customFormat="1" ht="30" customHeight="1">
      <c r="A445" s="1034">
        <v>435</v>
      </c>
      <c r="B445" s="1037" t="s">
        <v>2193</v>
      </c>
      <c r="C445" s="1038" t="s">
        <v>2194</v>
      </c>
      <c r="D445" s="1039">
        <v>32708.52</v>
      </c>
    </row>
    <row r="446" spans="1:4" s="33" customFormat="1" ht="30" customHeight="1">
      <c r="A446" s="1034">
        <v>436</v>
      </c>
      <c r="B446" s="1037" t="s">
        <v>2195</v>
      </c>
      <c r="C446" s="1038" t="s">
        <v>2196</v>
      </c>
      <c r="D446" s="1039">
        <v>20322.04</v>
      </c>
    </row>
    <row r="447" spans="1:4" s="33" customFormat="1" ht="30" customHeight="1">
      <c r="A447" s="1034">
        <v>437</v>
      </c>
      <c r="B447" s="1037" t="s">
        <v>2197</v>
      </c>
      <c r="C447" s="1038" t="s">
        <v>2198</v>
      </c>
      <c r="D447" s="1039">
        <v>25946.22</v>
      </c>
    </row>
    <row r="448" spans="1:4" s="33" customFormat="1" ht="30" customHeight="1">
      <c r="A448" s="1034">
        <v>438</v>
      </c>
      <c r="B448" s="1037" t="s">
        <v>2199</v>
      </c>
      <c r="C448" s="1038" t="s">
        <v>2200</v>
      </c>
      <c r="D448" s="1039">
        <v>7830</v>
      </c>
    </row>
    <row r="449" spans="1:4" s="33" customFormat="1" ht="30" customHeight="1">
      <c r="A449" s="1034">
        <v>439</v>
      </c>
      <c r="B449" s="1037" t="s">
        <v>2201</v>
      </c>
      <c r="C449" s="1038" t="s">
        <v>2273</v>
      </c>
      <c r="D449" s="1039">
        <v>24575.16</v>
      </c>
    </row>
    <row r="450" spans="1:4" s="33" customFormat="1" ht="30" customHeight="1">
      <c r="A450" s="1034">
        <v>440</v>
      </c>
      <c r="B450" s="1037" t="s">
        <v>2202</v>
      </c>
      <c r="C450" s="1038" t="s">
        <v>2285</v>
      </c>
      <c r="D450" s="1039">
        <v>6948.4</v>
      </c>
    </row>
    <row r="451" spans="1:4" s="33" customFormat="1" ht="30" customHeight="1">
      <c r="A451" s="1034">
        <v>441</v>
      </c>
      <c r="B451" s="1037" t="s">
        <v>2203</v>
      </c>
      <c r="C451" s="1038" t="s">
        <v>2286</v>
      </c>
      <c r="D451" s="1039">
        <v>10428.4</v>
      </c>
    </row>
    <row r="452" spans="1:4" s="33" customFormat="1" ht="30" customHeight="1">
      <c r="A452" s="1034">
        <v>442</v>
      </c>
      <c r="B452" s="1037" t="s">
        <v>2204</v>
      </c>
      <c r="C452" s="1038" t="s">
        <v>2287</v>
      </c>
      <c r="D452" s="1039">
        <v>41620.800000000003</v>
      </c>
    </row>
    <row r="453" spans="1:4" s="33" customFormat="1" ht="30" customHeight="1">
      <c r="A453" s="1034">
        <v>443</v>
      </c>
      <c r="B453" s="1037" t="s">
        <v>2275</v>
      </c>
      <c r="C453" s="1038" t="s">
        <v>2276</v>
      </c>
      <c r="D453" s="1039">
        <v>4650</v>
      </c>
    </row>
    <row r="454" spans="1:4" s="33" customFormat="1" ht="30" customHeight="1">
      <c r="A454" s="1034">
        <v>444</v>
      </c>
      <c r="B454" s="1037" t="s">
        <v>2277</v>
      </c>
      <c r="C454" s="1038" t="s">
        <v>2278</v>
      </c>
      <c r="D454" s="1039">
        <v>3480</v>
      </c>
    </row>
    <row r="455" spans="1:4" s="33" customFormat="1" ht="30" customHeight="1">
      <c r="A455" s="1034">
        <v>445</v>
      </c>
      <c r="B455" s="1037" t="s">
        <v>2279</v>
      </c>
      <c r="C455" s="1038" t="s">
        <v>2282</v>
      </c>
      <c r="D455" s="1039">
        <v>1914</v>
      </c>
    </row>
    <row r="456" spans="1:4" s="33" customFormat="1" ht="30" customHeight="1">
      <c r="A456" s="1034">
        <v>446</v>
      </c>
      <c r="B456" s="1037" t="s">
        <v>2280</v>
      </c>
      <c r="C456" s="1038" t="s">
        <v>2283</v>
      </c>
      <c r="D456" s="1039">
        <v>7656</v>
      </c>
    </row>
    <row r="457" spans="1:4" s="33" customFormat="1" ht="30" customHeight="1">
      <c r="A457" s="1034">
        <v>447</v>
      </c>
      <c r="B457" s="1037" t="s">
        <v>2281</v>
      </c>
      <c r="C457" s="1038" t="s">
        <v>2284</v>
      </c>
      <c r="D457" s="1039">
        <v>4406.84</v>
      </c>
    </row>
    <row r="458" spans="1:4" s="33" customFormat="1" ht="30" customHeight="1" thickBot="1">
      <c r="A458" s="1034">
        <v>448</v>
      </c>
      <c r="B458" s="1037" t="s">
        <v>2205</v>
      </c>
      <c r="C458" s="1038" t="s">
        <v>2274</v>
      </c>
      <c r="D458" s="1039">
        <v>20089.919999999998</v>
      </c>
    </row>
    <row r="459" spans="1:4" s="33" customFormat="1" ht="30" customHeight="1" thickBot="1">
      <c r="A459" s="1034"/>
      <c r="B459" s="1422" t="s">
        <v>2206</v>
      </c>
      <c r="C459" s="1423"/>
      <c r="D459" s="1424"/>
    </row>
    <row r="460" spans="1:4" s="33" customFormat="1" ht="30" customHeight="1">
      <c r="A460" s="1034">
        <v>449</v>
      </c>
      <c r="B460" s="1037" t="s">
        <v>2207</v>
      </c>
      <c r="C460" s="1038" t="s">
        <v>2208</v>
      </c>
      <c r="D460" s="1039">
        <v>1</v>
      </c>
    </row>
    <row r="461" spans="1:4" s="33" customFormat="1" ht="30" customHeight="1">
      <c r="A461" s="1034">
        <v>450</v>
      </c>
      <c r="B461" s="1037" t="s">
        <v>2209</v>
      </c>
      <c r="C461" s="1038" t="s">
        <v>2210</v>
      </c>
      <c r="D461" s="1039">
        <v>1</v>
      </c>
    </row>
    <row r="462" spans="1:4" s="33" customFormat="1" ht="30" customHeight="1">
      <c r="A462" s="1034">
        <v>451</v>
      </c>
      <c r="B462" s="1037" t="s">
        <v>2211</v>
      </c>
      <c r="C462" s="1038" t="s">
        <v>2210</v>
      </c>
      <c r="D462" s="1039">
        <v>1</v>
      </c>
    </row>
    <row r="463" spans="1:4" s="33" customFormat="1" ht="30" customHeight="1">
      <c r="A463" s="1034">
        <v>452</v>
      </c>
      <c r="B463" s="1037" t="s">
        <v>2212</v>
      </c>
      <c r="C463" s="1038" t="s">
        <v>2208</v>
      </c>
      <c r="D463" s="1039">
        <v>1</v>
      </c>
    </row>
    <row r="464" spans="1:4" s="33" customFormat="1" ht="30" customHeight="1">
      <c r="A464" s="1034">
        <v>453</v>
      </c>
      <c r="B464" s="1037" t="s">
        <v>2213</v>
      </c>
      <c r="C464" s="1038" t="s">
        <v>2214</v>
      </c>
      <c r="D464" s="1039">
        <v>286710</v>
      </c>
    </row>
    <row r="465" spans="1:4" s="33" customFormat="1" ht="30" customHeight="1">
      <c r="A465" s="1034">
        <v>454</v>
      </c>
      <c r="B465" s="1037" t="s">
        <v>2215</v>
      </c>
      <c r="C465" s="1038" t="s">
        <v>2216</v>
      </c>
      <c r="D465" s="1039">
        <v>286710</v>
      </c>
    </row>
    <row r="466" spans="1:4" s="33" customFormat="1" ht="30" customHeight="1">
      <c r="A466" s="1034">
        <v>455</v>
      </c>
      <c r="B466" s="1037" t="s">
        <v>2217</v>
      </c>
      <c r="C466" s="1038" t="s">
        <v>2218</v>
      </c>
      <c r="D466" s="1039">
        <v>286710</v>
      </c>
    </row>
    <row r="467" spans="1:4" s="33" customFormat="1" ht="30" customHeight="1">
      <c r="A467" s="1034">
        <v>456</v>
      </c>
      <c r="B467" s="1037" t="s">
        <v>2219</v>
      </c>
      <c r="C467" s="1038" t="s">
        <v>2220</v>
      </c>
      <c r="D467" s="1039">
        <v>286710</v>
      </c>
    </row>
    <row r="468" spans="1:4" s="33" customFormat="1" ht="30" customHeight="1">
      <c r="A468" s="1034">
        <v>457</v>
      </c>
      <c r="B468" s="1037" t="s">
        <v>2221</v>
      </c>
      <c r="C468" s="1038" t="s">
        <v>2222</v>
      </c>
      <c r="D468" s="1039">
        <v>286710</v>
      </c>
    </row>
    <row r="469" spans="1:4" s="33" customFormat="1" ht="30" customHeight="1" thickBot="1">
      <c r="A469" s="1034">
        <v>458</v>
      </c>
      <c r="B469" s="1037" t="s">
        <v>2223</v>
      </c>
      <c r="C469" s="1038" t="s">
        <v>2224</v>
      </c>
      <c r="D469" s="1039">
        <v>612900</v>
      </c>
    </row>
    <row r="470" spans="1:4" s="33" customFormat="1" ht="30" customHeight="1" thickBot="1">
      <c r="A470" s="1034"/>
      <c r="B470" s="1425" t="s">
        <v>2225</v>
      </c>
      <c r="C470" s="1426"/>
      <c r="D470" s="1040">
        <f>SUM(D10:D251)+SUM(D253:D458)+SUM(D460:D469)</f>
        <v>4872620.2999999989</v>
      </c>
    </row>
    <row r="471" spans="1:4" s="33" customFormat="1" ht="30" customHeight="1">
      <c r="A471" s="1034"/>
      <c r="B471" s="1041" t="s">
        <v>905</v>
      </c>
      <c r="C471" s="1042"/>
      <c r="D471" s="1043"/>
    </row>
    <row r="472" spans="1:4" s="33" customFormat="1" ht="30" customHeight="1">
      <c r="A472" s="1034"/>
      <c r="B472" s="1044" t="s">
        <v>906</v>
      </c>
      <c r="C472" s="1045"/>
      <c r="D472" s="1046"/>
    </row>
    <row r="473" spans="1:4" s="33" customFormat="1" ht="30" customHeight="1">
      <c r="A473" s="1034"/>
      <c r="B473" s="1047" t="s">
        <v>2226</v>
      </c>
      <c r="C473" s="1048" t="s">
        <v>2227</v>
      </c>
      <c r="D473" s="1049">
        <v>625538.61</v>
      </c>
    </row>
    <row r="474" spans="1:4" s="33" customFormat="1" ht="30" customHeight="1">
      <c r="A474" s="1034"/>
      <c r="B474" s="1047" t="s">
        <v>2228</v>
      </c>
      <c r="C474" s="1048" t="s">
        <v>2229</v>
      </c>
      <c r="D474" s="1050">
        <v>1556037.2</v>
      </c>
    </row>
    <row r="475" spans="1:4" s="33" customFormat="1" ht="30" customHeight="1">
      <c r="A475" s="1034"/>
      <c r="B475" s="1047" t="s">
        <v>2230</v>
      </c>
      <c r="C475" s="1051" t="s">
        <v>2231</v>
      </c>
      <c r="D475" s="1050">
        <v>445874.7</v>
      </c>
    </row>
    <row r="476" spans="1:4" s="33" customFormat="1" ht="30" customHeight="1">
      <c r="A476" s="1034"/>
      <c r="B476" s="1047" t="s">
        <v>2232</v>
      </c>
      <c r="C476" s="1051" t="s">
        <v>2233</v>
      </c>
      <c r="D476" s="1050">
        <v>2907715.56</v>
      </c>
    </row>
    <row r="477" spans="1:4" s="33" customFormat="1" ht="30" customHeight="1">
      <c r="A477" s="1034"/>
      <c r="B477" s="1047" t="s">
        <v>2234</v>
      </c>
      <c r="C477" s="1051" t="s">
        <v>2235</v>
      </c>
      <c r="D477" s="1050">
        <v>720618.6</v>
      </c>
    </row>
    <row r="478" spans="1:4" s="33" customFormat="1" ht="30" customHeight="1">
      <c r="A478" s="1034"/>
      <c r="B478" s="1047" t="s">
        <v>2236</v>
      </c>
      <c r="C478" s="1051" t="s">
        <v>2237</v>
      </c>
      <c r="D478" s="1050">
        <v>67392</v>
      </c>
    </row>
    <row r="479" spans="1:4" s="33" customFormat="1" ht="30" customHeight="1">
      <c r="A479" s="1034"/>
      <c r="B479" s="1047" t="s">
        <v>2238</v>
      </c>
      <c r="C479" s="1051" t="s">
        <v>2239</v>
      </c>
      <c r="D479" s="1050">
        <v>2661088.58</v>
      </c>
    </row>
    <row r="480" spans="1:4" s="33" customFormat="1" ht="34.5" customHeight="1">
      <c r="A480" s="1034"/>
      <c r="B480" s="1047" t="s">
        <v>2240</v>
      </c>
      <c r="C480" s="1051" t="s">
        <v>2241</v>
      </c>
      <c r="D480" s="1050">
        <v>5883880.2000000002</v>
      </c>
    </row>
    <row r="481" spans="1:16384" s="33" customFormat="1" ht="36" customHeight="1">
      <c r="A481" s="1034"/>
      <c r="B481" s="1047" t="s">
        <v>2242</v>
      </c>
      <c r="C481" s="1051" t="s">
        <v>2243</v>
      </c>
      <c r="D481" s="1050">
        <v>33049.56</v>
      </c>
    </row>
    <row r="482" spans="1:16384" s="33" customFormat="1" ht="30" customHeight="1" thickBot="1">
      <c r="A482" s="1034"/>
      <c r="B482" s="1047" t="s">
        <v>2244</v>
      </c>
      <c r="C482" s="1051" t="s">
        <v>2245</v>
      </c>
      <c r="D482" s="1050">
        <v>4161419.28</v>
      </c>
    </row>
    <row r="483" spans="1:16384" s="33" customFormat="1" ht="30" customHeight="1" thickBot="1">
      <c r="A483" s="1034"/>
      <c r="B483" s="1425" t="s">
        <v>2225</v>
      </c>
      <c r="C483" s="1426"/>
      <c r="D483" s="1052">
        <f>SUM(D473:D482)</f>
        <v>19062614.289999999</v>
      </c>
    </row>
    <row r="484" spans="1:16384" s="33" customFormat="1" ht="30" customHeight="1">
      <c r="A484" s="1034"/>
      <c r="B484" s="1044" t="s">
        <v>907</v>
      </c>
      <c r="C484" s="1045"/>
      <c r="D484" s="1046"/>
    </row>
    <row r="485" spans="1:16384" s="33" customFormat="1" ht="30" customHeight="1">
      <c r="A485" s="1034"/>
      <c r="B485" s="1044" t="s">
        <v>908</v>
      </c>
      <c r="C485" s="1045"/>
      <c r="D485" s="1046"/>
    </row>
    <row r="486" spans="1:16384" s="33" customFormat="1">
      <c r="A486" s="1420"/>
      <c r="B486" s="1420"/>
      <c r="C486" s="1420"/>
      <c r="D486" s="1420"/>
    </row>
    <row r="487" spans="1:16384" s="33" customFormat="1">
      <c r="A487" s="431" t="s">
        <v>243</v>
      </c>
      <c r="B487" s="3"/>
      <c r="C487" s="3"/>
      <c r="D487" s="3"/>
      <c r="E487" s="431"/>
      <c r="F487" s="3"/>
      <c r="G487" s="570"/>
      <c r="H487" s="3"/>
      <c r="I487" s="431"/>
      <c r="J487" s="3"/>
      <c r="K487" s="570"/>
      <c r="L487" s="3"/>
      <c r="M487" s="431"/>
      <c r="N487" s="3"/>
      <c r="O487" s="570"/>
      <c r="P487" s="3"/>
      <c r="Q487" s="431"/>
      <c r="R487" s="3"/>
      <c r="S487" s="570"/>
      <c r="T487" s="3"/>
      <c r="U487" s="431"/>
      <c r="V487" s="3"/>
      <c r="W487" s="570"/>
      <c r="X487" s="3"/>
      <c r="Y487" s="431"/>
      <c r="Z487" s="3"/>
      <c r="AA487" s="570"/>
      <c r="AB487" s="3"/>
      <c r="AC487" s="431"/>
      <c r="AD487" s="3"/>
      <c r="AE487" s="570"/>
      <c r="AF487" s="3"/>
      <c r="AG487" s="431"/>
      <c r="AH487" s="3"/>
      <c r="AI487" s="570"/>
      <c r="AJ487" s="3"/>
      <c r="AK487" s="431"/>
      <c r="AL487" s="3"/>
      <c r="AM487" s="570"/>
      <c r="AN487" s="3"/>
      <c r="AO487" s="431"/>
      <c r="AP487" s="3"/>
      <c r="AQ487" s="570"/>
      <c r="AR487" s="3"/>
      <c r="AS487" s="431"/>
      <c r="AT487" s="3"/>
      <c r="AU487" s="570"/>
      <c r="AV487" s="3"/>
      <c r="AW487" s="431"/>
      <c r="AX487" s="3"/>
      <c r="AY487" s="570"/>
      <c r="AZ487" s="3"/>
      <c r="BA487" s="431"/>
      <c r="BB487" s="3"/>
      <c r="BC487" s="570"/>
      <c r="BD487" s="3"/>
      <c r="BE487" s="431"/>
      <c r="BF487" s="3"/>
      <c r="BG487" s="570"/>
      <c r="BH487" s="3"/>
      <c r="BI487" s="431"/>
      <c r="BJ487" s="3"/>
      <c r="BK487" s="570"/>
      <c r="BL487" s="3"/>
      <c r="BM487" s="431"/>
      <c r="BN487" s="3"/>
      <c r="BO487" s="570"/>
      <c r="BP487" s="3"/>
      <c r="BQ487" s="431"/>
      <c r="BR487" s="3"/>
      <c r="BS487" s="570"/>
      <c r="BT487" s="3"/>
      <c r="BU487" s="431"/>
      <c r="BV487" s="3"/>
      <c r="BW487" s="570"/>
      <c r="BX487" s="3"/>
      <c r="BY487" s="431"/>
      <c r="BZ487" s="3"/>
      <c r="CA487" s="570"/>
      <c r="CB487" s="3"/>
      <c r="CC487" s="431"/>
      <c r="CD487" s="3"/>
      <c r="CE487" s="570"/>
      <c r="CF487" s="3"/>
      <c r="CG487" s="431"/>
      <c r="CH487" s="3"/>
      <c r="CI487" s="570"/>
      <c r="CJ487" s="3"/>
      <c r="CK487" s="431"/>
      <c r="CL487" s="3"/>
      <c r="CM487" s="570"/>
      <c r="CN487" s="3"/>
      <c r="CO487" s="431"/>
      <c r="CP487" s="3"/>
      <c r="CQ487" s="570"/>
      <c r="CR487" s="3"/>
      <c r="CS487" s="431"/>
      <c r="CT487" s="3"/>
      <c r="CU487" s="570"/>
      <c r="CV487" s="3"/>
      <c r="CW487" s="431"/>
      <c r="CX487" s="3"/>
      <c r="CY487" s="570"/>
      <c r="CZ487" s="3"/>
      <c r="DA487" s="431"/>
      <c r="DB487" s="3"/>
      <c r="DC487" s="570"/>
      <c r="DD487" s="3"/>
      <c r="DE487" s="431"/>
      <c r="DF487" s="3"/>
      <c r="DG487" s="570"/>
      <c r="DH487" s="3"/>
      <c r="DI487" s="431"/>
      <c r="DJ487" s="3"/>
      <c r="DK487" s="570"/>
      <c r="DL487" s="3"/>
      <c r="DM487" s="431"/>
      <c r="DN487" s="3"/>
      <c r="DO487" s="570"/>
      <c r="DP487" s="3"/>
      <c r="DQ487" s="431"/>
      <c r="DR487" s="3"/>
      <c r="DS487" s="570"/>
      <c r="DT487" s="3"/>
      <c r="DU487" s="431"/>
      <c r="DV487" s="3"/>
      <c r="DW487" s="570"/>
      <c r="DX487" s="3"/>
      <c r="DY487" s="431"/>
      <c r="DZ487" s="3"/>
      <c r="EA487" s="570"/>
      <c r="EB487" s="3"/>
      <c r="EC487" s="431"/>
      <c r="ED487" s="3"/>
      <c r="EE487" s="570"/>
      <c r="EF487" s="3"/>
      <c r="EG487" s="431"/>
      <c r="EH487" s="3"/>
      <c r="EI487" s="570"/>
      <c r="EJ487" s="3"/>
      <c r="EK487" s="431"/>
      <c r="EL487" s="3"/>
      <c r="EM487" s="570"/>
      <c r="EN487" s="3"/>
      <c r="EO487" s="431"/>
      <c r="EP487" s="3"/>
      <c r="EQ487" s="570"/>
      <c r="ER487" s="3"/>
      <c r="ES487" s="431"/>
      <c r="ET487" s="3"/>
      <c r="EU487" s="570"/>
      <c r="EV487" s="3"/>
      <c r="EW487" s="431"/>
      <c r="EX487" s="3"/>
      <c r="EY487" s="570"/>
      <c r="EZ487" s="3"/>
      <c r="FA487" s="431"/>
      <c r="FB487" s="3"/>
      <c r="FC487" s="570"/>
      <c r="FD487" s="3"/>
      <c r="FE487" s="431"/>
      <c r="FF487" s="3"/>
      <c r="FG487" s="570"/>
      <c r="FH487" s="3"/>
      <c r="FI487" s="431"/>
      <c r="FJ487" s="3"/>
      <c r="FK487" s="570"/>
      <c r="FL487" s="3"/>
      <c r="FM487" s="431"/>
      <c r="FN487" s="3"/>
      <c r="FO487" s="570"/>
      <c r="FP487" s="3"/>
      <c r="FQ487" s="431"/>
      <c r="FR487" s="3"/>
      <c r="FS487" s="570"/>
      <c r="FT487" s="3"/>
      <c r="FU487" s="431"/>
      <c r="FV487" s="3"/>
      <c r="FW487" s="570"/>
      <c r="FX487" s="3"/>
      <c r="FY487" s="431"/>
      <c r="FZ487" s="3"/>
      <c r="GA487" s="570"/>
      <c r="GB487" s="3"/>
      <c r="GC487" s="431"/>
      <c r="GD487" s="3"/>
      <c r="GE487" s="570"/>
      <c r="GF487" s="3"/>
      <c r="GG487" s="431"/>
      <c r="GH487" s="3"/>
      <c r="GI487" s="570"/>
      <c r="GJ487" s="3"/>
      <c r="GK487" s="431"/>
      <c r="GL487" s="3"/>
      <c r="GM487" s="570"/>
      <c r="GN487" s="3"/>
      <c r="GO487" s="431"/>
      <c r="GP487" s="3"/>
      <c r="GQ487" s="570"/>
      <c r="GR487" s="3"/>
      <c r="GS487" s="431"/>
      <c r="GT487" s="3"/>
      <c r="GU487" s="570"/>
      <c r="GV487" s="3"/>
      <c r="GW487" s="431"/>
      <c r="GX487" s="3"/>
      <c r="GY487" s="570"/>
      <c r="GZ487" s="3"/>
      <c r="HA487" s="431"/>
      <c r="HB487" s="3"/>
      <c r="HC487" s="570"/>
      <c r="HD487" s="3"/>
      <c r="HE487" s="431"/>
      <c r="HF487" s="3"/>
      <c r="HG487" s="570"/>
      <c r="HH487" s="3"/>
      <c r="HI487" s="431"/>
      <c r="HJ487" s="3"/>
      <c r="HK487" s="570"/>
      <c r="HL487" s="3"/>
      <c r="HM487" s="431"/>
      <c r="HN487" s="3"/>
      <c r="HO487" s="570"/>
      <c r="HP487" s="3"/>
      <c r="HQ487" s="431"/>
      <c r="HR487" s="3"/>
      <c r="HS487" s="570"/>
      <c r="HT487" s="3"/>
      <c r="HU487" s="431"/>
      <c r="HV487" s="3"/>
      <c r="HW487" s="570"/>
      <c r="HX487" s="3"/>
      <c r="HY487" s="431"/>
      <c r="HZ487" s="3"/>
      <c r="IA487" s="570"/>
      <c r="IB487" s="3"/>
      <c r="IC487" s="431"/>
      <c r="ID487" s="3"/>
      <c r="IE487" s="570"/>
      <c r="IF487" s="3"/>
      <c r="IG487" s="431"/>
      <c r="IH487" s="3"/>
      <c r="II487" s="570"/>
      <c r="IJ487" s="3"/>
      <c r="IK487" s="431"/>
      <c r="IL487" s="3"/>
      <c r="IM487" s="570"/>
      <c r="IN487" s="3"/>
      <c r="IO487" s="431"/>
      <c r="IP487" s="3"/>
      <c r="IQ487" s="570"/>
      <c r="IR487" s="3"/>
      <c r="IS487" s="431"/>
      <c r="IT487" s="3"/>
      <c r="IU487" s="570"/>
      <c r="IV487" s="3"/>
      <c r="IW487" s="431"/>
      <c r="IX487" s="3"/>
      <c r="IY487" s="570"/>
      <c r="IZ487" s="3"/>
      <c r="JA487" s="431"/>
      <c r="JB487" s="3"/>
      <c r="JC487" s="570"/>
      <c r="JD487" s="3"/>
      <c r="JE487" s="431"/>
      <c r="JF487" s="3"/>
      <c r="JG487" s="570"/>
      <c r="JH487" s="3"/>
      <c r="JI487" s="431"/>
      <c r="JJ487" s="3"/>
      <c r="JK487" s="570"/>
      <c r="JL487" s="3"/>
      <c r="JM487" s="431"/>
      <c r="JN487" s="3"/>
      <c r="JO487" s="570"/>
      <c r="JP487" s="3"/>
      <c r="JQ487" s="431"/>
      <c r="JR487" s="3"/>
      <c r="JS487" s="570"/>
      <c r="JT487" s="3"/>
      <c r="JU487" s="431"/>
      <c r="JV487" s="3"/>
      <c r="JW487" s="570"/>
      <c r="JX487" s="3"/>
      <c r="JY487" s="431"/>
      <c r="JZ487" s="3"/>
      <c r="KA487" s="570"/>
      <c r="KB487" s="3"/>
      <c r="KC487" s="431"/>
      <c r="KD487" s="3"/>
      <c r="KE487" s="570"/>
      <c r="KF487" s="3"/>
      <c r="KG487" s="431"/>
      <c r="KH487" s="3"/>
      <c r="KI487" s="570"/>
      <c r="KJ487" s="3"/>
      <c r="KK487" s="431"/>
      <c r="KL487" s="3"/>
      <c r="KM487" s="570"/>
      <c r="KN487" s="3"/>
      <c r="KO487" s="431"/>
      <c r="KP487" s="3"/>
      <c r="KQ487" s="570"/>
      <c r="KR487" s="3"/>
      <c r="KS487" s="431"/>
      <c r="KT487" s="3"/>
      <c r="KU487" s="570"/>
      <c r="KV487" s="3"/>
      <c r="KW487" s="431"/>
      <c r="KX487" s="3"/>
      <c r="KY487" s="570"/>
      <c r="KZ487" s="3"/>
      <c r="LA487" s="431"/>
      <c r="LB487" s="3"/>
      <c r="LC487" s="570"/>
      <c r="LD487" s="3"/>
      <c r="LE487" s="431"/>
      <c r="LF487" s="3"/>
      <c r="LG487" s="570"/>
      <c r="LH487" s="3"/>
      <c r="LI487" s="431"/>
      <c r="LJ487" s="3"/>
      <c r="LK487" s="570"/>
      <c r="LL487" s="3"/>
      <c r="LM487" s="431"/>
      <c r="LN487" s="3"/>
      <c r="LO487" s="570"/>
      <c r="LP487" s="3"/>
      <c r="LQ487" s="431"/>
      <c r="LR487" s="3"/>
      <c r="LS487" s="570"/>
      <c r="LT487" s="3"/>
      <c r="LU487" s="431"/>
      <c r="LV487" s="3"/>
      <c r="LW487" s="570"/>
      <c r="LX487" s="3"/>
      <c r="LY487" s="431"/>
      <c r="LZ487" s="3"/>
      <c r="MA487" s="570"/>
      <c r="MB487" s="3"/>
      <c r="MC487" s="431"/>
      <c r="MD487" s="3"/>
      <c r="ME487" s="570"/>
      <c r="MF487" s="3"/>
      <c r="MG487" s="431"/>
      <c r="MH487" s="3"/>
      <c r="MI487" s="570"/>
      <c r="MJ487" s="3"/>
      <c r="MK487" s="431"/>
      <c r="ML487" s="3"/>
      <c r="MM487" s="570"/>
      <c r="MN487" s="3"/>
      <c r="MO487" s="431"/>
      <c r="MP487" s="3"/>
      <c r="MQ487" s="570"/>
      <c r="MR487" s="3"/>
      <c r="MS487" s="431"/>
      <c r="MT487" s="3"/>
      <c r="MU487" s="570"/>
      <c r="MV487" s="3"/>
      <c r="MW487" s="431"/>
      <c r="MX487" s="3"/>
      <c r="MY487" s="570"/>
      <c r="MZ487" s="3"/>
      <c r="NA487" s="431"/>
      <c r="NB487" s="3"/>
      <c r="NC487" s="570"/>
      <c r="ND487" s="3"/>
      <c r="NE487" s="431"/>
      <c r="NF487" s="3"/>
      <c r="NG487" s="570"/>
      <c r="NH487" s="3"/>
      <c r="NI487" s="431"/>
      <c r="NJ487" s="3"/>
      <c r="NK487" s="570"/>
      <c r="NL487" s="3"/>
      <c r="NM487" s="431"/>
      <c r="NN487" s="3"/>
      <c r="NO487" s="570"/>
      <c r="NP487" s="3"/>
      <c r="NQ487" s="431"/>
      <c r="NR487" s="3"/>
      <c r="NS487" s="570"/>
      <c r="NT487" s="3"/>
      <c r="NU487" s="431"/>
      <c r="NV487" s="3"/>
      <c r="NW487" s="570"/>
      <c r="NX487" s="3"/>
      <c r="NY487" s="431"/>
      <c r="NZ487" s="3"/>
      <c r="OA487" s="570"/>
      <c r="OB487" s="3"/>
      <c r="OC487" s="431"/>
      <c r="OD487" s="3"/>
      <c r="OE487" s="570"/>
      <c r="OF487" s="3"/>
      <c r="OG487" s="431"/>
      <c r="OH487" s="3"/>
      <c r="OI487" s="570"/>
      <c r="OJ487" s="3"/>
      <c r="OK487" s="431"/>
      <c r="OL487" s="3"/>
      <c r="OM487" s="570"/>
      <c r="ON487" s="3"/>
      <c r="OO487" s="431"/>
      <c r="OP487" s="3"/>
      <c r="OQ487" s="570"/>
      <c r="OR487" s="3"/>
      <c r="OS487" s="431"/>
      <c r="OT487" s="3"/>
      <c r="OU487" s="570"/>
      <c r="OV487" s="3"/>
      <c r="OW487" s="431"/>
      <c r="OX487" s="3"/>
      <c r="OY487" s="570"/>
      <c r="OZ487" s="3"/>
      <c r="PA487" s="431"/>
      <c r="PB487" s="3"/>
      <c r="PC487" s="570"/>
      <c r="PD487" s="3"/>
      <c r="PE487" s="431"/>
      <c r="PF487" s="3"/>
      <c r="PG487" s="570"/>
      <c r="PH487" s="3"/>
      <c r="PI487" s="431"/>
      <c r="PJ487" s="3"/>
      <c r="PK487" s="570"/>
      <c r="PL487" s="3"/>
      <c r="PM487" s="431"/>
      <c r="PN487" s="3"/>
      <c r="PO487" s="570"/>
      <c r="PP487" s="3"/>
      <c r="PQ487" s="431"/>
      <c r="PR487" s="3"/>
      <c r="PS487" s="570"/>
      <c r="PT487" s="3"/>
      <c r="PU487" s="431"/>
      <c r="PV487" s="3"/>
      <c r="PW487" s="570"/>
      <c r="PX487" s="3"/>
      <c r="PY487" s="431"/>
      <c r="PZ487" s="3"/>
      <c r="QA487" s="570"/>
      <c r="QB487" s="3"/>
      <c r="QC487" s="431"/>
      <c r="QD487" s="3"/>
      <c r="QE487" s="570"/>
      <c r="QF487" s="3"/>
      <c r="QG487" s="431"/>
      <c r="QH487" s="3"/>
      <c r="QI487" s="570"/>
      <c r="QJ487" s="3"/>
      <c r="QK487" s="431"/>
      <c r="QL487" s="3"/>
      <c r="QM487" s="570"/>
      <c r="QN487" s="3"/>
      <c r="QO487" s="431"/>
      <c r="QP487" s="3"/>
      <c r="QQ487" s="570"/>
      <c r="QR487" s="3"/>
      <c r="QS487" s="431"/>
      <c r="QT487" s="3"/>
      <c r="QU487" s="570"/>
      <c r="QV487" s="3"/>
      <c r="QW487" s="431"/>
      <c r="QX487" s="3"/>
      <c r="QY487" s="570"/>
      <c r="QZ487" s="3"/>
      <c r="RA487" s="431"/>
      <c r="RB487" s="3"/>
      <c r="RC487" s="570"/>
      <c r="RD487" s="3"/>
      <c r="RE487" s="431"/>
      <c r="RF487" s="3"/>
      <c r="RG487" s="570"/>
      <c r="RH487" s="3"/>
      <c r="RI487" s="431"/>
      <c r="RJ487" s="3"/>
      <c r="RK487" s="570"/>
      <c r="RL487" s="3"/>
      <c r="RM487" s="431"/>
      <c r="RN487" s="3"/>
      <c r="RO487" s="570"/>
      <c r="RP487" s="3"/>
      <c r="RQ487" s="431"/>
      <c r="RR487" s="3"/>
      <c r="RS487" s="570"/>
      <c r="RT487" s="3"/>
      <c r="RU487" s="431"/>
      <c r="RV487" s="3"/>
      <c r="RW487" s="570"/>
      <c r="RX487" s="3"/>
      <c r="RY487" s="431"/>
      <c r="RZ487" s="3"/>
      <c r="SA487" s="570"/>
      <c r="SB487" s="3"/>
      <c r="SC487" s="431"/>
      <c r="SD487" s="3"/>
      <c r="SE487" s="570"/>
      <c r="SF487" s="3"/>
      <c r="SG487" s="431"/>
      <c r="SH487" s="3"/>
      <c r="SI487" s="570"/>
      <c r="SJ487" s="3"/>
      <c r="SK487" s="431"/>
      <c r="SL487" s="3"/>
      <c r="SM487" s="570"/>
      <c r="SN487" s="3"/>
      <c r="SO487" s="431"/>
      <c r="SP487" s="3"/>
      <c r="SQ487" s="570"/>
      <c r="SR487" s="3"/>
      <c r="SS487" s="431"/>
      <c r="ST487" s="3"/>
      <c r="SU487" s="570"/>
      <c r="SV487" s="3"/>
      <c r="SW487" s="431"/>
      <c r="SX487" s="3"/>
      <c r="SY487" s="570"/>
      <c r="SZ487" s="3"/>
      <c r="TA487" s="431"/>
      <c r="TB487" s="3"/>
      <c r="TC487" s="570"/>
      <c r="TD487" s="3"/>
      <c r="TE487" s="431"/>
      <c r="TF487" s="3"/>
      <c r="TG487" s="570"/>
      <c r="TH487" s="3"/>
      <c r="TI487" s="431"/>
      <c r="TJ487" s="3"/>
      <c r="TK487" s="570"/>
      <c r="TL487" s="3"/>
      <c r="TM487" s="431"/>
      <c r="TN487" s="3"/>
      <c r="TO487" s="570"/>
      <c r="TP487" s="3"/>
      <c r="TQ487" s="431"/>
      <c r="TR487" s="3"/>
      <c r="TS487" s="570"/>
      <c r="TT487" s="3"/>
      <c r="TU487" s="431"/>
      <c r="TV487" s="3"/>
      <c r="TW487" s="570"/>
      <c r="TX487" s="3"/>
      <c r="TY487" s="431"/>
      <c r="TZ487" s="3"/>
      <c r="UA487" s="570"/>
      <c r="UB487" s="3"/>
      <c r="UC487" s="431"/>
      <c r="UD487" s="3"/>
      <c r="UE487" s="570"/>
      <c r="UF487" s="3"/>
      <c r="UG487" s="431"/>
      <c r="UH487" s="3"/>
      <c r="UI487" s="570"/>
      <c r="UJ487" s="3"/>
      <c r="UK487" s="431"/>
      <c r="UL487" s="3"/>
      <c r="UM487" s="570"/>
      <c r="UN487" s="3"/>
      <c r="UO487" s="431"/>
      <c r="UP487" s="3"/>
      <c r="UQ487" s="570"/>
      <c r="UR487" s="3"/>
      <c r="US487" s="431"/>
      <c r="UT487" s="3"/>
      <c r="UU487" s="570"/>
      <c r="UV487" s="3"/>
      <c r="UW487" s="431"/>
      <c r="UX487" s="3"/>
      <c r="UY487" s="570"/>
      <c r="UZ487" s="3"/>
      <c r="VA487" s="431"/>
      <c r="VB487" s="3"/>
      <c r="VC487" s="570"/>
      <c r="VD487" s="3"/>
      <c r="VE487" s="431"/>
      <c r="VF487" s="3"/>
      <c r="VG487" s="570"/>
      <c r="VH487" s="3"/>
      <c r="VI487" s="431"/>
      <c r="VJ487" s="3"/>
      <c r="VK487" s="570"/>
      <c r="VL487" s="3"/>
      <c r="VM487" s="431"/>
      <c r="VN487" s="3"/>
      <c r="VO487" s="570"/>
      <c r="VP487" s="3"/>
      <c r="VQ487" s="431"/>
      <c r="VR487" s="3"/>
      <c r="VS487" s="570"/>
      <c r="VT487" s="3"/>
      <c r="VU487" s="431"/>
      <c r="VV487" s="3"/>
      <c r="VW487" s="570"/>
      <c r="VX487" s="3"/>
      <c r="VY487" s="431"/>
      <c r="VZ487" s="3"/>
      <c r="WA487" s="570"/>
      <c r="WB487" s="3"/>
      <c r="WC487" s="431"/>
      <c r="WD487" s="3"/>
      <c r="WE487" s="570"/>
      <c r="WF487" s="3"/>
      <c r="WG487" s="431"/>
      <c r="WH487" s="3"/>
      <c r="WI487" s="570"/>
      <c r="WJ487" s="3"/>
      <c r="WK487" s="431"/>
      <c r="WL487" s="3"/>
      <c r="WM487" s="570"/>
      <c r="WN487" s="3"/>
      <c r="WO487" s="431"/>
      <c r="WP487" s="3"/>
      <c r="WQ487" s="570"/>
      <c r="WR487" s="3"/>
      <c r="WS487" s="431"/>
      <c r="WT487" s="3"/>
      <c r="WU487" s="570"/>
      <c r="WV487" s="3"/>
      <c r="WW487" s="431"/>
      <c r="WX487" s="3"/>
      <c r="WY487" s="570"/>
      <c r="WZ487" s="3"/>
      <c r="XA487" s="431"/>
      <c r="XB487" s="3"/>
      <c r="XC487" s="570"/>
      <c r="XD487" s="3"/>
      <c r="XE487" s="431"/>
      <c r="XF487" s="3"/>
      <c r="XG487" s="570"/>
      <c r="XH487" s="3"/>
      <c r="XI487" s="431"/>
      <c r="XJ487" s="3"/>
      <c r="XK487" s="570"/>
      <c r="XL487" s="3"/>
      <c r="XM487" s="431"/>
      <c r="XN487" s="3"/>
      <c r="XO487" s="570"/>
      <c r="XP487" s="3"/>
      <c r="XQ487" s="431"/>
      <c r="XR487" s="3"/>
      <c r="XS487" s="570"/>
      <c r="XT487" s="3"/>
      <c r="XU487" s="431"/>
      <c r="XV487" s="3"/>
      <c r="XW487" s="570"/>
      <c r="XX487" s="3"/>
      <c r="XY487" s="431"/>
      <c r="XZ487" s="3"/>
      <c r="YA487" s="570"/>
      <c r="YB487" s="3"/>
      <c r="YC487" s="431"/>
      <c r="YD487" s="3"/>
      <c r="YE487" s="570"/>
      <c r="YF487" s="3"/>
      <c r="YG487" s="431"/>
      <c r="YH487" s="3"/>
      <c r="YI487" s="570"/>
      <c r="YJ487" s="3"/>
      <c r="YK487" s="431"/>
      <c r="YL487" s="3"/>
      <c r="YM487" s="570"/>
      <c r="YN487" s="3"/>
      <c r="YO487" s="431"/>
      <c r="YP487" s="3"/>
      <c r="YQ487" s="570"/>
      <c r="YR487" s="3"/>
      <c r="YS487" s="431"/>
      <c r="YT487" s="3"/>
      <c r="YU487" s="570"/>
      <c r="YV487" s="3"/>
      <c r="YW487" s="431"/>
      <c r="YX487" s="3"/>
      <c r="YY487" s="570"/>
      <c r="YZ487" s="3"/>
      <c r="ZA487" s="431"/>
      <c r="ZB487" s="3"/>
      <c r="ZC487" s="570"/>
      <c r="ZD487" s="3"/>
      <c r="ZE487" s="431"/>
      <c r="ZF487" s="3"/>
      <c r="ZG487" s="570"/>
      <c r="ZH487" s="3"/>
      <c r="ZI487" s="431"/>
      <c r="ZJ487" s="3"/>
      <c r="ZK487" s="570"/>
      <c r="ZL487" s="3"/>
      <c r="ZM487" s="431"/>
      <c r="ZN487" s="3"/>
      <c r="ZO487" s="570"/>
      <c r="ZP487" s="3"/>
      <c r="ZQ487" s="431"/>
      <c r="ZR487" s="3"/>
      <c r="ZS487" s="570"/>
      <c r="ZT487" s="3"/>
      <c r="ZU487" s="431"/>
      <c r="ZV487" s="3"/>
      <c r="ZW487" s="570"/>
      <c r="ZX487" s="3"/>
      <c r="ZY487" s="431"/>
      <c r="ZZ487" s="3"/>
      <c r="AAA487" s="570"/>
      <c r="AAB487" s="3"/>
      <c r="AAC487" s="431"/>
      <c r="AAD487" s="3"/>
      <c r="AAE487" s="570"/>
      <c r="AAF487" s="3"/>
      <c r="AAG487" s="431"/>
      <c r="AAH487" s="3"/>
      <c r="AAI487" s="570"/>
      <c r="AAJ487" s="3"/>
      <c r="AAK487" s="431"/>
      <c r="AAL487" s="3"/>
      <c r="AAM487" s="570"/>
      <c r="AAN487" s="3"/>
      <c r="AAO487" s="431"/>
      <c r="AAP487" s="3"/>
      <c r="AAQ487" s="570"/>
      <c r="AAR487" s="3"/>
      <c r="AAS487" s="431"/>
      <c r="AAT487" s="3"/>
      <c r="AAU487" s="570"/>
      <c r="AAV487" s="3"/>
      <c r="AAW487" s="431"/>
      <c r="AAX487" s="3"/>
      <c r="AAY487" s="570"/>
      <c r="AAZ487" s="3"/>
      <c r="ABA487" s="431"/>
      <c r="ABB487" s="3"/>
      <c r="ABC487" s="570"/>
      <c r="ABD487" s="3"/>
      <c r="ABE487" s="431"/>
      <c r="ABF487" s="3"/>
      <c r="ABG487" s="570"/>
      <c r="ABH487" s="3"/>
      <c r="ABI487" s="431"/>
      <c r="ABJ487" s="3"/>
      <c r="ABK487" s="570"/>
      <c r="ABL487" s="3"/>
      <c r="ABM487" s="431"/>
      <c r="ABN487" s="3"/>
      <c r="ABO487" s="570"/>
      <c r="ABP487" s="3"/>
      <c r="ABQ487" s="431"/>
      <c r="ABR487" s="3"/>
      <c r="ABS487" s="570"/>
      <c r="ABT487" s="3"/>
      <c r="ABU487" s="431"/>
      <c r="ABV487" s="3"/>
      <c r="ABW487" s="570"/>
      <c r="ABX487" s="3"/>
      <c r="ABY487" s="431"/>
      <c r="ABZ487" s="3"/>
      <c r="ACA487" s="570"/>
      <c r="ACB487" s="3"/>
      <c r="ACC487" s="431"/>
      <c r="ACD487" s="3"/>
      <c r="ACE487" s="570"/>
      <c r="ACF487" s="3"/>
      <c r="ACG487" s="431"/>
      <c r="ACH487" s="3"/>
      <c r="ACI487" s="570"/>
      <c r="ACJ487" s="3"/>
      <c r="ACK487" s="431"/>
      <c r="ACL487" s="3"/>
      <c r="ACM487" s="570"/>
      <c r="ACN487" s="3"/>
      <c r="ACO487" s="431"/>
      <c r="ACP487" s="3"/>
      <c r="ACQ487" s="570"/>
      <c r="ACR487" s="3"/>
      <c r="ACS487" s="431"/>
      <c r="ACT487" s="3"/>
      <c r="ACU487" s="570"/>
      <c r="ACV487" s="3"/>
      <c r="ACW487" s="431"/>
      <c r="ACX487" s="3"/>
      <c r="ACY487" s="570"/>
      <c r="ACZ487" s="3"/>
      <c r="ADA487" s="431"/>
      <c r="ADB487" s="3"/>
      <c r="ADC487" s="570"/>
      <c r="ADD487" s="3"/>
      <c r="ADE487" s="431"/>
      <c r="ADF487" s="3"/>
      <c r="ADG487" s="570"/>
      <c r="ADH487" s="3"/>
      <c r="ADI487" s="431"/>
      <c r="ADJ487" s="3"/>
      <c r="ADK487" s="570"/>
      <c r="ADL487" s="3"/>
      <c r="ADM487" s="431"/>
      <c r="ADN487" s="3"/>
      <c r="ADO487" s="570"/>
      <c r="ADP487" s="3"/>
      <c r="ADQ487" s="431"/>
      <c r="ADR487" s="3"/>
      <c r="ADS487" s="570"/>
      <c r="ADT487" s="3"/>
      <c r="ADU487" s="431"/>
      <c r="ADV487" s="3"/>
      <c r="ADW487" s="570"/>
      <c r="ADX487" s="3"/>
      <c r="ADY487" s="431"/>
      <c r="ADZ487" s="3"/>
      <c r="AEA487" s="570"/>
      <c r="AEB487" s="3"/>
      <c r="AEC487" s="431"/>
      <c r="AED487" s="3"/>
      <c r="AEE487" s="570"/>
      <c r="AEF487" s="3"/>
      <c r="AEG487" s="431"/>
      <c r="AEH487" s="3"/>
      <c r="AEI487" s="570"/>
      <c r="AEJ487" s="3"/>
      <c r="AEK487" s="431"/>
      <c r="AEL487" s="3"/>
      <c r="AEM487" s="570"/>
      <c r="AEN487" s="3"/>
      <c r="AEO487" s="431"/>
      <c r="AEP487" s="3"/>
      <c r="AEQ487" s="570"/>
      <c r="AER487" s="3"/>
      <c r="AES487" s="431"/>
      <c r="AET487" s="3"/>
      <c r="AEU487" s="570"/>
      <c r="AEV487" s="3"/>
      <c r="AEW487" s="431"/>
      <c r="AEX487" s="3"/>
      <c r="AEY487" s="570"/>
      <c r="AEZ487" s="3"/>
      <c r="AFA487" s="431"/>
      <c r="AFB487" s="3"/>
      <c r="AFC487" s="570"/>
      <c r="AFD487" s="3"/>
      <c r="AFE487" s="431"/>
      <c r="AFF487" s="3"/>
      <c r="AFG487" s="570"/>
      <c r="AFH487" s="3"/>
      <c r="AFI487" s="431"/>
      <c r="AFJ487" s="3"/>
      <c r="AFK487" s="570"/>
      <c r="AFL487" s="3"/>
      <c r="AFM487" s="431"/>
      <c r="AFN487" s="3"/>
      <c r="AFO487" s="570"/>
      <c r="AFP487" s="3"/>
      <c r="AFQ487" s="431"/>
      <c r="AFR487" s="3"/>
      <c r="AFS487" s="570"/>
      <c r="AFT487" s="3"/>
      <c r="AFU487" s="431"/>
      <c r="AFV487" s="3"/>
      <c r="AFW487" s="570"/>
      <c r="AFX487" s="3"/>
      <c r="AFY487" s="431"/>
      <c r="AFZ487" s="3"/>
      <c r="AGA487" s="570"/>
      <c r="AGB487" s="3"/>
      <c r="AGC487" s="431"/>
      <c r="AGD487" s="3"/>
      <c r="AGE487" s="570"/>
      <c r="AGF487" s="3"/>
      <c r="AGG487" s="431"/>
      <c r="AGH487" s="3"/>
      <c r="AGI487" s="570"/>
      <c r="AGJ487" s="3"/>
      <c r="AGK487" s="431"/>
      <c r="AGL487" s="3"/>
      <c r="AGM487" s="570"/>
      <c r="AGN487" s="3"/>
      <c r="AGO487" s="431"/>
      <c r="AGP487" s="3"/>
      <c r="AGQ487" s="570"/>
      <c r="AGR487" s="3"/>
      <c r="AGS487" s="431"/>
      <c r="AGT487" s="3"/>
      <c r="AGU487" s="570"/>
      <c r="AGV487" s="3"/>
      <c r="AGW487" s="431"/>
      <c r="AGX487" s="3"/>
      <c r="AGY487" s="570"/>
      <c r="AGZ487" s="3"/>
      <c r="AHA487" s="431"/>
      <c r="AHB487" s="3"/>
      <c r="AHC487" s="570"/>
      <c r="AHD487" s="3"/>
      <c r="AHE487" s="431"/>
      <c r="AHF487" s="3"/>
      <c r="AHG487" s="570"/>
      <c r="AHH487" s="3"/>
      <c r="AHI487" s="431"/>
      <c r="AHJ487" s="3"/>
      <c r="AHK487" s="570"/>
      <c r="AHL487" s="3"/>
      <c r="AHM487" s="431"/>
      <c r="AHN487" s="3"/>
      <c r="AHO487" s="570"/>
      <c r="AHP487" s="3"/>
      <c r="AHQ487" s="431"/>
      <c r="AHR487" s="3"/>
      <c r="AHS487" s="570"/>
      <c r="AHT487" s="3"/>
      <c r="AHU487" s="431"/>
      <c r="AHV487" s="3"/>
      <c r="AHW487" s="570"/>
      <c r="AHX487" s="3"/>
      <c r="AHY487" s="431"/>
      <c r="AHZ487" s="3"/>
      <c r="AIA487" s="570"/>
      <c r="AIB487" s="3"/>
      <c r="AIC487" s="431"/>
      <c r="AID487" s="3"/>
      <c r="AIE487" s="570"/>
      <c r="AIF487" s="3"/>
      <c r="AIG487" s="431"/>
      <c r="AIH487" s="3"/>
      <c r="AII487" s="570"/>
      <c r="AIJ487" s="3"/>
      <c r="AIK487" s="431"/>
      <c r="AIL487" s="3"/>
      <c r="AIM487" s="570"/>
      <c r="AIN487" s="3"/>
      <c r="AIO487" s="431"/>
      <c r="AIP487" s="3"/>
      <c r="AIQ487" s="570"/>
      <c r="AIR487" s="3"/>
      <c r="AIS487" s="431"/>
      <c r="AIT487" s="3"/>
      <c r="AIU487" s="570"/>
      <c r="AIV487" s="3"/>
      <c r="AIW487" s="431"/>
      <c r="AIX487" s="3"/>
      <c r="AIY487" s="570"/>
      <c r="AIZ487" s="3"/>
      <c r="AJA487" s="431"/>
      <c r="AJB487" s="3"/>
      <c r="AJC487" s="570"/>
      <c r="AJD487" s="3"/>
      <c r="AJE487" s="431"/>
      <c r="AJF487" s="3"/>
      <c r="AJG487" s="570"/>
      <c r="AJH487" s="3"/>
      <c r="AJI487" s="431"/>
      <c r="AJJ487" s="3"/>
      <c r="AJK487" s="570"/>
      <c r="AJL487" s="3"/>
      <c r="AJM487" s="431"/>
      <c r="AJN487" s="3"/>
      <c r="AJO487" s="570"/>
      <c r="AJP487" s="3"/>
      <c r="AJQ487" s="431"/>
      <c r="AJR487" s="3"/>
      <c r="AJS487" s="570"/>
      <c r="AJT487" s="3"/>
      <c r="AJU487" s="431"/>
      <c r="AJV487" s="3"/>
      <c r="AJW487" s="570"/>
      <c r="AJX487" s="3"/>
      <c r="AJY487" s="431"/>
      <c r="AJZ487" s="3"/>
      <c r="AKA487" s="570"/>
      <c r="AKB487" s="3"/>
      <c r="AKC487" s="431"/>
      <c r="AKD487" s="3"/>
      <c r="AKE487" s="570"/>
      <c r="AKF487" s="3"/>
      <c r="AKG487" s="431"/>
      <c r="AKH487" s="3"/>
      <c r="AKI487" s="570"/>
      <c r="AKJ487" s="3"/>
      <c r="AKK487" s="431"/>
      <c r="AKL487" s="3"/>
      <c r="AKM487" s="570"/>
      <c r="AKN487" s="3"/>
      <c r="AKO487" s="431"/>
      <c r="AKP487" s="3"/>
      <c r="AKQ487" s="570"/>
      <c r="AKR487" s="3"/>
      <c r="AKS487" s="431"/>
      <c r="AKT487" s="3"/>
      <c r="AKU487" s="570"/>
      <c r="AKV487" s="3"/>
      <c r="AKW487" s="431"/>
      <c r="AKX487" s="3"/>
      <c r="AKY487" s="570"/>
      <c r="AKZ487" s="3"/>
      <c r="ALA487" s="431"/>
      <c r="ALB487" s="3"/>
      <c r="ALC487" s="570"/>
      <c r="ALD487" s="3"/>
      <c r="ALE487" s="431"/>
      <c r="ALF487" s="3"/>
      <c r="ALG487" s="570"/>
      <c r="ALH487" s="3"/>
      <c r="ALI487" s="431"/>
      <c r="ALJ487" s="3"/>
      <c r="ALK487" s="570"/>
      <c r="ALL487" s="3"/>
      <c r="ALM487" s="431"/>
      <c r="ALN487" s="3"/>
      <c r="ALO487" s="570"/>
      <c r="ALP487" s="3"/>
      <c r="ALQ487" s="431"/>
      <c r="ALR487" s="3"/>
      <c r="ALS487" s="570"/>
      <c r="ALT487" s="3"/>
      <c r="ALU487" s="431"/>
      <c r="ALV487" s="3"/>
      <c r="ALW487" s="570"/>
      <c r="ALX487" s="3"/>
      <c r="ALY487" s="431"/>
      <c r="ALZ487" s="3"/>
      <c r="AMA487" s="570"/>
      <c r="AMB487" s="3"/>
      <c r="AMC487" s="431"/>
      <c r="AMD487" s="3"/>
      <c r="AME487" s="570"/>
      <c r="AMF487" s="3"/>
      <c r="AMG487" s="431"/>
      <c r="AMH487" s="3"/>
      <c r="AMI487" s="570"/>
      <c r="AMJ487" s="3"/>
      <c r="AMK487" s="431"/>
      <c r="AML487" s="3"/>
      <c r="AMM487" s="570"/>
      <c r="AMN487" s="3"/>
      <c r="AMO487" s="431"/>
      <c r="AMP487" s="3"/>
      <c r="AMQ487" s="570"/>
      <c r="AMR487" s="3"/>
      <c r="AMS487" s="431"/>
      <c r="AMT487" s="3"/>
      <c r="AMU487" s="570"/>
      <c r="AMV487" s="3"/>
      <c r="AMW487" s="431"/>
      <c r="AMX487" s="3"/>
      <c r="AMY487" s="570"/>
      <c r="AMZ487" s="3"/>
      <c r="ANA487" s="431"/>
      <c r="ANB487" s="3"/>
      <c r="ANC487" s="570"/>
      <c r="AND487" s="3"/>
      <c r="ANE487" s="431"/>
      <c r="ANF487" s="3"/>
      <c r="ANG487" s="570"/>
      <c r="ANH487" s="3"/>
      <c r="ANI487" s="431"/>
      <c r="ANJ487" s="3"/>
      <c r="ANK487" s="570"/>
      <c r="ANL487" s="3"/>
      <c r="ANM487" s="431"/>
      <c r="ANN487" s="3"/>
      <c r="ANO487" s="570"/>
      <c r="ANP487" s="3"/>
      <c r="ANQ487" s="431"/>
      <c r="ANR487" s="3"/>
      <c r="ANS487" s="570"/>
      <c r="ANT487" s="3"/>
      <c r="ANU487" s="431"/>
      <c r="ANV487" s="3"/>
      <c r="ANW487" s="570"/>
      <c r="ANX487" s="3"/>
      <c r="ANY487" s="431"/>
      <c r="ANZ487" s="3"/>
      <c r="AOA487" s="570"/>
      <c r="AOB487" s="3"/>
      <c r="AOC487" s="431"/>
      <c r="AOD487" s="3"/>
      <c r="AOE487" s="570"/>
      <c r="AOF487" s="3"/>
      <c r="AOG487" s="431"/>
      <c r="AOH487" s="3"/>
      <c r="AOI487" s="570"/>
      <c r="AOJ487" s="3"/>
      <c r="AOK487" s="431"/>
      <c r="AOL487" s="3"/>
      <c r="AOM487" s="570"/>
      <c r="AON487" s="3"/>
      <c r="AOO487" s="431"/>
      <c r="AOP487" s="3"/>
      <c r="AOQ487" s="570"/>
      <c r="AOR487" s="3"/>
      <c r="AOS487" s="431"/>
      <c r="AOT487" s="3"/>
      <c r="AOU487" s="570"/>
      <c r="AOV487" s="3"/>
      <c r="AOW487" s="431"/>
      <c r="AOX487" s="3"/>
      <c r="AOY487" s="570"/>
      <c r="AOZ487" s="3"/>
      <c r="APA487" s="431"/>
      <c r="APB487" s="3"/>
      <c r="APC487" s="570"/>
      <c r="APD487" s="3"/>
      <c r="APE487" s="431"/>
      <c r="APF487" s="3"/>
      <c r="APG487" s="570"/>
      <c r="APH487" s="3"/>
      <c r="API487" s="431"/>
      <c r="APJ487" s="3"/>
      <c r="APK487" s="570"/>
      <c r="APL487" s="3"/>
      <c r="APM487" s="431"/>
      <c r="APN487" s="3"/>
      <c r="APO487" s="570"/>
      <c r="APP487" s="3"/>
      <c r="APQ487" s="431"/>
      <c r="APR487" s="3"/>
      <c r="APS487" s="570"/>
      <c r="APT487" s="3"/>
      <c r="APU487" s="431"/>
      <c r="APV487" s="3"/>
      <c r="APW487" s="570"/>
      <c r="APX487" s="3"/>
      <c r="APY487" s="431"/>
      <c r="APZ487" s="3"/>
      <c r="AQA487" s="570"/>
      <c r="AQB487" s="3"/>
      <c r="AQC487" s="431"/>
      <c r="AQD487" s="3"/>
      <c r="AQE487" s="570"/>
      <c r="AQF487" s="3"/>
      <c r="AQG487" s="431"/>
      <c r="AQH487" s="3"/>
      <c r="AQI487" s="570"/>
      <c r="AQJ487" s="3"/>
      <c r="AQK487" s="431"/>
      <c r="AQL487" s="3"/>
      <c r="AQM487" s="570"/>
      <c r="AQN487" s="3"/>
      <c r="AQO487" s="431"/>
      <c r="AQP487" s="3"/>
      <c r="AQQ487" s="570"/>
      <c r="AQR487" s="3"/>
      <c r="AQS487" s="431"/>
      <c r="AQT487" s="3"/>
      <c r="AQU487" s="570"/>
      <c r="AQV487" s="3"/>
      <c r="AQW487" s="431"/>
      <c r="AQX487" s="3"/>
      <c r="AQY487" s="570"/>
      <c r="AQZ487" s="3"/>
      <c r="ARA487" s="431"/>
      <c r="ARB487" s="3"/>
      <c r="ARC487" s="570"/>
      <c r="ARD487" s="3"/>
      <c r="ARE487" s="431"/>
      <c r="ARF487" s="3"/>
      <c r="ARG487" s="570"/>
      <c r="ARH487" s="3"/>
      <c r="ARI487" s="431"/>
      <c r="ARJ487" s="3"/>
      <c r="ARK487" s="570"/>
      <c r="ARL487" s="3"/>
      <c r="ARM487" s="431"/>
      <c r="ARN487" s="3"/>
      <c r="ARO487" s="570"/>
      <c r="ARP487" s="3"/>
      <c r="ARQ487" s="431"/>
      <c r="ARR487" s="3"/>
      <c r="ARS487" s="570"/>
      <c r="ART487" s="3"/>
      <c r="ARU487" s="431"/>
      <c r="ARV487" s="3"/>
      <c r="ARW487" s="570"/>
      <c r="ARX487" s="3"/>
      <c r="ARY487" s="431"/>
      <c r="ARZ487" s="3"/>
      <c r="ASA487" s="570"/>
      <c r="ASB487" s="3"/>
      <c r="ASC487" s="431"/>
      <c r="ASD487" s="3"/>
      <c r="ASE487" s="570"/>
      <c r="ASF487" s="3"/>
      <c r="ASG487" s="431"/>
      <c r="ASH487" s="3"/>
      <c r="ASI487" s="570"/>
      <c r="ASJ487" s="3"/>
      <c r="ASK487" s="431"/>
      <c r="ASL487" s="3"/>
      <c r="ASM487" s="570"/>
      <c r="ASN487" s="3"/>
      <c r="ASO487" s="431"/>
      <c r="ASP487" s="3"/>
      <c r="ASQ487" s="570"/>
      <c r="ASR487" s="3"/>
      <c r="ASS487" s="431"/>
      <c r="AST487" s="3"/>
      <c r="ASU487" s="570"/>
      <c r="ASV487" s="3"/>
      <c r="ASW487" s="431"/>
      <c r="ASX487" s="3"/>
      <c r="ASY487" s="570"/>
      <c r="ASZ487" s="3"/>
      <c r="ATA487" s="431"/>
      <c r="ATB487" s="3"/>
      <c r="ATC487" s="570"/>
      <c r="ATD487" s="3"/>
      <c r="ATE487" s="431"/>
      <c r="ATF487" s="3"/>
      <c r="ATG487" s="570"/>
      <c r="ATH487" s="3"/>
      <c r="ATI487" s="431"/>
      <c r="ATJ487" s="3"/>
      <c r="ATK487" s="570"/>
      <c r="ATL487" s="3"/>
      <c r="ATM487" s="431"/>
      <c r="ATN487" s="3"/>
      <c r="ATO487" s="570"/>
      <c r="ATP487" s="3"/>
      <c r="ATQ487" s="431"/>
      <c r="ATR487" s="3"/>
      <c r="ATS487" s="570"/>
      <c r="ATT487" s="3"/>
      <c r="ATU487" s="431"/>
      <c r="ATV487" s="3"/>
      <c r="ATW487" s="570"/>
      <c r="ATX487" s="3"/>
      <c r="ATY487" s="431"/>
      <c r="ATZ487" s="3"/>
      <c r="AUA487" s="570"/>
      <c r="AUB487" s="3"/>
      <c r="AUC487" s="431"/>
      <c r="AUD487" s="3"/>
      <c r="AUE487" s="570"/>
      <c r="AUF487" s="3"/>
      <c r="AUG487" s="431"/>
      <c r="AUH487" s="3"/>
      <c r="AUI487" s="570"/>
      <c r="AUJ487" s="3"/>
      <c r="AUK487" s="431"/>
      <c r="AUL487" s="3"/>
      <c r="AUM487" s="570"/>
      <c r="AUN487" s="3"/>
      <c r="AUO487" s="431"/>
      <c r="AUP487" s="3"/>
      <c r="AUQ487" s="570"/>
      <c r="AUR487" s="3"/>
      <c r="AUS487" s="431"/>
      <c r="AUT487" s="3"/>
      <c r="AUU487" s="570"/>
      <c r="AUV487" s="3"/>
      <c r="AUW487" s="431"/>
      <c r="AUX487" s="3"/>
      <c r="AUY487" s="570"/>
      <c r="AUZ487" s="3"/>
      <c r="AVA487" s="431"/>
      <c r="AVB487" s="3"/>
      <c r="AVC487" s="570"/>
      <c r="AVD487" s="3"/>
      <c r="AVE487" s="431"/>
      <c r="AVF487" s="3"/>
      <c r="AVG487" s="570"/>
      <c r="AVH487" s="3"/>
      <c r="AVI487" s="431"/>
      <c r="AVJ487" s="3"/>
      <c r="AVK487" s="570"/>
      <c r="AVL487" s="3"/>
      <c r="AVM487" s="431"/>
      <c r="AVN487" s="3"/>
      <c r="AVO487" s="570"/>
      <c r="AVP487" s="3"/>
      <c r="AVQ487" s="431"/>
      <c r="AVR487" s="3"/>
      <c r="AVS487" s="570"/>
      <c r="AVT487" s="3"/>
      <c r="AVU487" s="431"/>
      <c r="AVV487" s="3"/>
      <c r="AVW487" s="570"/>
      <c r="AVX487" s="3"/>
      <c r="AVY487" s="431"/>
      <c r="AVZ487" s="3"/>
      <c r="AWA487" s="570"/>
      <c r="AWB487" s="3"/>
      <c r="AWC487" s="431"/>
      <c r="AWD487" s="3"/>
      <c r="AWE487" s="570"/>
      <c r="AWF487" s="3"/>
      <c r="AWG487" s="431"/>
      <c r="AWH487" s="3"/>
      <c r="AWI487" s="570"/>
      <c r="AWJ487" s="3"/>
      <c r="AWK487" s="431"/>
      <c r="AWL487" s="3"/>
      <c r="AWM487" s="570"/>
      <c r="AWN487" s="3"/>
      <c r="AWO487" s="431"/>
      <c r="AWP487" s="3"/>
      <c r="AWQ487" s="570"/>
      <c r="AWR487" s="3"/>
      <c r="AWS487" s="431"/>
      <c r="AWT487" s="3"/>
      <c r="AWU487" s="570"/>
      <c r="AWV487" s="3"/>
      <c r="AWW487" s="431"/>
      <c r="AWX487" s="3"/>
      <c r="AWY487" s="570"/>
      <c r="AWZ487" s="3"/>
      <c r="AXA487" s="431"/>
      <c r="AXB487" s="3"/>
      <c r="AXC487" s="570"/>
      <c r="AXD487" s="3"/>
      <c r="AXE487" s="431"/>
      <c r="AXF487" s="3"/>
      <c r="AXG487" s="570"/>
      <c r="AXH487" s="3"/>
      <c r="AXI487" s="431"/>
      <c r="AXJ487" s="3"/>
      <c r="AXK487" s="570"/>
      <c r="AXL487" s="3"/>
      <c r="AXM487" s="431"/>
      <c r="AXN487" s="3"/>
      <c r="AXO487" s="570"/>
      <c r="AXP487" s="3"/>
      <c r="AXQ487" s="431"/>
      <c r="AXR487" s="3"/>
      <c r="AXS487" s="570"/>
      <c r="AXT487" s="3"/>
      <c r="AXU487" s="431"/>
      <c r="AXV487" s="3"/>
      <c r="AXW487" s="570"/>
      <c r="AXX487" s="3"/>
      <c r="AXY487" s="431"/>
      <c r="AXZ487" s="3"/>
      <c r="AYA487" s="570"/>
      <c r="AYB487" s="3"/>
      <c r="AYC487" s="431"/>
      <c r="AYD487" s="3"/>
      <c r="AYE487" s="570"/>
      <c r="AYF487" s="3"/>
      <c r="AYG487" s="431"/>
      <c r="AYH487" s="3"/>
      <c r="AYI487" s="570"/>
      <c r="AYJ487" s="3"/>
      <c r="AYK487" s="431"/>
      <c r="AYL487" s="3"/>
      <c r="AYM487" s="570"/>
      <c r="AYN487" s="3"/>
      <c r="AYO487" s="431"/>
      <c r="AYP487" s="3"/>
      <c r="AYQ487" s="570"/>
      <c r="AYR487" s="3"/>
      <c r="AYS487" s="431"/>
      <c r="AYT487" s="3"/>
      <c r="AYU487" s="570"/>
      <c r="AYV487" s="3"/>
      <c r="AYW487" s="431"/>
      <c r="AYX487" s="3"/>
      <c r="AYY487" s="570"/>
      <c r="AYZ487" s="3"/>
      <c r="AZA487" s="431"/>
      <c r="AZB487" s="3"/>
      <c r="AZC487" s="570"/>
      <c r="AZD487" s="3"/>
      <c r="AZE487" s="431"/>
      <c r="AZF487" s="3"/>
      <c r="AZG487" s="570"/>
      <c r="AZH487" s="3"/>
      <c r="AZI487" s="431"/>
      <c r="AZJ487" s="3"/>
      <c r="AZK487" s="570"/>
      <c r="AZL487" s="3"/>
      <c r="AZM487" s="431"/>
      <c r="AZN487" s="3"/>
      <c r="AZO487" s="570"/>
      <c r="AZP487" s="3"/>
      <c r="AZQ487" s="431"/>
      <c r="AZR487" s="3"/>
      <c r="AZS487" s="570"/>
      <c r="AZT487" s="3"/>
      <c r="AZU487" s="431"/>
      <c r="AZV487" s="3"/>
      <c r="AZW487" s="570"/>
      <c r="AZX487" s="3"/>
      <c r="AZY487" s="431"/>
      <c r="AZZ487" s="3"/>
      <c r="BAA487" s="570"/>
      <c r="BAB487" s="3"/>
      <c r="BAC487" s="431"/>
      <c r="BAD487" s="3"/>
      <c r="BAE487" s="570"/>
      <c r="BAF487" s="3"/>
      <c r="BAG487" s="431"/>
      <c r="BAH487" s="3"/>
      <c r="BAI487" s="570"/>
      <c r="BAJ487" s="3"/>
      <c r="BAK487" s="431"/>
      <c r="BAL487" s="3"/>
      <c r="BAM487" s="570"/>
      <c r="BAN487" s="3"/>
      <c r="BAO487" s="431"/>
      <c r="BAP487" s="3"/>
      <c r="BAQ487" s="570"/>
      <c r="BAR487" s="3"/>
      <c r="BAS487" s="431"/>
      <c r="BAT487" s="3"/>
      <c r="BAU487" s="570"/>
      <c r="BAV487" s="3"/>
      <c r="BAW487" s="431"/>
      <c r="BAX487" s="3"/>
      <c r="BAY487" s="570"/>
      <c r="BAZ487" s="3"/>
      <c r="BBA487" s="431"/>
      <c r="BBB487" s="3"/>
      <c r="BBC487" s="570"/>
      <c r="BBD487" s="3"/>
      <c r="BBE487" s="431"/>
      <c r="BBF487" s="3"/>
      <c r="BBG487" s="570"/>
      <c r="BBH487" s="3"/>
      <c r="BBI487" s="431"/>
      <c r="BBJ487" s="3"/>
      <c r="BBK487" s="570"/>
      <c r="BBL487" s="3"/>
      <c r="BBM487" s="431"/>
      <c r="BBN487" s="3"/>
      <c r="BBO487" s="570"/>
      <c r="BBP487" s="3"/>
      <c r="BBQ487" s="431"/>
      <c r="BBR487" s="3"/>
      <c r="BBS487" s="570"/>
      <c r="BBT487" s="3"/>
      <c r="BBU487" s="431"/>
      <c r="BBV487" s="3"/>
      <c r="BBW487" s="570"/>
      <c r="BBX487" s="3"/>
      <c r="BBY487" s="431"/>
      <c r="BBZ487" s="3"/>
      <c r="BCA487" s="570"/>
      <c r="BCB487" s="3"/>
      <c r="BCC487" s="431"/>
      <c r="BCD487" s="3"/>
      <c r="BCE487" s="570"/>
      <c r="BCF487" s="3"/>
      <c r="BCG487" s="431"/>
      <c r="BCH487" s="3"/>
      <c r="BCI487" s="570"/>
      <c r="BCJ487" s="3"/>
      <c r="BCK487" s="431"/>
      <c r="BCL487" s="3"/>
      <c r="BCM487" s="570"/>
      <c r="BCN487" s="3"/>
      <c r="BCO487" s="431"/>
      <c r="BCP487" s="3"/>
      <c r="BCQ487" s="570"/>
      <c r="BCR487" s="3"/>
      <c r="BCS487" s="431"/>
      <c r="BCT487" s="3"/>
      <c r="BCU487" s="570"/>
      <c r="BCV487" s="3"/>
      <c r="BCW487" s="431"/>
      <c r="BCX487" s="3"/>
      <c r="BCY487" s="570"/>
      <c r="BCZ487" s="3"/>
      <c r="BDA487" s="431"/>
      <c r="BDB487" s="3"/>
      <c r="BDC487" s="570"/>
      <c r="BDD487" s="3"/>
      <c r="BDE487" s="431"/>
      <c r="BDF487" s="3"/>
      <c r="BDG487" s="570"/>
      <c r="BDH487" s="3"/>
      <c r="BDI487" s="431"/>
      <c r="BDJ487" s="3"/>
      <c r="BDK487" s="570"/>
      <c r="BDL487" s="3"/>
      <c r="BDM487" s="431"/>
      <c r="BDN487" s="3"/>
      <c r="BDO487" s="570"/>
      <c r="BDP487" s="3"/>
      <c r="BDQ487" s="431"/>
      <c r="BDR487" s="3"/>
      <c r="BDS487" s="570"/>
      <c r="BDT487" s="3"/>
      <c r="BDU487" s="431"/>
      <c r="BDV487" s="3"/>
      <c r="BDW487" s="570"/>
      <c r="BDX487" s="3"/>
      <c r="BDY487" s="431"/>
      <c r="BDZ487" s="3"/>
      <c r="BEA487" s="570"/>
      <c r="BEB487" s="3"/>
      <c r="BEC487" s="431"/>
      <c r="BED487" s="3"/>
      <c r="BEE487" s="570"/>
      <c r="BEF487" s="3"/>
      <c r="BEG487" s="431"/>
      <c r="BEH487" s="3"/>
      <c r="BEI487" s="570"/>
      <c r="BEJ487" s="3"/>
      <c r="BEK487" s="431"/>
      <c r="BEL487" s="3"/>
      <c r="BEM487" s="570"/>
      <c r="BEN487" s="3"/>
      <c r="BEO487" s="431"/>
      <c r="BEP487" s="3"/>
      <c r="BEQ487" s="570"/>
      <c r="BER487" s="3"/>
      <c r="BES487" s="431"/>
      <c r="BET487" s="3"/>
      <c r="BEU487" s="570"/>
      <c r="BEV487" s="3"/>
      <c r="BEW487" s="431"/>
      <c r="BEX487" s="3"/>
      <c r="BEY487" s="570"/>
      <c r="BEZ487" s="3"/>
      <c r="BFA487" s="431"/>
      <c r="BFB487" s="3"/>
      <c r="BFC487" s="570"/>
      <c r="BFD487" s="3"/>
      <c r="BFE487" s="431"/>
      <c r="BFF487" s="3"/>
      <c r="BFG487" s="570"/>
      <c r="BFH487" s="3"/>
      <c r="BFI487" s="431"/>
      <c r="BFJ487" s="3"/>
      <c r="BFK487" s="570"/>
      <c r="BFL487" s="3"/>
      <c r="BFM487" s="431"/>
      <c r="BFN487" s="3"/>
      <c r="BFO487" s="570"/>
      <c r="BFP487" s="3"/>
      <c r="BFQ487" s="431"/>
      <c r="BFR487" s="3"/>
      <c r="BFS487" s="570"/>
      <c r="BFT487" s="3"/>
      <c r="BFU487" s="431"/>
      <c r="BFV487" s="3"/>
      <c r="BFW487" s="570"/>
      <c r="BFX487" s="3"/>
      <c r="BFY487" s="431"/>
      <c r="BFZ487" s="3"/>
      <c r="BGA487" s="570"/>
      <c r="BGB487" s="3"/>
      <c r="BGC487" s="431"/>
      <c r="BGD487" s="3"/>
      <c r="BGE487" s="570"/>
      <c r="BGF487" s="3"/>
      <c r="BGG487" s="431"/>
      <c r="BGH487" s="3"/>
      <c r="BGI487" s="570"/>
      <c r="BGJ487" s="3"/>
      <c r="BGK487" s="431"/>
      <c r="BGL487" s="3"/>
      <c r="BGM487" s="570"/>
      <c r="BGN487" s="3"/>
      <c r="BGO487" s="431"/>
      <c r="BGP487" s="3"/>
      <c r="BGQ487" s="570"/>
      <c r="BGR487" s="3"/>
      <c r="BGS487" s="431"/>
      <c r="BGT487" s="3"/>
      <c r="BGU487" s="570"/>
      <c r="BGV487" s="3"/>
      <c r="BGW487" s="431"/>
      <c r="BGX487" s="3"/>
      <c r="BGY487" s="570"/>
      <c r="BGZ487" s="3"/>
      <c r="BHA487" s="431"/>
      <c r="BHB487" s="3"/>
      <c r="BHC487" s="570"/>
      <c r="BHD487" s="3"/>
      <c r="BHE487" s="431"/>
      <c r="BHF487" s="3"/>
      <c r="BHG487" s="570"/>
      <c r="BHH487" s="3"/>
      <c r="BHI487" s="431"/>
      <c r="BHJ487" s="3"/>
      <c r="BHK487" s="570"/>
      <c r="BHL487" s="3"/>
      <c r="BHM487" s="431"/>
      <c r="BHN487" s="3"/>
      <c r="BHO487" s="570"/>
      <c r="BHP487" s="3"/>
      <c r="BHQ487" s="431"/>
      <c r="BHR487" s="3"/>
      <c r="BHS487" s="570"/>
      <c r="BHT487" s="3"/>
      <c r="BHU487" s="431"/>
      <c r="BHV487" s="3"/>
      <c r="BHW487" s="570"/>
      <c r="BHX487" s="3"/>
      <c r="BHY487" s="431"/>
      <c r="BHZ487" s="3"/>
      <c r="BIA487" s="570"/>
      <c r="BIB487" s="3"/>
      <c r="BIC487" s="431"/>
      <c r="BID487" s="3"/>
      <c r="BIE487" s="570"/>
      <c r="BIF487" s="3"/>
      <c r="BIG487" s="431"/>
      <c r="BIH487" s="3"/>
      <c r="BII487" s="570"/>
      <c r="BIJ487" s="3"/>
      <c r="BIK487" s="431"/>
      <c r="BIL487" s="3"/>
      <c r="BIM487" s="570"/>
      <c r="BIN487" s="3"/>
      <c r="BIO487" s="431"/>
      <c r="BIP487" s="3"/>
      <c r="BIQ487" s="570"/>
      <c r="BIR487" s="3"/>
      <c r="BIS487" s="431"/>
      <c r="BIT487" s="3"/>
      <c r="BIU487" s="570"/>
      <c r="BIV487" s="3"/>
      <c r="BIW487" s="431"/>
      <c r="BIX487" s="3"/>
      <c r="BIY487" s="570"/>
      <c r="BIZ487" s="3"/>
      <c r="BJA487" s="431"/>
      <c r="BJB487" s="3"/>
      <c r="BJC487" s="570"/>
      <c r="BJD487" s="3"/>
      <c r="BJE487" s="431"/>
      <c r="BJF487" s="3"/>
      <c r="BJG487" s="570"/>
      <c r="BJH487" s="3"/>
      <c r="BJI487" s="431"/>
      <c r="BJJ487" s="3"/>
      <c r="BJK487" s="570"/>
      <c r="BJL487" s="3"/>
      <c r="BJM487" s="431"/>
      <c r="BJN487" s="3"/>
      <c r="BJO487" s="570"/>
      <c r="BJP487" s="3"/>
      <c r="BJQ487" s="431"/>
      <c r="BJR487" s="3"/>
      <c r="BJS487" s="570"/>
      <c r="BJT487" s="3"/>
      <c r="BJU487" s="431"/>
      <c r="BJV487" s="3"/>
      <c r="BJW487" s="570"/>
      <c r="BJX487" s="3"/>
      <c r="BJY487" s="431"/>
      <c r="BJZ487" s="3"/>
      <c r="BKA487" s="570"/>
      <c r="BKB487" s="3"/>
      <c r="BKC487" s="431"/>
      <c r="BKD487" s="3"/>
      <c r="BKE487" s="570"/>
      <c r="BKF487" s="3"/>
      <c r="BKG487" s="431"/>
      <c r="BKH487" s="3"/>
      <c r="BKI487" s="570"/>
      <c r="BKJ487" s="3"/>
      <c r="BKK487" s="431"/>
      <c r="BKL487" s="3"/>
      <c r="BKM487" s="570"/>
      <c r="BKN487" s="3"/>
      <c r="BKO487" s="431"/>
      <c r="BKP487" s="3"/>
      <c r="BKQ487" s="570"/>
      <c r="BKR487" s="3"/>
      <c r="BKS487" s="431"/>
      <c r="BKT487" s="3"/>
      <c r="BKU487" s="570"/>
      <c r="BKV487" s="3"/>
      <c r="BKW487" s="431"/>
      <c r="BKX487" s="3"/>
      <c r="BKY487" s="570"/>
      <c r="BKZ487" s="3"/>
      <c r="BLA487" s="431"/>
      <c r="BLB487" s="3"/>
      <c r="BLC487" s="570"/>
      <c r="BLD487" s="3"/>
      <c r="BLE487" s="431"/>
      <c r="BLF487" s="3"/>
      <c r="BLG487" s="570"/>
      <c r="BLH487" s="3"/>
      <c r="BLI487" s="431"/>
      <c r="BLJ487" s="3"/>
      <c r="BLK487" s="570"/>
      <c r="BLL487" s="3"/>
      <c r="BLM487" s="431"/>
      <c r="BLN487" s="3"/>
      <c r="BLO487" s="570"/>
      <c r="BLP487" s="3"/>
      <c r="BLQ487" s="431"/>
      <c r="BLR487" s="3"/>
      <c r="BLS487" s="570"/>
      <c r="BLT487" s="3"/>
      <c r="BLU487" s="431"/>
      <c r="BLV487" s="3"/>
      <c r="BLW487" s="570"/>
      <c r="BLX487" s="3"/>
      <c r="BLY487" s="431"/>
      <c r="BLZ487" s="3"/>
      <c r="BMA487" s="570"/>
      <c r="BMB487" s="3"/>
      <c r="BMC487" s="431"/>
      <c r="BMD487" s="3"/>
      <c r="BME487" s="570"/>
      <c r="BMF487" s="3"/>
      <c r="BMG487" s="431"/>
      <c r="BMH487" s="3"/>
      <c r="BMI487" s="570"/>
      <c r="BMJ487" s="3"/>
      <c r="BMK487" s="431"/>
      <c r="BML487" s="3"/>
      <c r="BMM487" s="570"/>
      <c r="BMN487" s="3"/>
      <c r="BMO487" s="431"/>
      <c r="BMP487" s="3"/>
      <c r="BMQ487" s="570"/>
      <c r="BMR487" s="3"/>
      <c r="BMS487" s="431"/>
      <c r="BMT487" s="3"/>
      <c r="BMU487" s="570"/>
      <c r="BMV487" s="3"/>
      <c r="BMW487" s="431"/>
      <c r="BMX487" s="3"/>
      <c r="BMY487" s="570"/>
      <c r="BMZ487" s="3"/>
      <c r="BNA487" s="431"/>
      <c r="BNB487" s="3"/>
      <c r="BNC487" s="570"/>
      <c r="BND487" s="3"/>
      <c r="BNE487" s="431"/>
      <c r="BNF487" s="3"/>
      <c r="BNG487" s="570"/>
      <c r="BNH487" s="3"/>
      <c r="BNI487" s="431"/>
      <c r="BNJ487" s="3"/>
      <c r="BNK487" s="570"/>
      <c r="BNL487" s="3"/>
      <c r="BNM487" s="431"/>
      <c r="BNN487" s="3"/>
      <c r="BNO487" s="570"/>
      <c r="BNP487" s="3"/>
      <c r="BNQ487" s="431"/>
      <c r="BNR487" s="3"/>
      <c r="BNS487" s="570"/>
      <c r="BNT487" s="3"/>
      <c r="BNU487" s="431"/>
      <c r="BNV487" s="3"/>
      <c r="BNW487" s="570"/>
      <c r="BNX487" s="3"/>
      <c r="BNY487" s="431"/>
      <c r="BNZ487" s="3"/>
      <c r="BOA487" s="570"/>
      <c r="BOB487" s="3"/>
      <c r="BOC487" s="431"/>
      <c r="BOD487" s="3"/>
      <c r="BOE487" s="570"/>
      <c r="BOF487" s="3"/>
      <c r="BOG487" s="431"/>
      <c r="BOH487" s="3"/>
      <c r="BOI487" s="570"/>
      <c r="BOJ487" s="3"/>
      <c r="BOK487" s="431"/>
      <c r="BOL487" s="3"/>
      <c r="BOM487" s="570"/>
      <c r="BON487" s="3"/>
      <c r="BOO487" s="431"/>
      <c r="BOP487" s="3"/>
      <c r="BOQ487" s="570"/>
      <c r="BOR487" s="3"/>
      <c r="BOS487" s="431"/>
      <c r="BOT487" s="3"/>
      <c r="BOU487" s="570"/>
      <c r="BOV487" s="3"/>
      <c r="BOW487" s="431"/>
      <c r="BOX487" s="3"/>
      <c r="BOY487" s="570"/>
      <c r="BOZ487" s="3"/>
      <c r="BPA487" s="431"/>
      <c r="BPB487" s="3"/>
      <c r="BPC487" s="570"/>
      <c r="BPD487" s="3"/>
      <c r="BPE487" s="431"/>
      <c r="BPF487" s="3"/>
      <c r="BPG487" s="570"/>
      <c r="BPH487" s="3"/>
      <c r="BPI487" s="431"/>
      <c r="BPJ487" s="3"/>
      <c r="BPK487" s="570"/>
      <c r="BPL487" s="3"/>
      <c r="BPM487" s="431"/>
      <c r="BPN487" s="3"/>
      <c r="BPO487" s="570"/>
      <c r="BPP487" s="3"/>
      <c r="BPQ487" s="431"/>
      <c r="BPR487" s="3"/>
      <c r="BPS487" s="570"/>
      <c r="BPT487" s="3"/>
      <c r="BPU487" s="431"/>
      <c r="BPV487" s="3"/>
      <c r="BPW487" s="570"/>
      <c r="BPX487" s="3"/>
      <c r="BPY487" s="431"/>
      <c r="BPZ487" s="3"/>
      <c r="BQA487" s="570"/>
      <c r="BQB487" s="3"/>
      <c r="BQC487" s="431"/>
      <c r="BQD487" s="3"/>
      <c r="BQE487" s="570"/>
      <c r="BQF487" s="3"/>
      <c r="BQG487" s="431"/>
      <c r="BQH487" s="3"/>
      <c r="BQI487" s="570"/>
      <c r="BQJ487" s="3"/>
      <c r="BQK487" s="431"/>
      <c r="BQL487" s="3"/>
      <c r="BQM487" s="570"/>
      <c r="BQN487" s="3"/>
      <c r="BQO487" s="431"/>
      <c r="BQP487" s="3"/>
      <c r="BQQ487" s="570"/>
      <c r="BQR487" s="3"/>
      <c r="BQS487" s="431"/>
      <c r="BQT487" s="3"/>
      <c r="BQU487" s="570"/>
      <c r="BQV487" s="3"/>
      <c r="BQW487" s="431"/>
      <c r="BQX487" s="3"/>
      <c r="BQY487" s="570"/>
      <c r="BQZ487" s="3"/>
      <c r="BRA487" s="431"/>
      <c r="BRB487" s="3"/>
      <c r="BRC487" s="570"/>
      <c r="BRD487" s="3"/>
      <c r="BRE487" s="431"/>
      <c r="BRF487" s="3"/>
      <c r="BRG487" s="570"/>
      <c r="BRH487" s="3"/>
      <c r="BRI487" s="431"/>
      <c r="BRJ487" s="3"/>
      <c r="BRK487" s="570"/>
      <c r="BRL487" s="3"/>
      <c r="BRM487" s="431"/>
      <c r="BRN487" s="3"/>
      <c r="BRO487" s="570"/>
      <c r="BRP487" s="3"/>
      <c r="BRQ487" s="431"/>
      <c r="BRR487" s="3"/>
      <c r="BRS487" s="570"/>
      <c r="BRT487" s="3"/>
      <c r="BRU487" s="431"/>
      <c r="BRV487" s="3"/>
      <c r="BRW487" s="570"/>
      <c r="BRX487" s="3"/>
      <c r="BRY487" s="431"/>
      <c r="BRZ487" s="3"/>
      <c r="BSA487" s="570"/>
      <c r="BSB487" s="3"/>
      <c r="BSC487" s="431"/>
      <c r="BSD487" s="3"/>
      <c r="BSE487" s="570"/>
      <c r="BSF487" s="3"/>
      <c r="BSG487" s="431"/>
      <c r="BSH487" s="3"/>
      <c r="BSI487" s="570"/>
      <c r="BSJ487" s="3"/>
      <c r="BSK487" s="431"/>
      <c r="BSL487" s="3"/>
      <c r="BSM487" s="570"/>
      <c r="BSN487" s="3"/>
      <c r="BSO487" s="431"/>
      <c r="BSP487" s="3"/>
      <c r="BSQ487" s="570"/>
      <c r="BSR487" s="3"/>
      <c r="BSS487" s="431"/>
      <c r="BST487" s="3"/>
      <c r="BSU487" s="570"/>
      <c r="BSV487" s="3"/>
      <c r="BSW487" s="431"/>
      <c r="BSX487" s="3"/>
      <c r="BSY487" s="570"/>
      <c r="BSZ487" s="3"/>
      <c r="BTA487" s="431"/>
      <c r="BTB487" s="3"/>
      <c r="BTC487" s="570"/>
      <c r="BTD487" s="3"/>
      <c r="BTE487" s="431"/>
      <c r="BTF487" s="3"/>
      <c r="BTG487" s="570"/>
      <c r="BTH487" s="3"/>
      <c r="BTI487" s="431"/>
      <c r="BTJ487" s="3"/>
      <c r="BTK487" s="570"/>
      <c r="BTL487" s="3"/>
      <c r="BTM487" s="431"/>
      <c r="BTN487" s="3"/>
      <c r="BTO487" s="570"/>
      <c r="BTP487" s="3"/>
      <c r="BTQ487" s="431"/>
      <c r="BTR487" s="3"/>
      <c r="BTS487" s="570"/>
      <c r="BTT487" s="3"/>
      <c r="BTU487" s="431"/>
      <c r="BTV487" s="3"/>
      <c r="BTW487" s="570"/>
      <c r="BTX487" s="3"/>
      <c r="BTY487" s="431"/>
      <c r="BTZ487" s="3"/>
      <c r="BUA487" s="570"/>
      <c r="BUB487" s="3"/>
      <c r="BUC487" s="431"/>
      <c r="BUD487" s="3"/>
      <c r="BUE487" s="570"/>
      <c r="BUF487" s="3"/>
      <c r="BUG487" s="431"/>
      <c r="BUH487" s="3"/>
      <c r="BUI487" s="570"/>
      <c r="BUJ487" s="3"/>
      <c r="BUK487" s="431"/>
      <c r="BUL487" s="3"/>
      <c r="BUM487" s="570"/>
      <c r="BUN487" s="3"/>
      <c r="BUO487" s="431"/>
      <c r="BUP487" s="3"/>
      <c r="BUQ487" s="570"/>
      <c r="BUR487" s="3"/>
      <c r="BUS487" s="431"/>
      <c r="BUT487" s="3"/>
      <c r="BUU487" s="570"/>
      <c r="BUV487" s="3"/>
      <c r="BUW487" s="431"/>
      <c r="BUX487" s="3"/>
      <c r="BUY487" s="570"/>
      <c r="BUZ487" s="3"/>
      <c r="BVA487" s="431"/>
      <c r="BVB487" s="3"/>
      <c r="BVC487" s="570"/>
      <c r="BVD487" s="3"/>
      <c r="BVE487" s="431"/>
      <c r="BVF487" s="3"/>
      <c r="BVG487" s="570"/>
      <c r="BVH487" s="3"/>
      <c r="BVI487" s="431"/>
      <c r="BVJ487" s="3"/>
      <c r="BVK487" s="570"/>
      <c r="BVL487" s="3"/>
      <c r="BVM487" s="431"/>
      <c r="BVN487" s="3"/>
      <c r="BVO487" s="570"/>
      <c r="BVP487" s="3"/>
      <c r="BVQ487" s="431"/>
      <c r="BVR487" s="3"/>
      <c r="BVS487" s="570"/>
      <c r="BVT487" s="3"/>
      <c r="BVU487" s="431"/>
      <c r="BVV487" s="3"/>
      <c r="BVW487" s="570"/>
      <c r="BVX487" s="3"/>
      <c r="BVY487" s="431"/>
      <c r="BVZ487" s="3"/>
      <c r="BWA487" s="570"/>
      <c r="BWB487" s="3"/>
      <c r="BWC487" s="431"/>
      <c r="BWD487" s="3"/>
      <c r="BWE487" s="570"/>
      <c r="BWF487" s="3"/>
      <c r="BWG487" s="431"/>
      <c r="BWH487" s="3"/>
      <c r="BWI487" s="570"/>
      <c r="BWJ487" s="3"/>
      <c r="BWK487" s="431"/>
      <c r="BWL487" s="3"/>
      <c r="BWM487" s="570"/>
      <c r="BWN487" s="3"/>
      <c r="BWO487" s="431"/>
      <c r="BWP487" s="3"/>
      <c r="BWQ487" s="570"/>
      <c r="BWR487" s="3"/>
      <c r="BWS487" s="431"/>
      <c r="BWT487" s="3"/>
      <c r="BWU487" s="570"/>
      <c r="BWV487" s="3"/>
      <c r="BWW487" s="431"/>
      <c r="BWX487" s="3"/>
      <c r="BWY487" s="570"/>
      <c r="BWZ487" s="3"/>
      <c r="BXA487" s="431"/>
      <c r="BXB487" s="3"/>
      <c r="BXC487" s="570"/>
      <c r="BXD487" s="3"/>
      <c r="BXE487" s="431"/>
      <c r="BXF487" s="3"/>
      <c r="BXG487" s="570"/>
      <c r="BXH487" s="3"/>
      <c r="BXI487" s="431"/>
      <c r="BXJ487" s="3"/>
      <c r="BXK487" s="570"/>
      <c r="BXL487" s="3"/>
      <c r="BXM487" s="431"/>
      <c r="BXN487" s="3"/>
      <c r="BXO487" s="570"/>
      <c r="BXP487" s="3"/>
      <c r="BXQ487" s="431"/>
      <c r="BXR487" s="3"/>
      <c r="BXS487" s="570"/>
      <c r="BXT487" s="3"/>
      <c r="BXU487" s="431"/>
      <c r="BXV487" s="3"/>
      <c r="BXW487" s="570"/>
      <c r="BXX487" s="3"/>
      <c r="BXY487" s="431"/>
      <c r="BXZ487" s="3"/>
      <c r="BYA487" s="570"/>
      <c r="BYB487" s="3"/>
      <c r="BYC487" s="431"/>
      <c r="BYD487" s="3"/>
      <c r="BYE487" s="570"/>
      <c r="BYF487" s="3"/>
      <c r="BYG487" s="431"/>
      <c r="BYH487" s="3"/>
      <c r="BYI487" s="570"/>
      <c r="BYJ487" s="3"/>
      <c r="BYK487" s="431"/>
      <c r="BYL487" s="3"/>
      <c r="BYM487" s="570"/>
      <c r="BYN487" s="3"/>
      <c r="BYO487" s="431"/>
      <c r="BYP487" s="3"/>
      <c r="BYQ487" s="570"/>
      <c r="BYR487" s="3"/>
      <c r="BYS487" s="431"/>
      <c r="BYT487" s="3"/>
      <c r="BYU487" s="570"/>
      <c r="BYV487" s="3"/>
      <c r="BYW487" s="431"/>
      <c r="BYX487" s="3"/>
      <c r="BYY487" s="570"/>
      <c r="BYZ487" s="3"/>
      <c r="BZA487" s="431"/>
      <c r="BZB487" s="3"/>
      <c r="BZC487" s="570"/>
      <c r="BZD487" s="3"/>
      <c r="BZE487" s="431"/>
      <c r="BZF487" s="3"/>
      <c r="BZG487" s="570"/>
      <c r="BZH487" s="3"/>
      <c r="BZI487" s="431"/>
      <c r="BZJ487" s="3"/>
      <c r="BZK487" s="570"/>
      <c r="BZL487" s="3"/>
      <c r="BZM487" s="431"/>
      <c r="BZN487" s="3"/>
      <c r="BZO487" s="570"/>
      <c r="BZP487" s="3"/>
      <c r="BZQ487" s="431"/>
      <c r="BZR487" s="3"/>
      <c r="BZS487" s="570"/>
      <c r="BZT487" s="3"/>
      <c r="BZU487" s="431"/>
      <c r="BZV487" s="3"/>
      <c r="BZW487" s="570"/>
      <c r="BZX487" s="3"/>
      <c r="BZY487" s="431"/>
      <c r="BZZ487" s="3"/>
      <c r="CAA487" s="570"/>
      <c r="CAB487" s="3"/>
      <c r="CAC487" s="431"/>
      <c r="CAD487" s="3"/>
      <c r="CAE487" s="570"/>
      <c r="CAF487" s="3"/>
      <c r="CAG487" s="431"/>
      <c r="CAH487" s="3"/>
      <c r="CAI487" s="570"/>
      <c r="CAJ487" s="3"/>
      <c r="CAK487" s="431"/>
      <c r="CAL487" s="3"/>
      <c r="CAM487" s="570"/>
      <c r="CAN487" s="3"/>
      <c r="CAO487" s="431"/>
      <c r="CAP487" s="3"/>
      <c r="CAQ487" s="570"/>
      <c r="CAR487" s="3"/>
      <c r="CAS487" s="431"/>
      <c r="CAT487" s="3"/>
      <c r="CAU487" s="570"/>
      <c r="CAV487" s="3"/>
      <c r="CAW487" s="431"/>
      <c r="CAX487" s="3"/>
      <c r="CAY487" s="570"/>
      <c r="CAZ487" s="3"/>
      <c r="CBA487" s="431"/>
      <c r="CBB487" s="3"/>
      <c r="CBC487" s="570"/>
      <c r="CBD487" s="3"/>
      <c r="CBE487" s="431"/>
      <c r="CBF487" s="3"/>
      <c r="CBG487" s="570"/>
      <c r="CBH487" s="3"/>
      <c r="CBI487" s="431"/>
      <c r="CBJ487" s="3"/>
      <c r="CBK487" s="570"/>
      <c r="CBL487" s="3"/>
      <c r="CBM487" s="431"/>
      <c r="CBN487" s="3"/>
      <c r="CBO487" s="570"/>
      <c r="CBP487" s="3"/>
      <c r="CBQ487" s="431"/>
      <c r="CBR487" s="3"/>
      <c r="CBS487" s="570"/>
      <c r="CBT487" s="3"/>
      <c r="CBU487" s="431"/>
      <c r="CBV487" s="3"/>
      <c r="CBW487" s="570"/>
      <c r="CBX487" s="3"/>
      <c r="CBY487" s="431"/>
      <c r="CBZ487" s="3"/>
      <c r="CCA487" s="570"/>
      <c r="CCB487" s="3"/>
      <c r="CCC487" s="431"/>
      <c r="CCD487" s="3"/>
      <c r="CCE487" s="570"/>
      <c r="CCF487" s="3"/>
      <c r="CCG487" s="431"/>
      <c r="CCH487" s="3"/>
      <c r="CCI487" s="570"/>
      <c r="CCJ487" s="3"/>
      <c r="CCK487" s="431"/>
      <c r="CCL487" s="3"/>
      <c r="CCM487" s="570"/>
      <c r="CCN487" s="3"/>
      <c r="CCO487" s="431"/>
      <c r="CCP487" s="3"/>
      <c r="CCQ487" s="570"/>
      <c r="CCR487" s="3"/>
      <c r="CCS487" s="431"/>
      <c r="CCT487" s="3"/>
      <c r="CCU487" s="570"/>
      <c r="CCV487" s="3"/>
      <c r="CCW487" s="431"/>
      <c r="CCX487" s="3"/>
      <c r="CCY487" s="570"/>
      <c r="CCZ487" s="3"/>
      <c r="CDA487" s="431"/>
      <c r="CDB487" s="3"/>
      <c r="CDC487" s="570"/>
      <c r="CDD487" s="3"/>
      <c r="CDE487" s="431"/>
      <c r="CDF487" s="3"/>
      <c r="CDG487" s="570"/>
      <c r="CDH487" s="3"/>
      <c r="CDI487" s="431"/>
      <c r="CDJ487" s="3"/>
      <c r="CDK487" s="570"/>
      <c r="CDL487" s="3"/>
      <c r="CDM487" s="431"/>
      <c r="CDN487" s="3"/>
      <c r="CDO487" s="570"/>
      <c r="CDP487" s="3"/>
      <c r="CDQ487" s="431"/>
      <c r="CDR487" s="3"/>
      <c r="CDS487" s="570"/>
      <c r="CDT487" s="3"/>
      <c r="CDU487" s="431"/>
      <c r="CDV487" s="3"/>
      <c r="CDW487" s="570"/>
      <c r="CDX487" s="3"/>
      <c r="CDY487" s="431"/>
      <c r="CDZ487" s="3"/>
      <c r="CEA487" s="570"/>
      <c r="CEB487" s="3"/>
      <c r="CEC487" s="431"/>
      <c r="CED487" s="3"/>
      <c r="CEE487" s="570"/>
      <c r="CEF487" s="3"/>
      <c r="CEG487" s="431"/>
      <c r="CEH487" s="3"/>
      <c r="CEI487" s="570"/>
      <c r="CEJ487" s="3"/>
      <c r="CEK487" s="431"/>
      <c r="CEL487" s="3"/>
      <c r="CEM487" s="570"/>
      <c r="CEN487" s="3"/>
      <c r="CEO487" s="431"/>
      <c r="CEP487" s="3"/>
      <c r="CEQ487" s="570"/>
      <c r="CER487" s="3"/>
      <c r="CES487" s="431"/>
      <c r="CET487" s="3"/>
      <c r="CEU487" s="570"/>
      <c r="CEV487" s="3"/>
      <c r="CEW487" s="431"/>
      <c r="CEX487" s="3"/>
      <c r="CEY487" s="570"/>
      <c r="CEZ487" s="3"/>
      <c r="CFA487" s="431"/>
      <c r="CFB487" s="3"/>
      <c r="CFC487" s="570"/>
      <c r="CFD487" s="3"/>
      <c r="CFE487" s="431"/>
      <c r="CFF487" s="3"/>
      <c r="CFG487" s="570"/>
      <c r="CFH487" s="3"/>
      <c r="CFI487" s="431"/>
      <c r="CFJ487" s="3"/>
      <c r="CFK487" s="570"/>
      <c r="CFL487" s="3"/>
      <c r="CFM487" s="431"/>
      <c r="CFN487" s="3"/>
      <c r="CFO487" s="570"/>
      <c r="CFP487" s="3"/>
      <c r="CFQ487" s="431"/>
      <c r="CFR487" s="3"/>
      <c r="CFS487" s="570"/>
      <c r="CFT487" s="3"/>
      <c r="CFU487" s="431"/>
      <c r="CFV487" s="3"/>
      <c r="CFW487" s="570"/>
      <c r="CFX487" s="3"/>
      <c r="CFY487" s="431"/>
      <c r="CFZ487" s="3"/>
      <c r="CGA487" s="570"/>
      <c r="CGB487" s="3"/>
      <c r="CGC487" s="431"/>
      <c r="CGD487" s="3"/>
      <c r="CGE487" s="570"/>
      <c r="CGF487" s="3"/>
      <c r="CGG487" s="431"/>
      <c r="CGH487" s="3"/>
      <c r="CGI487" s="570"/>
      <c r="CGJ487" s="3"/>
      <c r="CGK487" s="431"/>
      <c r="CGL487" s="3"/>
      <c r="CGM487" s="570"/>
      <c r="CGN487" s="3"/>
      <c r="CGO487" s="431"/>
      <c r="CGP487" s="3"/>
      <c r="CGQ487" s="570"/>
      <c r="CGR487" s="3"/>
      <c r="CGS487" s="431"/>
      <c r="CGT487" s="3"/>
      <c r="CGU487" s="570"/>
      <c r="CGV487" s="3"/>
      <c r="CGW487" s="431"/>
      <c r="CGX487" s="3"/>
      <c r="CGY487" s="570"/>
      <c r="CGZ487" s="3"/>
      <c r="CHA487" s="431"/>
      <c r="CHB487" s="3"/>
      <c r="CHC487" s="570"/>
      <c r="CHD487" s="3"/>
      <c r="CHE487" s="431"/>
      <c r="CHF487" s="3"/>
      <c r="CHG487" s="570"/>
      <c r="CHH487" s="3"/>
      <c r="CHI487" s="431"/>
      <c r="CHJ487" s="3"/>
      <c r="CHK487" s="570"/>
      <c r="CHL487" s="3"/>
      <c r="CHM487" s="431"/>
      <c r="CHN487" s="3"/>
      <c r="CHO487" s="570"/>
      <c r="CHP487" s="3"/>
      <c r="CHQ487" s="431"/>
      <c r="CHR487" s="3"/>
      <c r="CHS487" s="570"/>
      <c r="CHT487" s="3"/>
      <c r="CHU487" s="431"/>
      <c r="CHV487" s="3"/>
      <c r="CHW487" s="570"/>
      <c r="CHX487" s="3"/>
      <c r="CHY487" s="431"/>
      <c r="CHZ487" s="3"/>
      <c r="CIA487" s="570"/>
      <c r="CIB487" s="3"/>
      <c r="CIC487" s="431"/>
      <c r="CID487" s="3"/>
      <c r="CIE487" s="570"/>
      <c r="CIF487" s="3"/>
      <c r="CIG487" s="431"/>
      <c r="CIH487" s="3"/>
      <c r="CII487" s="570"/>
      <c r="CIJ487" s="3"/>
      <c r="CIK487" s="431"/>
      <c r="CIL487" s="3"/>
      <c r="CIM487" s="570"/>
      <c r="CIN487" s="3"/>
      <c r="CIO487" s="431"/>
      <c r="CIP487" s="3"/>
      <c r="CIQ487" s="570"/>
      <c r="CIR487" s="3"/>
      <c r="CIS487" s="431"/>
      <c r="CIT487" s="3"/>
      <c r="CIU487" s="570"/>
      <c r="CIV487" s="3"/>
      <c r="CIW487" s="431"/>
      <c r="CIX487" s="3"/>
      <c r="CIY487" s="570"/>
      <c r="CIZ487" s="3"/>
      <c r="CJA487" s="431"/>
      <c r="CJB487" s="3"/>
      <c r="CJC487" s="570"/>
      <c r="CJD487" s="3"/>
      <c r="CJE487" s="431"/>
      <c r="CJF487" s="3"/>
      <c r="CJG487" s="570"/>
      <c r="CJH487" s="3"/>
      <c r="CJI487" s="431"/>
      <c r="CJJ487" s="3"/>
      <c r="CJK487" s="570"/>
      <c r="CJL487" s="3"/>
      <c r="CJM487" s="431"/>
      <c r="CJN487" s="3"/>
      <c r="CJO487" s="570"/>
      <c r="CJP487" s="3"/>
      <c r="CJQ487" s="431"/>
      <c r="CJR487" s="3"/>
      <c r="CJS487" s="570"/>
      <c r="CJT487" s="3"/>
      <c r="CJU487" s="431"/>
      <c r="CJV487" s="3"/>
      <c r="CJW487" s="570"/>
      <c r="CJX487" s="3"/>
      <c r="CJY487" s="431"/>
      <c r="CJZ487" s="3"/>
      <c r="CKA487" s="570"/>
      <c r="CKB487" s="3"/>
      <c r="CKC487" s="431"/>
      <c r="CKD487" s="3"/>
      <c r="CKE487" s="570"/>
      <c r="CKF487" s="3"/>
      <c r="CKG487" s="431"/>
      <c r="CKH487" s="3"/>
      <c r="CKI487" s="570"/>
      <c r="CKJ487" s="3"/>
      <c r="CKK487" s="431"/>
      <c r="CKL487" s="3"/>
      <c r="CKM487" s="570"/>
      <c r="CKN487" s="3"/>
      <c r="CKO487" s="431"/>
      <c r="CKP487" s="3"/>
      <c r="CKQ487" s="570"/>
      <c r="CKR487" s="3"/>
      <c r="CKS487" s="431"/>
      <c r="CKT487" s="3"/>
      <c r="CKU487" s="570"/>
      <c r="CKV487" s="3"/>
      <c r="CKW487" s="431"/>
      <c r="CKX487" s="3"/>
      <c r="CKY487" s="570"/>
      <c r="CKZ487" s="3"/>
      <c r="CLA487" s="431"/>
      <c r="CLB487" s="3"/>
      <c r="CLC487" s="570"/>
      <c r="CLD487" s="3"/>
      <c r="CLE487" s="431"/>
      <c r="CLF487" s="3"/>
      <c r="CLG487" s="570"/>
      <c r="CLH487" s="3"/>
      <c r="CLI487" s="431"/>
      <c r="CLJ487" s="3"/>
      <c r="CLK487" s="570"/>
      <c r="CLL487" s="3"/>
      <c r="CLM487" s="431"/>
      <c r="CLN487" s="3"/>
      <c r="CLO487" s="570"/>
      <c r="CLP487" s="3"/>
      <c r="CLQ487" s="431"/>
      <c r="CLR487" s="3"/>
      <c r="CLS487" s="570"/>
      <c r="CLT487" s="3"/>
      <c r="CLU487" s="431"/>
      <c r="CLV487" s="3"/>
      <c r="CLW487" s="570"/>
      <c r="CLX487" s="3"/>
      <c r="CLY487" s="431"/>
      <c r="CLZ487" s="3"/>
      <c r="CMA487" s="570"/>
      <c r="CMB487" s="3"/>
      <c r="CMC487" s="431"/>
      <c r="CMD487" s="3"/>
      <c r="CME487" s="570"/>
      <c r="CMF487" s="3"/>
      <c r="CMG487" s="431"/>
      <c r="CMH487" s="3"/>
      <c r="CMI487" s="570"/>
      <c r="CMJ487" s="3"/>
      <c r="CMK487" s="431"/>
      <c r="CML487" s="3"/>
      <c r="CMM487" s="570"/>
      <c r="CMN487" s="3"/>
      <c r="CMO487" s="431"/>
      <c r="CMP487" s="3"/>
      <c r="CMQ487" s="570"/>
      <c r="CMR487" s="3"/>
      <c r="CMS487" s="431"/>
      <c r="CMT487" s="3"/>
      <c r="CMU487" s="570"/>
      <c r="CMV487" s="3"/>
      <c r="CMW487" s="431"/>
      <c r="CMX487" s="3"/>
      <c r="CMY487" s="570"/>
      <c r="CMZ487" s="3"/>
      <c r="CNA487" s="431"/>
      <c r="CNB487" s="3"/>
      <c r="CNC487" s="570"/>
      <c r="CND487" s="3"/>
      <c r="CNE487" s="431"/>
      <c r="CNF487" s="3"/>
      <c r="CNG487" s="570"/>
      <c r="CNH487" s="3"/>
      <c r="CNI487" s="431"/>
      <c r="CNJ487" s="3"/>
      <c r="CNK487" s="570"/>
      <c r="CNL487" s="3"/>
      <c r="CNM487" s="431"/>
      <c r="CNN487" s="3"/>
      <c r="CNO487" s="570"/>
      <c r="CNP487" s="3"/>
      <c r="CNQ487" s="431"/>
      <c r="CNR487" s="3"/>
      <c r="CNS487" s="570"/>
      <c r="CNT487" s="3"/>
      <c r="CNU487" s="431"/>
      <c r="CNV487" s="3"/>
      <c r="CNW487" s="570"/>
      <c r="CNX487" s="3"/>
      <c r="CNY487" s="431"/>
      <c r="CNZ487" s="3"/>
      <c r="COA487" s="570"/>
      <c r="COB487" s="3"/>
      <c r="COC487" s="431"/>
      <c r="COD487" s="3"/>
      <c r="COE487" s="570"/>
      <c r="COF487" s="3"/>
      <c r="COG487" s="431"/>
      <c r="COH487" s="3"/>
      <c r="COI487" s="570"/>
      <c r="COJ487" s="3"/>
      <c r="COK487" s="431"/>
      <c r="COL487" s="3"/>
      <c r="COM487" s="570"/>
      <c r="CON487" s="3"/>
      <c r="COO487" s="431"/>
      <c r="COP487" s="3"/>
      <c r="COQ487" s="570"/>
      <c r="COR487" s="3"/>
      <c r="COS487" s="431"/>
      <c r="COT487" s="3"/>
      <c r="COU487" s="570"/>
      <c r="COV487" s="3"/>
      <c r="COW487" s="431"/>
      <c r="COX487" s="3"/>
      <c r="COY487" s="570"/>
      <c r="COZ487" s="3"/>
      <c r="CPA487" s="431"/>
      <c r="CPB487" s="3"/>
      <c r="CPC487" s="570"/>
      <c r="CPD487" s="3"/>
      <c r="CPE487" s="431"/>
      <c r="CPF487" s="3"/>
      <c r="CPG487" s="570"/>
      <c r="CPH487" s="3"/>
      <c r="CPI487" s="431"/>
      <c r="CPJ487" s="3"/>
      <c r="CPK487" s="570"/>
      <c r="CPL487" s="3"/>
      <c r="CPM487" s="431"/>
      <c r="CPN487" s="3"/>
      <c r="CPO487" s="570"/>
      <c r="CPP487" s="3"/>
      <c r="CPQ487" s="431"/>
      <c r="CPR487" s="3"/>
      <c r="CPS487" s="570"/>
      <c r="CPT487" s="3"/>
      <c r="CPU487" s="431"/>
      <c r="CPV487" s="3"/>
      <c r="CPW487" s="570"/>
      <c r="CPX487" s="3"/>
      <c r="CPY487" s="431"/>
      <c r="CPZ487" s="3"/>
      <c r="CQA487" s="570"/>
      <c r="CQB487" s="3"/>
      <c r="CQC487" s="431"/>
      <c r="CQD487" s="3"/>
      <c r="CQE487" s="570"/>
      <c r="CQF487" s="3"/>
      <c r="CQG487" s="431"/>
      <c r="CQH487" s="3"/>
      <c r="CQI487" s="570"/>
      <c r="CQJ487" s="3"/>
      <c r="CQK487" s="431"/>
      <c r="CQL487" s="3"/>
      <c r="CQM487" s="570"/>
      <c r="CQN487" s="3"/>
      <c r="CQO487" s="431"/>
      <c r="CQP487" s="3"/>
      <c r="CQQ487" s="570"/>
      <c r="CQR487" s="3"/>
      <c r="CQS487" s="431"/>
      <c r="CQT487" s="3"/>
      <c r="CQU487" s="570"/>
      <c r="CQV487" s="3"/>
      <c r="CQW487" s="431"/>
      <c r="CQX487" s="3"/>
      <c r="CQY487" s="570"/>
      <c r="CQZ487" s="3"/>
      <c r="CRA487" s="431"/>
      <c r="CRB487" s="3"/>
      <c r="CRC487" s="570"/>
      <c r="CRD487" s="3"/>
      <c r="CRE487" s="431"/>
      <c r="CRF487" s="3"/>
      <c r="CRG487" s="570"/>
      <c r="CRH487" s="3"/>
      <c r="CRI487" s="431"/>
      <c r="CRJ487" s="3"/>
      <c r="CRK487" s="570"/>
      <c r="CRL487" s="3"/>
      <c r="CRM487" s="431"/>
      <c r="CRN487" s="3"/>
      <c r="CRO487" s="570"/>
      <c r="CRP487" s="3"/>
      <c r="CRQ487" s="431"/>
      <c r="CRR487" s="3"/>
      <c r="CRS487" s="570"/>
      <c r="CRT487" s="3"/>
      <c r="CRU487" s="431"/>
      <c r="CRV487" s="3"/>
      <c r="CRW487" s="570"/>
      <c r="CRX487" s="3"/>
      <c r="CRY487" s="431"/>
      <c r="CRZ487" s="3"/>
      <c r="CSA487" s="570"/>
      <c r="CSB487" s="3"/>
      <c r="CSC487" s="431"/>
      <c r="CSD487" s="3"/>
      <c r="CSE487" s="570"/>
      <c r="CSF487" s="3"/>
      <c r="CSG487" s="431"/>
      <c r="CSH487" s="3"/>
      <c r="CSI487" s="570"/>
      <c r="CSJ487" s="3"/>
      <c r="CSK487" s="431"/>
      <c r="CSL487" s="3"/>
      <c r="CSM487" s="570"/>
      <c r="CSN487" s="3"/>
      <c r="CSO487" s="431"/>
      <c r="CSP487" s="3"/>
      <c r="CSQ487" s="570"/>
      <c r="CSR487" s="3"/>
      <c r="CSS487" s="431"/>
      <c r="CST487" s="3"/>
      <c r="CSU487" s="570"/>
      <c r="CSV487" s="3"/>
      <c r="CSW487" s="431"/>
      <c r="CSX487" s="3"/>
      <c r="CSY487" s="570"/>
      <c r="CSZ487" s="3"/>
      <c r="CTA487" s="431"/>
      <c r="CTB487" s="3"/>
      <c r="CTC487" s="570"/>
      <c r="CTD487" s="3"/>
      <c r="CTE487" s="431"/>
      <c r="CTF487" s="3"/>
      <c r="CTG487" s="570"/>
      <c r="CTH487" s="3"/>
      <c r="CTI487" s="431"/>
      <c r="CTJ487" s="3"/>
      <c r="CTK487" s="570"/>
      <c r="CTL487" s="3"/>
      <c r="CTM487" s="431"/>
      <c r="CTN487" s="3"/>
      <c r="CTO487" s="570"/>
      <c r="CTP487" s="3"/>
      <c r="CTQ487" s="431"/>
      <c r="CTR487" s="3"/>
      <c r="CTS487" s="570"/>
      <c r="CTT487" s="3"/>
      <c r="CTU487" s="431"/>
      <c r="CTV487" s="3"/>
      <c r="CTW487" s="570"/>
      <c r="CTX487" s="3"/>
      <c r="CTY487" s="431"/>
      <c r="CTZ487" s="3"/>
      <c r="CUA487" s="570"/>
      <c r="CUB487" s="3"/>
      <c r="CUC487" s="431"/>
      <c r="CUD487" s="3"/>
      <c r="CUE487" s="570"/>
      <c r="CUF487" s="3"/>
      <c r="CUG487" s="431"/>
      <c r="CUH487" s="3"/>
      <c r="CUI487" s="570"/>
      <c r="CUJ487" s="3"/>
      <c r="CUK487" s="431"/>
      <c r="CUL487" s="3"/>
      <c r="CUM487" s="570"/>
      <c r="CUN487" s="3"/>
      <c r="CUO487" s="431"/>
      <c r="CUP487" s="3"/>
      <c r="CUQ487" s="570"/>
      <c r="CUR487" s="3"/>
      <c r="CUS487" s="431"/>
      <c r="CUT487" s="3"/>
      <c r="CUU487" s="570"/>
      <c r="CUV487" s="3"/>
      <c r="CUW487" s="431"/>
      <c r="CUX487" s="3"/>
      <c r="CUY487" s="570"/>
      <c r="CUZ487" s="3"/>
      <c r="CVA487" s="431"/>
      <c r="CVB487" s="3"/>
      <c r="CVC487" s="570"/>
      <c r="CVD487" s="3"/>
      <c r="CVE487" s="431"/>
      <c r="CVF487" s="3"/>
      <c r="CVG487" s="570"/>
      <c r="CVH487" s="3"/>
      <c r="CVI487" s="431"/>
      <c r="CVJ487" s="3"/>
      <c r="CVK487" s="570"/>
      <c r="CVL487" s="3"/>
      <c r="CVM487" s="431"/>
      <c r="CVN487" s="3"/>
      <c r="CVO487" s="570"/>
      <c r="CVP487" s="3"/>
      <c r="CVQ487" s="431"/>
      <c r="CVR487" s="3"/>
      <c r="CVS487" s="570"/>
      <c r="CVT487" s="3"/>
      <c r="CVU487" s="431"/>
      <c r="CVV487" s="3"/>
      <c r="CVW487" s="570"/>
      <c r="CVX487" s="3"/>
      <c r="CVY487" s="431"/>
      <c r="CVZ487" s="3"/>
      <c r="CWA487" s="570"/>
      <c r="CWB487" s="3"/>
      <c r="CWC487" s="431"/>
      <c r="CWD487" s="3"/>
      <c r="CWE487" s="570"/>
      <c r="CWF487" s="3"/>
      <c r="CWG487" s="431"/>
      <c r="CWH487" s="3"/>
      <c r="CWI487" s="570"/>
      <c r="CWJ487" s="3"/>
      <c r="CWK487" s="431"/>
      <c r="CWL487" s="3"/>
      <c r="CWM487" s="570"/>
      <c r="CWN487" s="3"/>
      <c r="CWO487" s="431"/>
      <c r="CWP487" s="3"/>
      <c r="CWQ487" s="570"/>
      <c r="CWR487" s="3"/>
      <c r="CWS487" s="431"/>
      <c r="CWT487" s="3"/>
      <c r="CWU487" s="570"/>
      <c r="CWV487" s="3"/>
      <c r="CWW487" s="431"/>
      <c r="CWX487" s="3"/>
      <c r="CWY487" s="570"/>
      <c r="CWZ487" s="3"/>
      <c r="CXA487" s="431"/>
      <c r="CXB487" s="3"/>
      <c r="CXC487" s="570"/>
      <c r="CXD487" s="3"/>
      <c r="CXE487" s="431"/>
      <c r="CXF487" s="3"/>
      <c r="CXG487" s="570"/>
      <c r="CXH487" s="3"/>
      <c r="CXI487" s="431"/>
      <c r="CXJ487" s="3"/>
      <c r="CXK487" s="570"/>
      <c r="CXL487" s="3"/>
      <c r="CXM487" s="431"/>
      <c r="CXN487" s="3"/>
      <c r="CXO487" s="570"/>
      <c r="CXP487" s="3"/>
      <c r="CXQ487" s="431"/>
      <c r="CXR487" s="3"/>
      <c r="CXS487" s="570"/>
      <c r="CXT487" s="3"/>
      <c r="CXU487" s="431"/>
      <c r="CXV487" s="3"/>
      <c r="CXW487" s="570"/>
      <c r="CXX487" s="3"/>
      <c r="CXY487" s="431"/>
      <c r="CXZ487" s="3"/>
      <c r="CYA487" s="570"/>
      <c r="CYB487" s="3"/>
      <c r="CYC487" s="431"/>
      <c r="CYD487" s="3"/>
      <c r="CYE487" s="570"/>
      <c r="CYF487" s="3"/>
      <c r="CYG487" s="431"/>
      <c r="CYH487" s="3"/>
      <c r="CYI487" s="570"/>
      <c r="CYJ487" s="3"/>
      <c r="CYK487" s="431"/>
      <c r="CYL487" s="3"/>
      <c r="CYM487" s="570"/>
      <c r="CYN487" s="3"/>
      <c r="CYO487" s="431"/>
      <c r="CYP487" s="3"/>
      <c r="CYQ487" s="570"/>
      <c r="CYR487" s="3"/>
      <c r="CYS487" s="431"/>
      <c r="CYT487" s="3"/>
      <c r="CYU487" s="570"/>
      <c r="CYV487" s="3"/>
      <c r="CYW487" s="431"/>
      <c r="CYX487" s="3"/>
      <c r="CYY487" s="570"/>
      <c r="CYZ487" s="3"/>
      <c r="CZA487" s="431"/>
      <c r="CZB487" s="3"/>
      <c r="CZC487" s="570"/>
      <c r="CZD487" s="3"/>
      <c r="CZE487" s="431"/>
      <c r="CZF487" s="3"/>
      <c r="CZG487" s="570"/>
      <c r="CZH487" s="3"/>
      <c r="CZI487" s="431"/>
      <c r="CZJ487" s="3"/>
      <c r="CZK487" s="570"/>
      <c r="CZL487" s="3"/>
      <c r="CZM487" s="431"/>
      <c r="CZN487" s="3"/>
      <c r="CZO487" s="570"/>
      <c r="CZP487" s="3"/>
      <c r="CZQ487" s="431"/>
      <c r="CZR487" s="3"/>
      <c r="CZS487" s="570"/>
      <c r="CZT487" s="3"/>
      <c r="CZU487" s="431"/>
      <c r="CZV487" s="3"/>
      <c r="CZW487" s="570"/>
      <c r="CZX487" s="3"/>
      <c r="CZY487" s="431"/>
      <c r="CZZ487" s="3"/>
      <c r="DAA487" s="570"/>
      <c r="DAB487" s="3"/>
      <c r="DAC487" s="431"/>
      <c r="DAD487" s="3"/>
      <c r="DAE487" s="570"/>
      <c r="DAF487" s="3"/>
      <c r="DAG487" s="431"/>
      <c r="DAH487" s="3"/>
      <c r="DAI487" s="570"/>
      <c r="DAJ487" s="3"/>
      <c r="DAK487" s="431"/>
      <c r="DAL487" s="3"/>
      <c r="DAM487" s="570"/>
      <c r="DAN487" s="3"/>
      <c r="DAO487" s="431"/>
      <c r="DAP487" s="3"/>
      <c r="DAQ487" s="570"/>
      <c r="DAR487" s="3"/>
      <c r="DAS487" s="431"/>
      <c r="DAT487" s="3"/>
      <c r="DAU487" s="570"/>
      <c r="DAV487" s="3"/>
      <c r="DAW487" s="431"/>
      <c r="DAX487" s="3"/>
      <c r="DAY487" s="570"/>
      <c r="DAZ487" s="3"/>
      <c r="DBA487" s="431"/>
      <c r="DBB487" s="3"/>
      <c r="DBC487" s="570"/>
      <c r="DBD487" s="3"/>
      <c r="DBE487" s="431"/>
      <c r="DBF487" s="3"/>
      <c r="DBG487" s="570"/>
      <c r="DBH487" s="3"/>
      <c r="DBI487" s="431"/>
      <c r="DBJ487" s="3"/>
      <c r="DBK487" s="570"/>
      <c r="DBL487" s="3"/>
      <c r="DBM487" s="431"/>
      <c r="DBN487" s="3"/>
      <c r="DBO487" s="570"/>
      <c r="DBP487" s="3"/>
      <c r="DBQ487" s="431"/>
      <c r="DBR487" s="3"/>
      <c r="DBS487" s="570"/>
      <c r="DBT487" s="3"/>
      <c r="DBU487" s="431"/>
      <c r="DBV487" s="3"/>
      <c r="DBW487" s="570"/>
      <c r="DBX487" s="3"/>
      <c r="DBY487" s="431"/>
      <c r="DBZ487" s="3"/>
      <c r="DCA487" s="570"/>
      <c r="DCB487" s="3"/>
      <c r="DCC487" s="431"/>
      <c r="DCD487" s="3"/>
      <c r="DCE487" s="570"/>
      <c r="DCF487" s="3"/>
      <c r="DCG487" s="431"/>
      <c r="DCH487" s="3"/>
      <c r="DCI487" s="570"/>
      <c r="DCJ487" s="3"/>
      <c r="DCK487" s="431"/>
      <c r="DCL487" s="3"/>
      <c r="DCM487" s="570"/>
      <c r="DCN487" s="3"/>
      <c r="DCO487" s="431"/>
      <c r="DCP487" s="3"/>
      <c r="DCQ487" s="570"/>
      <c r="DCR487" s="3"/>
      <c r="DCS487" s="431"/>
      <c r="DCT487" s="3"/>
      <c r="DCU487" s="570"/>
      <c r="DCV487" s="3"/>
      <c r="DCW487" s="431"/>
      <c r="DCX487" s="3"/>
      <c r="DCY487" s="570"/>
      <c r="DCZ487" s="3"/>
      <c r="DDA487" s="431"/>
      <c r="DDB487" s="3"/>
      <c r="DDC487" s="570"/>
      <c r="DDD487" s="3"/>
      <c r="DDE487" s="431"/>
      <c r="DDF487" s="3"/>
      <c r="DDG487" s="570"/>
      <c r="DDH487" s="3"/>
      <c r="DDI487" s="431"/>
      <c r="DDJ487" s="3"/>
      <c r="DDK487" s="570"/>
      <c r="DDL487" s="3"/>
      <c r="DDM487" s="431"/>
      <c r="DDN487" s="3"/>
      <c r="DDO487" s="570"/>
      <c r="DDP487" s="3"/>
      <c r="DDQ487" s="431"/>
      <c r="DDR487" s="3"/>
      <c r="DDS487" s="570"/>
      <c r="DDT487" s="3"/>
      <c r="DDU487" s="431"/>
      <c r="DDV487" s="3"/>
      <c r="DDW487" s="570"/>
      <c r="DDX487" s="3"/>
      <c r="DDY487" s="431"/>
      <c r="DDZ487" s="3"/>
      <c r="DEA487" s="570"/>
      <c r="DEB487" s="3"/>
      <c r="DEC487" s="431"/>
      <c r="DED487" s="3"/>
      <c r="DEE487" s="570"/>
      <c r="DEF487" s="3"/>
      <c r="DEG487" s="431"/>
      <c r="DEH487" s="3"/>
      <c r="DEI487" s="570"/>
      <c r="DEJ487" s="3"/>
      <c r="DEK487" s="431"/>
      <c r="DEL487" s="3"/>
      <c r="DEM487" s="570"/>
      <c r="DEN487" s="3"/>
      <c r="DEO487" s="431"/>
      <c r="DEP487" s="3"/>
      <c r="DEQ487" s="570"/>
      <c r="DER487" s="3"/>
      <c r="DES487" s="431"/>
      <c r="DET487" s="3"/>
      <c r="DEU487" s="570"/>
      <c r="DEV487" s="3"/>
      <c r="DEW487" s="431"/>
      <c r="DEX487" s="3"/>
      <c r="DEY487" s="570"/>
      <c r="DEZ487" s="3"/>
      <c r="DFA487" s="431"/>
      <c r="DFB487" s="3"/>
      <c r="DFC487" s="570"/>
      <c r="DFD487" s="3"/>
      <c r="DFE487" s="431"/>
      <c r="DFF487" s="3"/>
      <c r="DFG487" s="570"/>
      <c r="DFH487" s="3"/>
      <c r="DFI487" s="431"/>
      <c r="DFJ487" s="3"/>
      <c r="DFK487" s="570"/>
      <c r="DFL487" s="3"/>
      <c r="DFM487" s="431"/>
      <c r="DFN487" s="3"/>
      <c r="DFO487" s="570"/>
      <c r="DFP487" s="3"/>
      <c r="DFQ487" s="431"/>
      <c r="DFR487" s="3"/>
      <c r="DFS487" s="570"/>
      <c r="DFT487" s="3"/>
      <c r="DFU487" s="431"/>
      <c r="DFV487" s="3"/>
      <c r="DFW487" s="570"/>
      <c r="DFX487" s="3"/>
      <c r="DFY487" s="431"/>
      <c r="DFZ487" s="3"/>
      <c r="DGA487" s="570"/>
      <c r="DGB487" s="3"/>
      <c r="DGC487" s="431"/>
      <c r="DGD487" s="3"/>
      <c r="DGE487" s="570"/>
      <c r="DGF487" s="3"/>
      <c r="DGG487" s="431"/>
      <c r="DGH487" s="3"/>
      <c r="DGI487" s="570"/>
      <c r="DGJ487" s="3"/>
      <c r="DGK487" s="431"/>
      <c r="DGL487" s="3"/>
      <c r="DGM487" s="570"/>
      <c r="DGN487" s="3"/>
      <c r="DGO487" s="431"/>
      <c r="DGP487" s="3"/>
      <c r="DGQ487" s="570"/>
      <c r="DGR487" s="3"/>
      <c r="DGS487" s="431"/>
      <c r="DGT487" s="3"/>
      <c r="DGU487" s="570"/>
      <c r="DGV487" s="3"/>
      <c r="DGW487" s="431"/>
      <c r="DGX487" s="3"/>
      <c r="DGY487" s="570"/>
      <c r="DGZ487" s="3"/>
      <c r="DHA487" s="431"/>
      <c r="DHB487" s="3"/>
      <c r="DHC487" s="570"/>
      <c r="DHD487" s="3"/>
      <c r="DHE487" s="431"/>
      <c r="DHF487" s="3"/>
      <c r="DHG487" s="570"/>
      <c r="DHH487" s="3"/>
      <c r="DHI487" s="431"/>
      <c r="DHJ487" s="3"/>
      <c r="DHK487" s="570"/>
      <c r="DHL487" s="3"/>
      <c r="DHM487" s="431"/>
      <c r="DHN487" s="3"/>
      <c r="DHO487" s="570"/>
      <c r="DHP487" s="3"/>
      <c r="DHQ487" s="431"/>
      <c r="DHR487" s="3"/>
      <c r="DHS487" s="570"/>
      <c r="DHT487" s="3"/>
      <c r="DHU487" s="431"/>
      <c r="DHV487" s="3"/>
      <c r="DHW487" s="570"/>
      <c r="DHX487" s="3"/>
      <c r="DHY487" s="431"/>
      <c r="DHZ487" s="3"/>
      <c r="DIA487" s="570"/>
      <c r="DIB487" s="3"/>
      <c r="DIC487" s="431"/>
      <c r="DID487" s="3"/>
      <c r="DIE487" s="570"/>
      <c r="DIF487" s="3"/>
      <c r="DIG487" s="431"/>
      <c r="DIH487" s="3"/>
      <c r="DII487" s="570"/>
      <c r="DIJ487" s="3"/>
      <c r="DIK487" s="431"/>
      <c r="DIL487" s="3"/>
      <c r="DIM487" s="570"/>
      <c r="DIN487" s="3"/>
      <c r="DIO487" s="431"/>
      <c r="DIP487" s="3"/>
      <c r="DIQ487" s="570"/>
      <c r="DIR487" s="3"/>
      <c r="DIS487" s="431"/>
      <c r="DIT487" s="3"/>
      <c r="DIU487" s="570"/>
      <c r="DIV487" s="3"/>
      <c r="DIW487" s="431"/>
      <c r="DIX487" s="3"/>
      <c r="DIY487" s="570"/>
      <c r="DIZ487" s="3"/>
      <c r="DJA487" s="431"/>
      <c r="DJB487" s="3"/>
      <c r="DJC487" s="570"/>
      <c r="DJD487" s="3"/>
      <c r="DJE487" s="431"/>
      <c r="DJF487" s="3"/>
      <c r="DJG487" s="570"/>
      <c r="DJH487" s="3"/>
      <c r="DJI487" s="431"/>
      <c r="DJJ487" s="3"/>
      <c r="DJK487" s="570"/>
      <c r="DJL487" s="3"/>
      <c r="DJM487" s="431"/>
      <c r="DJN487" s="3"/>
      <c r="DJO487" s="570"/>
      <c r="DJP487" s="3"/>
      <c r="DJQ487" s="431"/>
      <c r="DJR487" s="3"/>
      <c r="DJS487" s="570"/>
      <c r="DJT487" s="3"/>
      <c r="DJU487" s="431"/>
      <c r="DJV487" s="3"/>
      <c r="DJW487" s="570"/>
      <c r="DJX487" s="3"/>
      <c r="DJY487" s="431"/>
      <c r="DJZ487" s="3"/>
      <c r="DKA487" s="570"/>
      <c r="DKB487" s="3"/>
      <c r="DKC487" s="431"/>
      <c r="DKD487" s="3"/>
      <c r="DKE487" s="570"/>
      <c r="DKF487" s="3"/>
      <c r="DKG487" s="431"/>
      <c r="DKH487" s="3"/>
      <c r="DKI487" s="570"/>
      <c r="DKJ487" s="3"/>
      <c r="DKK487" s="431"/>
      <c r="DKL487" s="3"/>
      <c r="DKM487" s="570"/>
      <c r="DKN487" s="3"/>
      <c r="DKO487" s="431"/>
      <c r="DKP487" s="3"/>
      <c r="DKQ487" s="570"/>
      <c r="DKR487" s="3"/>
      <c r="DKS487" s="431"/>
      <c r="DKT487" s="3"/>
      <c r="DKU487" s="570"/>
      <c r="DKV487" s="3"/>
      <c r="DKW487" s="431"/>
      <c r="DKX487" s="3"/>
      <c r="DKY487" s="570"/>
      <c r="DKZ487" s="3"/>
      <c r="DLA487" s="431"/>
      <c r="DLB487" s="3"/>
      <c r="DLC487" s="570"/>
      <c r="DLD487" s="3"/>
      <c r="DLE487" s="431"/>
      <c r="DLF487" s="3"/>
      <c r="DLG487" s="570"/>
      <c r="DLH487" s="3"/>
      <c r="DLI487" s="431"/>
      <c r="DLJ487" s="3"/>
      <c r="DLK487" s="570"/>
      <c r="DLL487" s="3"/>
      <c r="DLM487" s="431"/>
      <c r="DLN487" s="3"/>
      <c r="DLO487" s="570"/>
      <c r="DLP487" s="3"/>
      <c r="DLQ487" s="431"/>
      <c r="DLR487" s="3"/>
      <c r="DLS487" s="570"/>
      <c r="DLT487" s="3"/>
      <c r="DLU487" s="431"/>
      <c r="DLV487" s="3"/>
      <c r="DLW487" s="570"/>
      <c r="DLX487" s="3"/>
      <c r="DLY487" s="431"/>
      <c r="DLZ487" s="3"/>
      <c r="DMA487" s="570"/>
      <c r="DMB487" s="3"/>
      <c r="DMC487" s="431"/>
      <c r="DMD487" s="3"/>
      <c r="DME487" s="570"/>
      <c r="DMF487" s="3"/>
      <c r="DMG487" s="431"/>
      <c r="DMH487" s="3"/>
      <c r="DMI487" s="570"/>
      <c r="DMJ487" s="3"/>
      <c r="DMK487" s="431"/>
      <c r="DML487" s="3"/>
      <c r="DMM487" s="570"/>
      <c r="DMN487" s="3"/>
      <c r="DMO487" s="431"/>
      <c r="DMP487" s="3"/>
      <c r="DMQ487" s="570"/>
      <c r="DMR487" s="3"/>
      <c r="DMS487" s="431"/>
      <c r="DMT487" s="3"/>
      <c r="DMU487" s="570"/>
      <c r="DMV487" s="3"/>
      <c r="DMW487" s="431"/>
      <c r="DMX487" s="3"/>
      <c r="DMY487" s="570"/>
      <c r="DMZ487" s="3"/>
      <c r="DNA487" s="431"/>
      <c r="DNB487" s="3"/>
      <c r="DNC487" s="570"/>
      <c r="DND487" s="3"/>
      <c r="DNE487" s="431"/>
      <c r="DNF487" s="3"/>
      <c r="DNG487" s="570"/>
      <c r="DNH487" s="3"/>
      <c r="DNI487" s="431"/>
      <c r="DNJ487" s="3"/>
      <c r="DNK487" s="570"/>
      <c r="DNL487" s="3"/>
      <c r="DNM487" s="431"/>
      <c r="DNN487" s="3"/>
      <c r="DNO487" s="570"/>
      <c r="DNP487" s="3"/>
      <c r="DNQ487" s="431"/>
      <c r="DNR487" s="3"/>
      <c r="DNS487" s="570"/>
      <c r="DNT487" s="3"/>
      <c r="DNU487" s="431"/>
      <c r="DNV487" s="3"/>
      <c r="DNW487" s="570"/>
      <c r="DNX487" s="3"/>
      <c r="DNY487" s="431"/>
      <c r="DNZ487" s="3"/>
      <c r="DOA487" s="570"/>
      <c r="DOB487" s="3"/>
      <c r="DOC487" s="431"/>
      <c r="DOD487" s="3"/>
      <c r="DOE487" s="570"/>
      <c r="DOF487" s="3"/>
      <c r="DOG487" s="431"/>
      <c r="DOH487" s="3"/>
      <c r="DOI487" s="570"/>
      <c r="DOJ487" s="3"/>
      <c r="DOK487" s="431"/>
      <c r="DOL487" s="3"/>
      <c r="DOM487" s="570"/>
      <c r="DON487" s="3"/>
      <c r="DOO487" s="431"/>
      <c r="DOP487" s="3"/>
      <c r="DOQ487" s="570"/>
      <c r="DOR487" s="3"/>
      <c r="DOS487" s="431"/>
      <c r="DOT487" s="3"/>
      <c r="DOU487" s="570"/>
      <c r="DOV487" s="3"/>
      <c r="DOW487" s="431"/>
      <c r="DOX487" s="3"/>
      <c r="DOY487" s="570"/>
      <c r="DOZ487" s="3"/>
      <c r="DPA487" s="431"/>
      <c r="DPB487" s="3"/>
      <c r="DPC487" s="570"/>
      <c r="DPD487" s="3"/>
      <c r="DPE487" s="431"/>
      <c r="DPF487" s="3"/>
      <c r="DPG487" s="570"/>
      <c r="DPH487" s="3"/>
      <c r="DPI487" s="431"/>
      <c r="DPJ487" s="3"/>
      <c r="DPK487" s="570"/>
      <c r="DPL487" s="3"/>
      <c r="DPM487" s="431"/>
      <c r="DPN487" s="3"/>
      <c r="DPO487" s="570"/>
      <c r="DPP487" s="3"/>
      <c r="DPQ487" s="431"/>
      <c r="DPR487" s="3"/>
      <c r="DPS487" s="570"/>
      <c r="DPT487" s="3"/>
      <c r="DPU487" s="431"/>
      <c r="DPV487" s="3"/>
      <c r="DPW487" s="570"/>
      <c r="DPX487" s="3"/>
      <c r="DPY487" s="431"/>
      <c r="DPZ487" s="3"/>
      <c r="DQA487" s="570"/>
      <c r="DQB487" s="3"/>
      <c r="DQC487" s="431"/>
      <c r="DQD487" s="3"/>
      <c r="DQE487" s="570"/>
      <c r="DQF487" s="3"/>
      <c r="DQG487" s="431"/>
      <c r="DQH487" s="3"/>
      <c r="DQI487" s="570"/>
      <c r="DQJ487" s="3"/>
      <c r="DQK487" s="431"/>
      <c r="DQL487" s="3"/>
      <c r="DQM487" s="570"/>
      <c r="DQN487" s="3"/>
      <c r="DQO487" s="431"/>
      <c r="DQP487" s="3"/>
      <c r="DQQ487" s="570"/>
      <c r="DQR487" s="3"/>
      <c r="DQS487" s="431"/>
      <c r="DQT487" s="3"/>
      <c r="DQU487" s="570"/>
      <c r="DQV487" s="3"/>
      <c r="DQW487" s="431"/>
      <c r="DQX487" s="3"/>
      <c r="DQY487" s="570"/>
      <c r="DQZ487" s="3"/>
      <c r="DRA487" s="431"/>
      <c r="DRB487" s="3"/>
      <c r="DRC487" s="570"/>
      <c r="DRD487" s="3"/>
      <c r="DRE487" s="431"/>
      <c r="DRF487" s="3"/>
      <c r="DRG487" s="570"/>
      <c r="DRH487" s="3"/>
      <c r="DRI487" s="431"/>
      <c r="DRJ487" s="3"/>
      <c r="DRK487" s="570"/>
      <c r="DRL487" s="3"/>
      <c r="DRM487" s="431"/>
      <c r="DRN487" s="3"/>
      <c r="DRO487" s="570"/>
      <c r="DRP487" s="3"/>
      <c r="DRQ487" s="431"/>
      <c r="DRR487" s="3"/>
      <c r="DRS487" s="570"/>
      <c r="DRT487" s="3"/>
      <c r="DRU487" s="431"/>
      <c r="DRV487" s="3"/>
      <c r="DRW487" s="570"/>
      <c r="DRX487" s="3"/>
      <c r="DRY487" s="431"/>
      <c r="DRZ487" s="3"/>
      <c r="DSA487" s="570"/>
      <c r="DSB487" s="3"/>
      <c r="DSC487" s="431"/>
      <c r="DSD487" s="3"/>
      <c r="DSE487" s="570"/>
      <c r="DSF487" s="3"/>
      <c r="DSG487" s="431"/>
      <c r="DSH487" s="3"/>
      <c r="DSI487" s="570"/>
      <c r="DSJ487" s="3"/>
      <c r="DSK487" s="431"/>
      <c r="DSL487" s="3"/>
      <c r="DSM487" s="570"/>
      <c r="DSN487" s="3"/>
      <c r="DSO487" s="431"/>
      <c r="DSP487" s="3"/>
      <c r="DSQ487" s="570"/>
      <c r="DSR487" s="3"/>
      <c r="DSS487" s="431"/>
      <c r="DST487" s="3"/>
      <c r="DSU487" s="570"/>
      <c r="DSV487" s="3"/>
      <c r="DSW487" s="431"/>
      <c r="DSX487" s="3"/>
      <c r="DSY487" s="570"/>
      <c r="DSZ487" s="3"/>
      <c r="DTA487" s="431"/>
      <c r="DTB487" s="3"/>
      <c r="DTC487" s="570"/>
      <c r="DTD487" s="3"/>
      <c r="DTE487" s="431"/>
      <c r="DTF487" s="3"/>
      <c r="DTG487" s="570"/>
      <c r="DTH487" s="3"/>
      <c r="DTI487" s="431"/>
      <c r="DTJ487" s="3"/>
      <c r="DTK487" s="570"/>
      <c r="DTL487" s="3"/>
      <c r="DTM487" s="431"/>
      <c r="DTN487" s="3"/>
      <c r="DTO487" s="570"/>
      <c r="DTP487" s="3"/>
      <c r="DTQ487" s="431"/>
      <c r="DTR487" s="3"/>
      <c r="DTS487" s="570"/>
      <c r="DTT487" s="3"/>
      <c r="DTU487" s="431"/>
      <c r="DTV487" s="3"/>
      <c r="DTW487" s="570"/>
      <c r="DTX487" s="3"/>
      <c r="DTY487" s="431"/>
      <c r="DTZ487" s="3"/>
      <c r="DUA487" s="570"/>
      <c r="DUB487" s="3"/>
      <c r="DUC487" s="431"/>
      <c r="DUD487" s="3"/>
      <c r="DUE487" s="570"/>
      <c r="DUF487" s="3"/>
      <c r="DUG487" s="431"/>
      <c r="DUH487" s="3"/>
      <c r="DUI487" s="570"/>
      <c r="DUJ487" s="3"/>
      <c r="DUK487" s="431"/>
      <c r="DUL487" s="3"/>
      <c r="DUM487" s="570"/>
      <c r="DUN487" s="3"/>
      <c r="DUO487" s="431"/>
      <c r="DUP487" s="3"/>
      <c r="DUQ487" s="570"/>
      <c r="DUR487" s="3"/>
      <c r="DUS487" s="431"/>
      <c r="DUT487" s="3"/>
      <c r="DUU487" s="570"/>
      <c r="DUV487" s="3"/>
      <c r="DUW487" s="431"/>
      <c r="DUX487" s="3"/>
      <c r="DUY487" s="570"/>
      <c r="DUZ487" s="3"/>
      <c r="DVA487" s="431"/>
      <c r="DVB487" s="3"/>
      <c r="DVC487" s="570"/>
      <c r="DVD487" s="3"/>
      <c r="DVE487" s="431"/>
      <c r="DVF487" s="3"/>
      <c r="DVG487" s="570"/>
      <c r="DVH487" s="3"/>
      <c r="DVI487" s="431"/>
      <c r="DVJ487" s="3"/>
      <c r="DVK487" s="570"/>
      <c r="DVL487" s="3"/>
      <c r="DVM487" s="431"/>
      <c r="DVN487" s="3"/>
      <c r="DVO487" s="570"/>
      <c r="DVP487" s="3"/>
      <c r="DVQ487" s="431"/>
      <c r="DVR487" s="3"/>
      <c r="DVS487" s="570"/>
      <c r="DVT487" s="3"/>
      <c r="DVU487" s="431"/>
      <c r="DVV487" s="3"/>
      <c r="DVW487" s="570"/>
      <c r="DVX487" s="3"/>
      <c r="DVY487" s="431"/>
      <c r="DVZ487" s="3"/>
      <c r="DWA487" s="570"/>
      <c r="DWB487" s="3"/>
      <c r="DWC487" s="431"/>
      <c r="DWD487" s="3"/>
      <c r="DWE487" s="570"/>
      <c r="DWF487" s="3"/>
      <c r="DWG487" s="431"/>
      <c r="DWH487" s="3"/>
      <c r="DWI487" s="570"/>
      <c r="DWJ487" s="3"/>
      <c r="DWK487" s="431"/>
      <c r="DWL487" s="3"/>
      <c r="DWM487" s="570"/>
      <c r="DWN487" s="3"/>
      <c r="DWO487" s="431"/>
      <c r="DWP487" s="3"/>
      <c r="DWQ487" s="570"/>
      <c r="DWR487" s="3"/>
      <c r="DWS487" s="431"/>
      <c r="DWT487" s="3"/>
      <c r="DWU487" s="570"/>
      <c r="DWV487" s="3"/>
      <c r="DWW487" s="431"/>
      <c r="DWX487" s="3"/>
      <c r="DWY487" s="570"/>
      <c r="DWZ487" s="3"/>
      <c r="DXA487" s="431"/>
      <c r="DXB487" s="3"/>
      <c r="DXC487" s="570"/>
      <c r="DXD487" s="3"/>
      <c r="DXE487" s="431"/>
      <c r="DXF487" s="3"/>
      <c r="DXG487" s="570"/>
      <c r="DXH487" s="3"/>
      <c r="DXI487" s="431"/>
      <c r="DXJ487" s="3"/>
      <c r="DXK487" s="570"/>
      <c r="DXL487" s="3"/>
      <c r="DXM487" s="431"/>
      <c r="DXN487" s="3"/>
      <c r="DXO487" s="570"/>
      <c r="DXP487" s="3"/>
      <c r="DXQ487" s="431"/>
      <c r="DXR487" s="3"/>
      <c r="DXS487" s="570"/>
      <c r="DXT487" s="3"/>
      <c r="DXU487" s="431"/>
      <c r="DXV487" s="3"/>
      <c r="DXW487" s="570"/>
      <c r="DXX487" s="3"/>
      <c r="DXY487" s="431"/>
      <c r="DXZ487" s="3"/>
      <c r="DYA487" s="570"/>
      <c r="DYB487" s="3"/>
      <c r="DYC487" s="431"/>
      <c r="DYD487" s="3"/>
      <c r="DYE487" s="570"/>
      <c r="DYF487" s="3"/>
      <c r="DYG487" s="431"/>
      <c r="DYH487" s="3"/>
      <c r="DYI487" s="570"/>
      <c r="DYJ487" s="3"/>
      <c r="DYK487" s="431"/>
      <c r="DYL487" s="3"/>
      <c r="DYM487" s="570"/>
      <c r="DYN487" s="3"/>
      <c r="DYO487" s="431"/>
      <c r="DYP487" s="3"/>
      <c r="DYQ487" s="570"/>
      <c r="DYR487" s="3"/>
      <c r="DYS487" s="431"/>
      <c r="DYT487" s="3"/>
      <c r="DYU487" s="570"/>
      <c r="DYV487" s="3"/>
      <c r="DYW487" s="431"/>
      <c r="DYX487" s="3"/>
      <c r="DYY487" s="570"/>
      <c r="DYZ487" s="3"/>
      <c r="DZA487" s="431"/>
      <c r="DZB487" s="3"/>
      <c r="DZC487" s="570"/>
      <c r="DZD487" s="3"/>
      <c r="DZE487" s="431"/>
      <c r="DZF487" s="3"/>
      <c r="DZG487" s="570"/>
      <c r="DZH487" s="3"/>
      <c r="DZI487" s="431"/>
      <c r="DZJ487" s="3"/>
      <c r="DZK487" s="570"/>
      <c r="DZL487" s="3"/>
      <c r="DZM487" s="431"/>
      <c r="DZN487" s="3"/>
      <c r="DZO487" s="570"/>
      <c r="DZP487" s="3"/>
      <c r="DZQ487" s="431"/>
      <c r="DZR487" s="3"/>
      <c r="DZS487" s="570"/>
      <c r="DZT487" s="3"/>
      <c r="DZU487" s="431"/>
      <c r="DZV487" s="3"/>
      <c r="DZW487" s="570"/>
      <c r="DZX487" s="3"/>
      <c r="DZY487" s="431"/>
      <c r="DZZ487" s="3"/>
      <c r="EAA487" s="570"/>
      <c r="EAB487" s="3"/>
      <c r="EAC487" s="431"/>
      <c r="EAD487" s="3"/>
      <c r="EAE487" s="570"/>
      <c r="EAF487" s="3"/>
      <c r="EAG487" s="431"/>
      <c r="EAH487" s="3"/>
      <c r="EAI487" s="570"/>
      <c r="EAJ487" s="3"/>
      <c r="EAK487" s="431"/>
      <c r="EAL487" s="3"/>
      <c r="EAM487" s="570"/>
      <c r="EAN487" s="3"/>
      <c r="EAO487" s="431"/>
      <c r="EAP487" s="3"/>
      <c r="EAQ487" s="570"/>
      <c r="EAR487" s="3"/>
      <c r="EAS487" s="431"/>
      <c r="EAT487" s="3"/>
      <c r="EAU487" s="570"/>
      <c r="EAV487" s="3"/>
      <c r="EAW487" s="431"/>
      <c r="EAX487" s="3"/>
      <c r="EAY487" s="570"/>
      <c r="EAZ487" s="3"/>
      <c r="EBA487" s="431"/>
      <c r="EBB487" s="3"/>
      <c r="EBC487" s="570"/>
      <c r="EBD487" s="3"/>
      <c r="EBE487" s="431"/>
      <c r="EBF487" s="3"/>
      <c r="EBG487" s="570"/>
      <c r="EBH487" s="3"/>
      <c r="EBI487" s="431"/>
      <c r="EBJ487" s="3"/>
      <c r="EBK487" s="570"/>
      <c r="EBL487" s="3"/>
      <c r="EBM487" s="431"/>
      <c r="EBN487" s="3"/>
      <c r="EBO487" s="570"/>
      <c r="EBP487" s="3"/>
      <c r="EBQ487" s="431"/>
      <c r="EBR487" s="3"/>
      <c r="EBS487" s="570"/>
      <c r="EBT487" s="3"/>
      <c r="EBU487" s="431"/>
      <c r="EBV487" s="3"/>
      <c r="EBW487" s="570"/>
      <c r="EBX487" s="3"/>
      <c r="EBY487" s="431"/>
      <c r="EBZ487" s="3"/>
      <c r="ECA487" s="570"/>
      <c r="ECB487" s="3"/>
      <c r="ECC487" s="431"/>
      <c r="ECD487" s="3"/>
      <c r="ECE487" s="570"/>
      <c r="ECF487" s="3"/>
      <c r="ECG487" s="431"/>
      <c r="ECH487" s="3"/>
      <c r="ECI487" s="570"/>
      <c r="ECJ487" s="3"/>
      <c r="ECK487" s="431"/>
      <c r="ECL487" s="3"/>
      <c r="ECM487" s="570"/>
      <c r="ECN487" s="3"/>
      <c r="ECO487" s="431"/>
      <c r="ECP487" s="3"/>
      <c r="ECQ487" s="570"/>
      <c r="ECR487" s="3"/>
      <c r="ECS487" s="431"/>
      <c r="ECT487" s="3"/>
      <c r="ECU487" s="570"/>
      <c r="ECV487" s="3"/>
      <c r="ECW487" s="431"/>
      <c r="ECX487" s="3"/>
      <c r="ECY487" s="570"/>
      <c r="ECZ487" s="3"/>
      <c r="EDA487" s="431"/>
      <c r="EDB487" s="3"/>
      <c r="EDC487" s="570"/>
      <c r="EDD487" s="3"/>
      <c r="EDE487" s="431"/>
      <c r="EDF487" s="3"/>
      <c r="EDG487" s="570"/>
      <c r="EDH487" s="3"/>
      <c r="EDI487" s="431"/>
      <c r="EDJ487" s="3"/>
      <c r="EDK487" s="570"/>
      <c r="EDL487" s="3"/>
      <c r="EDM487" s="431"/>
      <c r="EDN487" s="3"/>
      <c r="EDO487" s="570"/>
      <c r="EDP487" s="3"/>
      <c r="EDQ487" s="431"/>
      <c r="EDR487" s="3"/>
      <c r="EDS487" s="570"/>
      <c r="EDT487" s="3"/>
      <c r="EDU487" s="431"/>
      <c r="EDV487" s="3"/>
      <c r="EDW487" s="570"/>
      <c r="EDX487" s="3"/>
      <c r="EDY487" s="431"/>
      <c r="EDZ487" s="3"/>
      <c r="EEA487" s="570"/>
      <c r="EEB487" s="3"/>
      <c r="EEC487" s="431"/>
      <c r="EED487" s="3"/>
      <c r="EEE487" s="570"/>
      <c r="EEF487" s="3"/>
      <c r="EEG487" s="431"/>
      <c r="EEH487" s="3"/>
      <c r="EEI487" s="570"/>
      <c r="EEJ487" s="3"/>
      <c r="EEK487" s="431"/>
      <c r="EEL487" s="3"/>
      <c r="EEM487" s="570"/>
      <c r="EEN487" s="3"/>
      <c r="EEO487" s="431"/>
      <c r="EEP487" s="3"/>
      <c r="EEQ487" s="570"/>
      <c r="EER487" s="3"/>
      <c r="EES487" s="431"/>
      <c r="EET487" s="3"/>
      <c r="EEU487" s="570"/>
      <c r="EEV487" s="3"/>
      <c r="EEW487" s="431"/>
      <c r="EEX487" s="3"/>
      <c r="EEY487" s="570"/>
      <c r="EEZ487" s="3"/>
      <c r="EFA487" s="431"/>
      <c r="EFB487" s="3"/>
      <c r="EFC487" s="570"/>
      <c r="EFD487" s="3"/>
      <c r="EFE487" s="431"/>
      <c r="EFF487" s="3"/>
      <c r="EFG487" s="570"/>
      <c r="EFH487" s="3"/>
      <c r="EFI487" s="431"/>
      <c r="EFJ487" s="3"/>
      <c r="EFK487" s="570"/>
      <c r="EFL487" s="3"/>
      <c r="EFM487" s="431"/>
      <c r="EFN487" s="3"/>
      <c r="EFO487" s="570"/>
      <c r="EFP487" s="3"/>
      <c r="EFQ487" s="431"/>
      <c r="EFR487" s="3"/>
      <c r="EFS487" s="570"/>
      <c r="EFT487" s="3"/>
      <c r="EFU487" s="431"/>
      <c r="EFV487" s="3"/>
      <c r="EFW487" s="570"/>
      <c r="EFX487" s="3"/>
      <c r="EFY487" s="431"/>
      <c r="EFZ487" s="3"/>
      <c r="EGA487" s="570"/>
      <c r="EGB487" s="3"/>
      <c r="EGC487" s="431"/>
      <c r="EGD487" s="3"/>
      <c r="EGE487" s="570"/>
      <c r="EGF487" s="3"/>
      <c r="EGG487" s="431"/>
      <c r="EGH487" s="3"/>
      <c r="EGI487" s="570"/>
      <c r="EGJ487" s="3"/>
      <c r="EGK487" s="431"/>
      <c r="EGL487" s="3"/>
      <c r="EGM487" s="570"/>
      <c r="EGN487" s="3"/>
      <c r="EGO487" s="431"/>
      <c r="EGP487" s="3"/>
      <c r="EGQ487" s="570"/>
      <c r="EGR487" s="3"/>
      <c r="EGS487" s="431"/>
      <c r="EGT487" s="3"/>
      <c r="EGU487" s="570"/>
      <c r="EGV487" s="3"/>
      <c r="EGW487" s="431"/>
      <c r="EGX487" s="3"/>
      <c r="EGY487" s="570"/>
      <c r="EGZ487" s="3"/>
      <c r="EHA487" s="431"/>
      <c r="EHB487" s="3"/>
      <c r="EHC487" s="570"/>
      <c r="EHD487" s="3"/>
      <c r="EHE487" s="431"/>
      <c r="EHF487" s="3"/>
      <c r="EHG487" s="570"/>
      <c r="EHH487" s="3"/>
      <c r="EHI487" s="431"/>
      <c r="EHJ487" s="3"/>
      <c r="EHK487" s="570"/>
      <c r="EHL487" s="3"/>
      <c r="EHM487" s="431"/>
      <c r="EHN487" s="3"/>
      <c r="EHO487" s="570"/>
      <c r="EHP487" s="3"/>
      <c r="EHQ487" s="431"/>
      <c r="EHR487" s="3"/>
      <c r="EHS487" s="570"/>
      <c r="EHT487" s="3"/>
      <c r="EHU487" s="431"/>
      <c r="EHV487" s="3"/>
      <c r="EHW487" s="570"/>
      <c r="EHX487" s="3"/>
      <c r="EHY487" s="431"/>
      <c r="EHZ487" s="3"/>
      <c r="EIA487" s="570"/>
      <c r="EIB487" s="3"/>
      <c r="EIC487" s="431"/>
      <c r="EID487" s="3"/>
      <c r="EIE487" s="570"/>
      <c r="EIF487" s="3"/>
      <c r="EIG487" s="431"/>
      <c r="EIH487" s="3"/>
      <c r="EII487" s="570"/>
      <c r="EIJ487" s="3"/>
      <c r="EIK487" s="431"/>
      <c r="EIL487" s="3"/>
      <c r="EIM487" s="570"/>
      <c r="EIN487" s="3"/>
      <c r="EIO487" s="431"/>
      <c r="EIP487" s="3"/>
      <c r="EIQ487" s="570"/>
      <c r="EIR487" s="3"/>
      <c r="EIS487" s="431"/>
      <c r="EIT487" s="3"/>
      <c r="EIU487" s="570"/>
      <c r="EIV487" s="3"/>
      <c r="EIW487" s="431"/>
      <c r="EIX487" s="3"/>
      <c r="EIY487" s="570"/>
      <c r="EIZ487" s="3"/>
      <c r="EJA487" s="431"/>
      <c r="EJB487" s="3"/>
      <c r="EJC487" s="570"/>
      <c r="EJD487" s="3"/>
      <c r="EJE487" s="431"/>
      <c r="EJF487" s="3"/>
      <c r="EJG487" s="570"/>
      <c r="EJH487" s="3"/>
      <c r="EJI487" s="431"/>
      <c r="EJJ487" s="3"/>
      <c r="EJK487" s="570"/>
      <c r="EJL487" s="3"/>
      <c r="EJM487" s="431"/>
      <c r="EJN487" s="3"/>
      <c r="EJO487" s="570"/>
      <c r="EJP487" s="3"/>
      <c r="EJQ487" s="431"/>
      <c r="EJR487" s="3"/>
      <c r="EJS487" s="570"/>
      <c r="EJT487" s="3"/>
      <c r="EJU487" s="431"/>
      <c r="EJV487" s="3"/>
      <c r="EJW487" s="570"/>
      <c r="EJX487" s="3"/>
      <c r="EJY487" s="431"/>
      <c r="EJZ487" s="3"/>
      <c r="EKA487" s="570"/>
      <c r="EKB487" s="3"/>
      <c r="EKC487" s="431"/>
      <c r="EKD487" s="3"/>
      <c r="EKE487" s="570"/>
      <c r="EKF487" s="3"/>
      <c r="EKG487" s="431"/>
      <c r="EKH487" s="3"/>
      <c r="EKI487" s="570"/>
      <c r="EKJ487" s="3"/>
      <c r="EKK487" s="431"/>
      <c r="EKL487" s="3"/>
      <c r="EKM487" s="570"/>
      <c r="EKN487" s="3"/>
      <c r="EKO487" s="431"/>
      <c r="EKP487" s="3"/>
      <c r="EKQ487" s="570"/>
      <c r="EKR487" s="3"/>
      <c r="EKS487" s="431"/>
      <c r="EKT487" s="3"/>
      <c r="EKU487" s="570"/>
      <c r="EKV487" s="3"/>
      <c r="EKW487" s="431"/>
      <c r="EKX487" s="3"/>
      <c r="EKY487" s="570"/>
      <c r="EKZ487" s="3"/>
      <c r="ELA487" s="431"/>
      <c r="ELB487" s="3"/>
      <c r="ELC487" s="570"/>
      <c r="ELD487" s="3"/>
      <c r="ELE487" s="431"/>
      <c r="ELF487" s="3"/>
      <c r="ELG487" s="570"/>
      <c r="ELH487" s="3"/>
      <c r="ELI487" s="431"/>
      <c r="ELJ487" s="3"/>
      <c r="ELK487" s="570"/>
      <c r="ELL487" s="3"/>
      <c r="ELM487" s="431"/>
      <c r="ELN487" s="3"/>
      <c r="ELO487" s="570"/>
      <c r="ELP487" s="3"/>
      <c r="ELQ487" s="431"/>
      <c r="ELR487" s="3"/>
      <c r="ELS487" s="570"/>
      <c r="ELT487" s="3"/>
      <c r="ELU487" s="431"/>
      <c r="ELV487" s="3"/>
      <c r="ELW487" s="570"/>
      <c r="ELX487" s="3"/>
      <c r="ELY487" s="431"/>
      <c r="ELZ487" s="3"/>
      <c r="EMA487" s="570"/>
      <c r="EMB487" s="3"/>
      <c r="EMC487" s="431"/>
      <c r="EMD487" s="3"/>
      <c r="EME487" s="570"/>
      <c r="EMF487" s="3"/>
      <c r="EMG487" s="431"/>
      <c r="EMH487" s="3"/>
      <c r="EMI487" s="570"/>
      <c r="EMJ487" s="3"/>
      <c r="EMK487" s="431"/>
      <c r="EML487" s="3"/>
      <c r="EMM487" s="570"/>
      <c r="EMN487" s="3"/>
      <c r="EMO487" s="431"/>
      <c r="EMP487" s="3"/>
      <c r="EMQ487" s="570"/>
      <c r="EMR487" s="3"/>
      <c r="EMS487" s="431"/>
      <c r="EMT487" s="3"/>
      <c r="EMU487" s="570"/>
      <c r="EMV487" s="3"/>
      <c r="EMW487" s="431"/>
      <c r="EMX487" s="3"/>
      <c r="EMY487" s="570"/>
      <c r="EMZ487" s="3"/>
      <c r="ENA487" s="431"/>
      <c r="ENB487" s="3"/>
      <c r="ENC487" s="570"/>
      <c r="END487" s="3"/>
      <c r="ENE487" s="431"/>
      <c r="ENF487" s="3"/>
      <c r="ENG487" s="570"/>
      <c r="ENH487" s="3"/>
      <c r="ENI487" s="431"/>
      <c r="ENJ487" s="3"/>
      <c r="ENK487" s="570"/>
      <c r="ENL487" s="3"/>
      <c r="ENM487" s="431"/>
      <c r="ENN487" s="3"/>
      <c r="ENO487" s="570"/>
      <c r="ENP487" s="3"/>
      <c r="ENQ487" s="431"/>
      <c r="ENR487" s="3"/>
      <c r="ENS487" s="570"/>
      <c r="ENT487" s="3"/>
      <c r="ENU487" s="431"/>
      <c r="ENV487" s="3"/>
      <c r="ENW487" s="570"/>
      <c r="ENX487" s="3"/>
      <c r="ENY487" s="431"/>
      <c r="ENZ487" s="3"/>
      <c r="EOA487" s="570"/>
      <c r="EOB487" s="3"/>
      <c r="EOC487" s="431"/>
      <c r="EOD487" s="3"/>
      <c r="EOE487" s="570"/>
      <c r="EOF487" s="3"/>
      <c r="EOG487" s="431"/>
      <c r="EOH487" s="3"/>
      <c r="EOI487" s="570"/>
      <c r="EOJ487" s="3"/>
      <c r="EOK487" s="431"/>
      <c r="EOL487" s="3"/>
      <c r="EOM487" s="570"/>
      <c r="EON487" s="3"/>
      <c r="EOO487" s="431"/>
      <c r="EOP487" s="3"/>
      <c r="EOQ487" s="570"/>
      <c r="EOR487" s="3"/>
      <c r="EOS487" s="431"/>
      <c r="EOT487" s="3"/>
      <c r="EOU487" s="570"/>
      <c r="EOV487" s="3"/>
      <c r="EOW487" s="431"/>
      <c r="EOX487" s="3"/>
      <c r="EOY487" s="570"/>
      <c r="EOZ487" s="3"/>
      <c r="EPA487" s="431"/>
      <c r="EPB487" s="3"/>
      <c r="EPC487" s="570"/>
      <c r="EPD487" s="3"/>
      <c r="EPE487" s="431"/>
      <c r="EPF487" s="3"/>
      <c r="EPG487" s="570"/>
      <c r="EPH487" s="3"/>
      <c r="EPI487" s="431"/>
      <c r="EPJ487" s="3"/>
      <c r="EPK487" s="570"/>
      <c r="EPL487" s="3"/>
      <c r="EPM487" s="431"/>
      <c r="EPN487" s="3"/>
      <c r="EPO487" s="570"/>
      <c r="EPP487" s="3"/>
      <c r="EPQ487" s="431"/>
      <c r="EPR487" s="3"/>
      <c r="EPS487" s="570"/>
      <c r="EPT487" s="3"/>
      <c r="EPU487" s="431"/>
      <c r="EPV487" s="3"/>
      <c r="EPW487" s="570"/>
      <c r="EPX487" s="3"/>
      <c r="EPY487" s="431"/>
      <c r="EPZ487" s="3"/>
      <c r="EQA487" s="570"/>
      <c r="EQB487" s="3"/>
      <c r="EQC487" s="431"/>
      <c r="EQD487" s="3"/>
      <c r="EQE487" s="570"/>
      <c r="EQF487" s="3"/>
      <c r="EQG487" s="431"/>
      <c r="EQH487" s="3"/>
      <c r="EQI487" s="570"/>
      <c r="EQJ487" s="3"/>
      <c r="EQK487" s="431"/>
      <c r="EQL487" s="3"/>
      <c r="EQM487" s="570"/>
      <c r="EQN487" s="3"/>
      <c r="EQO487" s="431"/>
      <c r="EQP487" s="3"/>
      <c r="EQQ487" s="570"/>
      <c r="EQR487" s="3"/>
      <c r="EQS487" s="431"/>
      <c r="EQT487" s="3"/>
      <c r="EQU487" s="570"/>
      <c r="EQV487" s="3"/>
      <c r="EQW487" s="431"/>
      <c r="EQX487" s="3"/>
      <c r="EQY487" s="570"/>
      <c r="EQZ487" s="3"/>
      <c r="ERA487" s="431"/>
      <c r="ERB487" s="3"/>
      <c r="ERC487" s="570"/>
      <c r="ERD487" s="3"/>
      <c r="ERE487" s="431"/>
      <c r="ERF487" s="3"/>
      <c r="ERG487" s="570"/>
      <c r="ERH487" s="3"/>
      <c r="ERI487" s="431"/>
      <c r="ERJ487" s="3"/>
      <c r="ERK487" s="570"/>
      <c r="ERL487" s="3"/>
      <c r="ERM487" s="431"/>
      <c r="ERN487" s="3"/>
      <c r="ERO487" s="570"/>
      <c r="ERP487" s="3"/>
      <c r="ERQ487" s="431"/>
      <c r="ERR487" s="3"/>
      <c r="ERS487" s="570"/>
      <c r="ERT487" s="3"/>
      <c r="ERU487" s="431"/>
      <c r="ERV487" s="3"/>
      <c r="ERW487" s="570"/>
      <c r="ERX487" s="3"/>
      <c r="ERY487" s="431"/>
      <c r="ERZ487" s="3"/>
      <c r="ESA487" s="570"/>
      <c r="ESB487" s="3"/>
      <c r="ESC487" s="431"/>
      <c r="ESD487" s="3"/>
      <c r="ESE487" s="570"/>
      <c r="ESF487" s="3"/>
      <c r="ESG487" s="431"/>
      <c r="ESH487" s="3"/>
      <c r="ESI487" s="570"/>
      <c r="ESJ487" s="3"/>
      <c r="ESK487" s="431"/>
      <c r="ESL487" s="3"/>
      <c r="ESM487" s="570"/>
      <c r="ESN487" s="3"/>
      <c r="ESO487" s="431"/>
      <c r="ESP487" s="3"/>
      <c r="ESQ487" s="570"/>
      <c r="ESR487" s="3"/>
      <c r="ESS487" s="431"/>
      <c r="EST487" s="3"/>
      <c r="ESU487" s="570"/>
      <c r="ESV487" s="3"/>
      <c r="ESW487" s="431"/>
      <c r="ESX487" s="3"/>
      <c r="ESY487" s="570"/>
      <c r="ESZ487" s="3"/>
      <c r="ETA487" s="431"/>
      <c r="ETB487" s="3"/>
      <c r="ETC487" s="570"/>
      <c r="ETD487" s="3"/>
      <c r="ETE487" s="431"/>
      <c r="ETF487" s="3"/>
      <c r="ETG487" s="570"/>
      <c r="ETH487" s="3"/>
      <c r="ETI487" s="431"/>
      <c r="ETJ487" s="3"/>
      <c r="ETK487" s="570"/>
      <c r="ETL487" s="3"/>
      <c r="ETM487" s="431"/>
      <c r="ETN487" s="3"/>
      <c r="ETO487" s="570"/>
      <c r="ETP487" s="3"/>
      <c r="ETQ487" s="431"/>
      <c r="ETR487" s="3"/>
      <c r="ETS487" s="570"/>
      <c r="ETT487" s="3"/>
      <c r="ETU487" s="431"/>
      <c r="ETV487" s="3"/>
      <c r="ETW487" s="570"/>
      <c r="ETX487" s="3"/>
      <c r="ETY487" s="431"/>
      <c r="ETZ487" s="3"/>
      <c r="EUA487" s="570"/>
      <c r="EUB487" s="3"/>
      <c r="EUC487" s="431"/>
      <c r="EUD487" s="3"/>
      <c r="EUE487" s="570"/>
      <c r="EUF487" s="3"/>
      <c r="EUG487" s="431"/>
      <c r="EUH487" s="3"/>
      <c r="EUI487" s="570"/>
      <c r="EUJ487" s="3"/>
      <c r="EUK487" s="431"/>
      <c r="EUL487" s="3"/>
      <c r="EUM487" s="570"/>
      <c r="EUN487" s="3"/>
      <c r="EUO487" s="431"/>
      <c r="EUP487" s="3"/>
      <c r="EUQ487" s="570"/>
      <c r="EUR487" s="3"/>
      <c r="EUS487" s="431"/>
      <c r="EUT487" s="3"/>
      <c r="EUU487" s="570"/>
      <c r="EUV487" s="3"/>
      <c r="EUW487" s="431"/>
      <c r="EUX487" s="3"/>
      <c r="EUY487" s="570"/>
      <c r="EUZ487" s="3"/>
      <c r="EVA487" s="431"/>
      <c r="EVB487" s="3"/>
      <c r="EVC487" s="570"/>
      <c r="EVD487" s="3"/>
      <c r="EVE487" s="431"/>
      <c r="EVF487" s="3"/>
      <c r="EVG487" s="570"/>
      <c r="EVH487" s="3"/>
      <c r="EVI487" s="431"/>
      <c r="EVJ487" s="3"/>
      <c r="EVK487" s="570"/>
      <c r="EVL487" s="3"/>
      <c r="EVM487" s="431"/>
      <c r="EVN487" s="3"/>
      <c r="EVO487" s="570"/>
      <c r="EVP487" s="3"/>
      <c r="EVQ487" s="431"/>
      <c r="EVR487" s="3"/>
      <c r="EVS487" s="570"/>
      <c r="EVT487" s="3"/>
      <c r="EVU487" s="431"/>
      <c r="EVV487" s="3"/>
      <c r="EVW487" s="570"/>
      <c r="EVX487" s="3"/>
      <c r="EVY487" s="431"/>
      <c r="EVZ487" s="3"/>
      <c r="EWA487" s="570"/>
      <c r="EWB487" s="3"/>
      <c r="EWC487" s="431"/>
      <c r="EWD487" s="3"/>
      <c r="EWE487" s="570"/>
      <c r="EWF487" s="3"/>
      <c r="EWG487" s="431"/>
      <c r="EWH487" s="3"/>
      <c r="EWI487" s="570"/>
      <c r="EWJ487" s="3"/>
      <c r="EWK487" s="431"/>
      <c r="EWL487" s="3"/>
      <c r="EWM487" s="570"/>
      <c r="EWN487" s="3"/>
      <c r="EWO487" s="431"/>
      <c r="EWP487" s="3"/>
      <c r="EWQ487" s="570"/>
      <c r="EWR487" s="3"/>
      <c r="EWS487" s="431"/>
      <c r="EWT487" s="3"/>
      <c r="EWU487" s="570"/>
      <c r="EWV487" s="3"/>
      <c r="EWW487" s="431"/>
      <c r="EWX487" s="3"/>
      <c r="EWY487" s="570"/>
      <c r="EWZ487" s="3"/>
      <c r="EXA487" s="431"/>
      <c r="EXB487" s="3"/>
      <c r="EXC487" s="570"/>
      <c r="EXD487" s="3"/>
      <c r="EXE487" s="431"/>
      <c r="EXF487" s="3"/>
      <c r="EXG487" s="570"/>
      <c r="EXH487" s="3"/>
      <c r="EXI487" s="431"/>
      <c r="EXJ487" s="3"/>
      <c r="EXK487" s="570"/>
      <c r="EXL487" s="3"/>
      <c r="EXM487" s="431"/>
      <c r="EXN487" s="3"/>
      <c r="EXO487" s="570"/>
      <c r="EXP487" s="3"/>
      <c r="EXQ487" s="431"/>
      <c r="EXR487" s="3"/>
      <c r="EXS487" s="570"/>
      <c r="EXT487" s="3"/>
      <c r="EXU487" s="431"/>
      <c r="EXV487" s="3"/>
      <c r="EXW487" s="570"/>
      <c r="EXX487" s="3"/>
      <c r="EXY487" s="431"/>
      <c r="EXZ487" s="3"/>
      <c r="EYA487" s="570"/>
      <c r="EYB487" s="3"/>
      <c r="EYC487" s="431"/>
      <c r="EYD487" s="3"/>
      <c r="EYE487" s="570"/>
      <c r="EYF487" s="3"/>
      <c r="EYG487" s="431"/>
      <c r="EYH487" s="3"/>
      <c r="EYI487" s="570"/>
      <c r="EYJ487" s="3"/>
      <c r="EYK487" s="431"/>
      <c r="EYL487" s="3"/>
      <c r="EYM487" s="570"/>
      <c r="EYN487" s="3"/>
      <c r="EYO487" s="431"/>
      <c r="EYP487" s="3"/>
      <c r="EYQ487" s="570"/>
      <c r="EYR487" s="3"/>
      <c r="EYS487" s="431"/>
      <c r="EYT487" s="3"/>
      <c r="EYU487" s="570"/>
      <c r="EYV487" s="3"/>
      <c r="EYW487" s="431"/>
      <c r="EYX487" s="3"/>
      <c r="EYY487" s="570"/>
      <c r="EYZ487" s="3"/>
      <c r="EZA487" s="431"/>
      <c r="EZB487" s="3"/>
      <c r="EZC487" s="570"/>
      <c r="EZD487" s="3"/>
      <c r="EZE487" s="431"/>
      <c r="EZF487" s="3"/>
      <c r="EZG487" s="570"/>
      <c r="EZH487" s="3"/>
      <c r="EZI487" s="431"/>
      <c r="EZJ487" s="3"/>
      <c r="EZK487" s="570"/>
      <c r="EZL487" s="3"/>
      <c r="EZM487" s="431"/>
      <c r="EZN487" s="3"/>
      <c r="EZO487" s="570"/>
      <c r="EZP487" s="3"/>
      <c r="EZQ487" s="431"/>
      <c r="EZR487" s="3"/>
      <c r="EZS487" s="570"/>
      <c r="EZT487" s="3"/>
      <c r="EZU487" s="431"/>
      <c r="EZV487" s="3"/>
      <c r="EZW487" s="570"/>
      <c r="EZX487" s="3"/>
      <c r="EZY487" s="431"/>
      <c r="EZZ487" s="3"/>
      <c r="FAA487" s="570"/>
      <c r="FAB487" s="3"/>
      <c r="FAC487" s="431"/>
      <c r="FAD487" s="3"/>
      <c r="FAE487" s="570"/>
      <c r="FAF487" s="3"/>
      <c r="FAG487" s="431"/>
      <c r="FAH487" s="3"/>
      <c r="FAI487" s="570"/>
      <c r="FAJ487" s="3"/>
      <c r="FAK487" s="431"/>
      <c r="FAL487" s="3"/>
      <c r="FAM487" s="570"/>
      <c r="FAN487" s="3"/>
      <c r="FAO487" s="431"/>
      <c r="FAP487" s="3"/>
      <c r="FAQ487" s="570"/>
      <c r="FAR487" s="3"/>
      <c r="FAS487" s="431"/>
      <c r="FAT487" s="3"/>
      <c r="FAU487" s="570"/>
      <c r="FAV487" s="3"/>
      <c r="FAW487" s="431"/>
      <c r="FAX487" s="3"/>
      <c r="FAY487" s="570"/>
      <c r="FAZ487" s="3"/>
      <c r="FBA487" s="431"/>
      <c r="FBB487" s="3"/>
      <c r="FBC487" s="570"/>
      <c r="FBD487" s="3"/>
      <c r="FBE487" s="431"/>
      <c r="FBF487" s="3"/>
      <c r="FBG487" s="570"/>
      <c r="FBH487" s="3"/>
      <c r="FBI487" s="431"/>
      <c r="FBJ487" s="3"/>
      <c r="FBK487" s="570"/>
      <c r="FBL487" s="3"/>
      <c r="FBM487" s="431"/>
      <c r="FBN487" s="3"/>
      <c r="FBO487" s="570"/>
      <c r="FBP487" s="3"/>
      <c r="FBQ487" s="431"/>
      <c r="FBR487" s="3"/>
      <c r="FBS487" s="570"/>
      <c r="FBT487" s="3"/>
      <c r="FBU487" s="431"/>
      <c r="FBV487" s="3"/>
      <c r="FBW487" s="570"/>
      <c r="FBX487" s="3"/>
      <c r="FBY487" s="431"/>
      <c r="FBZ487" s="3"/>
      <c r="FCA487" s="570"/>
      <c r="FCB487" s="3"/>
      <c r="FCC487" s="431"/>
      <c r="FCD487" s="3"/>
      <c r="FCE487" s="570"/>
      <c r="FCF487" s="3"/>
      <c r="FCG487" s="431"/>
      <c r="FCH487" s="3"/>
      <c r="FCI487" s="570"/>
      <c r="FCJ487" s="3"/>
      <c r="FCK487" s="431"/>
      <c r="FCL487" s="3"/>
      <c r="FCM487" s="570"/>
      <c r="FCN487" s="3"/>
      <c r="FCO487" s="431"/>
      <c r="FCP487" s="3"/>
      <c r="FCQ487" s="570"/>
      <c r="FCR487" s="3"/>
      <c r="FCS487" s="431"/>
      <c r="FCT487" s="3"/>
      <c r="FCU487" s="570"/>
      <c r="FCV487" s="3"/>
      <c r="FCW487" s="431"/>
      <c r="FCX487" s="3"/>
      <c r="FCY487" s="570"/>
      <c r="FCZ487" s="3"/>
      <c r="FDA487" s="431"/>
      <c r="FDB487" s="3"/>
      <c r="FDC487" s="570"/>
      <c r="FDD487" s="3"/>
      <c r="FDE487" s="431"/>
      <c r="FDF487" s="3"/>
      <c r="FDG487" s="570"/>
      <c r="FDH487" s="3"/>
      <c r="FDI487" s="431"/>
      <c r="FDJ487" s="3"/>
      <c r="FDK487" s="570"/>
      <c r="FDL487" s="3"/>
      <c r="FDM487" s="431"/>
      <c r="FDN487" s="3"/>
      <c r="FDO487" s="570"/>
      <c r="FDP487" s="3"/>
      <c r="FDQ487" s="431"/>
      <c r="FDR487" s="3"/>
      <c r="FDS487" s="570"/>
      <c r="FDT487" s="3"/>
      <c r="FDU487" s="431"/>
      <c r="FDV487" s="3"/>
      <c r="FDW487" s="570"/>
      <c r="FDX487" s="3"/>
      <c r="FDY487" s="431"/>
      <c r="FDZ487" s="3"/>
      <c r="FEA487" s="570"/>
      <c r="FEB487" s="3"/>
      <c r="FEC487" s="431"/>
      <c r="FED487" s="3"/>
      <c r="FEE487" s="570"/>
      <c r="FEF487" s="3"/>
      <c r="FEG487" s="431"/>
      <c r="FEH487" s="3"/>
      <c r="FEI487" s="570"/>
      <c r="FEJ487" s="3"/>
      <c r="FEK487" s="431"/>
      <c r="FEL487" s="3"/>
      <c r="FEM487" s="570"/>
      <c r="FEN487" s="3"/>
      <c r="FEO487" s="431"/>
      <c r="FEP487" s="3"/>
      <c r="FEQ487" s="570"/>
      <c r="FER487" s="3"/>
      <c r="FES487" s="431"/>
      <c r="FET487" s="3"/>
      <c r="FEU487" s="570"/>
      <c r="FEV487" s="3"/>
      <c r="FEW487" s="431"/>
      <c r="FEX487" s="3"/>
      <c r="FEY487" s="570"/>
      <c r="FEZ487" s="3"/>
      <c r="FFA487" s="431"/>
      <c r="FFB487" s="3"/>
      <c r="FFC487" s="570"/>
      <c r="FFD487" s="3"/>
      <c r="FFE487" s="431"/>
      <c r="FFF487" s="3"/>
      <c r="FFG487" s="570"/>
      <c r="FFH487" s="3"/>
      <c r="FFI487" s="431"/>
      <c r="FFJ487" s="3"/>
      <c r="FFK487" s="570"/>
      <c r="FFL487" s="3"/>
      <c r="FFM487" s="431"/>
      <c r="FFN487" s="3"/>
      <c r="FFO487" s="570"/>
      <c r="FFP487" s="3"/>
      <c r="FFQ487" s="431"/>
      <c r="FFR487" s="3"/>
      <c r="FFS487" s="570"/>
      <c r="FFT487" s="3"/>
      <c r="FFU487" s="431"/>
      <c r="FFV487" s="3"/>
      <c r="FFW487" s="570"/>
      <c r="FFX487" s="3"/>
      <c r="FFY487" s="431"/>
      <c r="FFZ487" s="3"/>
      <c r="FGA487" s="570"/>
      <c r="FGB487" s="3"/>
      <c r="FGC487" s="431"/>
      <c r="FGD487" s="3"/>
      <c r="FGE487" s="570"/>
      <c r="FGF487" s="3"/>
      <c r="FGG487" s="431"/>
      <c r="FGH487" s="3"/>
      <c r="FGI487" s="570"/>
      <c r="FGJ487" s="3"/>
      <c r="FGK487" s="431"/>
      <c r="FGL487" s="3"/>
      <c r="FGM487" s="570"/>
      <c r="FGN487" s="3"/>
      <c r="FGO487" s="431"/>
      <c r="FGP487" s="3"/>
      <c r="FGQ487" s="570"/>
      <c r="FGR487" s="3"/>
      <c r="FGS487" s="431"/>
      <c r="FGT487" s="3"/>
      <c r="FGU487" s="570"/>
      <c r="FGV487" s="3"/>
      <c r="FGW487" s="431"/>
      <c r="FGX487" s="3"/>
      <c r="FGY487" s="570"/>
      <c r="FGZ487" s="3"/>
      <c r="FHA487" s="431"/>
      <c r="FHB487" s="3"/>
      <c r="FHC487" s="570"/>
      <c r="FHD487" s="3"/>
      <c r="FHE487" s="431"/>
      <c r="FHF487" s="3"/>
      <c r="FHG487" s="570"/>
      <c r="FHH487" s="3"/>
      <c r="FHI487" s="431"/>
      <c r="FHJ487" s="3"/>
      <c r="FHK487" s="570"/>
      <c r="FHL487" s="3"/>
      <c r="FHM487" s="431"/>
      <c r="FHN487" s="3"/>
      <c r="FHO487" s="570"/>
      <c r="FHP487" s="3"/>
      <c r="FHQ487" s="431"/>
      <c r="FHR487" s="3"/>
      <c r="FHS487" s="570"/>
      <c r="FHT487" s="3"/>
      <c r="FHU487" s="431"/>
      <c r="FHV487" s="3"/>
      <c r="FHW487" s="570"/>
      <c r="FHX487" s="3"/>
      <c r="FHY487" s="431"/>
      <c r="FHZ487" s="3"/>
      <c r="FIA487" s="570"/>
      <c r="FIB487" s="3"/>
      <c r="FIC487" s="431"/>
      <c r="FID487" s="3"/>
      <c r="FIE487" s="570"/>
      <c r="FIF487" s="3"/>
      <c r="FIG487" s="431"/>
      <c r="FIH487" s="3"/>
      <c r="FII487" s="570"/>
      <c r="FIJ487" s="3"/>
      <c r="FIK487" s="431"/>
      <c r="FIL487" s="3"/>
      <c r="FIM487" s="570"/>
      <c r="FIN487" s="3"/>
      <c r="FIO487" s="431"/>
      <c r="FIP487" s="3"/>
      <c r="FIQ487" s="570"/>
      <c r="FIR487" s="3"/>
      <c r="FIS487" s="431"/>
      <c r="FIT487" s="3"/>
      <c r="FIU487" s="570"/>
      <c r="FIV487" s="3"/>
      <c r="FIW487" s="431"/>
      <c r="FIX487" s="3"/>
      <c r="FIY487" s="570"/>
      <c r="FIZ487" s="3"/>
      <c r="FJA487" s="431"/>
      <c r="FJB487" s="3"/>
      <c r="FJC487" s="570"/>
      <c r="FJD487" s="3"/>
      <c r="FJE487" s="431"/>
      <c r="FJF487" s="3"/>
      <c r="FJG487" s="570"/>
      <c r="FJH487" s="3"/>
      <c r="FJI487" s="431"/>
      <c r="FJJ487" s="3"/>
      <c r="FJK487" s="570"/>
      <c r="FJL487" s="3"/>
      <c r="FJM487" s="431"/>
      <c r="FJN487" s="3"/>
      <c r="FJO487" s="570"/>
      <c r="FJP487" s="3"/>
      <c r="FJQ487" s="431"/>
      <c r="FJR487" s="3"/>
      <c r="FJS487" s="570"/>
      <c r="FJT487" s="3"/>
      <c r="FJU487" s="431"/>
      <c r="FJV487" s="3"/>
      <c r="FJW487" s="570"/>
      <c r="FJX487" s="3"/>
      <c r="FJY487" s="431"/>
      <c r="FJZ487" s="3"/>
      <c r="FKA487" s="570"/>
      <c r="FKB487" s="3"/>
      <c r="FKC487" s="431"/>
      <c r="FKD487" s="3"/>
      <c r="FKE487" s="570"/>
      <c r="FKF487" s="3"/>
      <c r="FKG487" s="431"/>
      <c r="FKH487" s="3"/>
      <c r="FKI487" s="570"/>
      <c r="FKJ487" s="3"/>
      <c r="FKK487" s="431"/>
      <c r="FKL487" s="3"/>
      <c r="FKM487" s="570"/>
      <c r="FKN487" s="3"/>
      <c r="FKO487" s="431"/>
      <c r="FKP487" s="3"/>
      <c r="FKQ487" s="570"/>
      <c r="FKR487" s="3"/>
      <c r="FKS487" s="431"/>
      <c r="FKT487" s="3"/>
      <c r="FKU487" s="570"/>
      <c r="FKV487" s="3"/>
      <c r="FKW487" s="431"/>
      <c r="FKX487" s="3"/>
      <c r="FKY487" s="570"/>
      <c r="FKZ487" s="3"/>
      <c r="FLA487" s="431"/>
      <c r="FLB487" s="3"/>
      <c r="FLC487" s="570"/>
      <c r="FLD487" s="3"/>
      <c r="FLE487" s="431"/>
      <c r="FLF487" s="3"/>
      <c r="FLG487" s="570"/>
      <c r="FLH487" s="3"/>
      <c r="FLI487" s="431"/>
      <c r="FLJ487" s="3"/>
      <c r="FLK487" s="570"/>
      <c r="FLL487" s="3"/>
      <c r="FLM487" s="431"/>
      <c r="FLN487" s="3"/>
      <c r="FLO487" s="570"/>
      <c r="FLP487" s="3"/>
      <c r="FLQ487" s="431"/>
      <c r="FLR487" s="3"/>
      <c r="FLS487" s="570"/>
      <c r="FLT487" s="3"/>
      <c r="FLU487" s="431"/>
      <c r="FLV487" s="3"/>
      <c r="FLW487" s="570"/>
      <c r="FLX487" s="3"/>
      <c r="FLY487" s="431"/>
      <c r="FLZ487" s="3"/>
      <c r="FMA487" s="570"/>
      <c r="FMB487" s="3"/>
      <c r="FMC487" s="431"/>
      <c r="FMD487" s="3"/>
      <c r="FME487" s="570"/>
      <c r="FMF487" s="3"/>
      <c r="FMG487" s="431"/>
      <c r="FMH487" s="3"/>
      <c r="FMI487" s="570"/>
      <c r="FMJ487" s="3"/>
      <c r="FMK487" s="431"/>
      <c r="FML487" s="3"/>
      <c r="FMM487" s="570"/>
      <c r="FMN487" s="3"/>
      <c r="FMO487" s="431"/>
      <c r="FMP487" s="3"/>
      <c r="FMQ487" s="570"/>
      <c r="FMR487" s="3"/>
      <c r="FMS487" s="431"/>
      <c r="FMT487" s="3"/>
      <c r="FMU487" s="570"/>
      <c r="FMV487" s="3"/>
      <c r="FMW487" s="431"/>
      <c r="FMX487" s="3"/>
      <c r="FMY487" s="570"/>
      <c r="FMZ487" s="3"/>
      <c r="FNA487" s="431"/>
      <c r="FNB487" s="3"/>
      <c r="FNC487" s="570"/>
      <c r="FND487" s="3"/>
      <c r="FNE487" s="431"/>
      <c r="FNF487" s="3"/>
      <c r="FNG487" s="570"/>
      <c r="FNH487" s="3"/>
      <c r="FNI487" s="431"/>
      <c r="FNJ487" s="3"/>
      <c r="FNK487" s="570"/>
      <c r="FNL487" s="3"/>
      <c r="FNM487" s="431"/>
      <c r="FNN487" s="3"/>
      <c r="FNO487" s="570"/>
      <c r="FNP487" s="3"/>
      <c r="FNQ487" s="431"/>
      <c r="FNR487" s="3"/>
      <c r="FNS487" s="570"/>
      <c r="FNT487" s="3"/>
      <c r="FNU487" s="431"/>
      <c r="FNV487" s="3"/>
      <c r="FNW487" s="570"/>
      <c r="FNX487" s="3"/>
      <c r="FNY487" s="431"/>
      <c r="FNZ487" s="3"/>
      <c r="FOA487" s="570"/>
      <c r="FOB487" s="3"/>
      <c r="FOC487" s="431"/>
      <c r="FOD487" s="3"/>
      <c r="FOE487" s="570"/>
      <c r="FOF487" s="3"/>
      <c r="FOG487" s="431"/>
      <c r="FOH487" s="3"/>
      <c r="FOI487" s="570"/>
      <c r="FOJ487" s="3"/>
      <c r="FOK487" s="431"/>
      <c r="FOL487" s="3"/>
      <c r="FOM487" s="570"/>
      <c r="FON487" s="3"/>
      <c r="FOO487" s="431"/>
      <c r="FOP487" s="3"/>
      <c r="FOQ487" s="570"/>
      <c r="FOR487" s="3"/>
      <c r="FOS487" s="431"/>
      <c r="FOT487" s="3"/>
      <c r="FOU487" s="570"/>
      <c r="FOV487" s="3"/>
      <c r="FOW487" s="431"/>
      <c r="FOX487" s="3"/>
      <c r="FOY487" s="570"/>
      <c r="FOZ487" s="3"/>
      <c r="FPA487" s="431"/>
      <c r="FPB487" s="3"/>
      <c r="FPC487" s="570"/>
      <c r="FPD487" s="3"/>
      <c r="FPE487" s="431"/>
      <c r="FPF487" s="3"/>
      <c r="FPG487" s="570"/>
      <c r="FPH487" s="3"/>
      <c r="FPI487" s="431"/>
      <c r="FPJ487" s="3"/>
      <c r="FPK487" s="570"/>
      <c r="FPL487" s="3"/>
      <c r="FPM487" s="431"/>
      <c r="FPN487" s="3"/>
      <c r="FPO487" s="570"/>
      <c r="FPP487" s="3"/>
      <c r="FPQ487" s="431"/>
      <c r="FPR487" s="3"/>
      <c r="FPS487" s="570"/>
      <c r="FPT487" s="3"/>
      <c r="FPU487" s="431"/>
      <c r="FPV487" s="3"/>
      <c r="FPW487" s="570"/>
      <c r="FPX487" s="3"/>
      <c r="FPY487" s="431"/>
      <c r="FPZ487" s="3"/>
      <c r="FQA487" s="570"/>
      <c r="FQB487" s="3"/>
      <c r="FQC487" s="431"/>
      <c r="FQD487" s="3"/>
      <c r="FQE487" s="570"/>
      <c r="FQF487" s="3"/>
      <c r="FQG487" s="431"/>
      <c r="FQH487" s="3"/>
      <c r="FQI487" s="570"/>
      <c r="FQJ487" s="3"/>
      <c r="FQK487" s="431"/>
      <c r="FQL487" s="3"/>
      <c r="FQM487" s="570"/>
      <c r="FQN487" s="3"/>
      <c r="FQO487" s="431"/>
      <c r="FQP487" s="3"/>
      <c r="FQQ487" s="570"/>
      <c r="FQR487" s="3"/>
      <c r="FQS487" s="431"/>
      <c r="FQT487" s="3"/>
      <c r="FQU487" s="570"/>
      <c r="FQV487" s="3"/>
      <c r="FQW487" s="431"/>
      <c r="FQX487" s="3"/>
      <c r="FQY487" s="570"/>
      <c r="FQZ487" s="3"/>
      <c r="FRA487" s="431"/>
      <c r="FRB487" s="3"/>
      <c r="FRC487" s="570"/>
      <c r="FRD487" s="3"/>
      <c r="FRE487" s="431"/>
      <c r="FRF487" s="3"/>
      <c r="FRG487" s="570"/>
      <c r="FRH487" s="3"/>
      <c r="FRI487" s="431"/>
      <c r="FRJ487" s="3"/>
      <c r="FRK487" s="570"/>
      <c r="FRL487" s="3"/>
      <c r="FRM487" s="431"/>
      <c r="FRN487" s="3"/>
      <c r="FRO487" s="570"/>
      <c r="FRP487" s="3"/>
      <c r="FRQ487" s="431"/>
      <c r="FRR487" s="3"/>
      <c r="FRS487" s="570"/>
      <c r="FRT487" s="3"/>
      <c r="FRU487" s="431"/>
      <c r="FRV487" s="3"/>
      <c r="FRW487" s="570"/>
      <c r="FRX487" s="3"/>
      <c r="FRY487" s="431"/>
      <c r="FRZ487" s="3"/>
      <c r="FSA487" s="570"/>
      <c r="FSB487" s="3"/>
      <c r="FSC487" s="431"/>
      <c r="FSD487" s="3"/>
      <c r="FSE487" s="570"/>
      <c r="FSF487" s="3"/>
      <c r="FSG487" s="431"/>
      <c r="FSH487" s="3"/>
      <c r="FSI487" s="570"/>
      <c r="FSJ487" s="3"/>
      <c r="FSK487" s="431"/>
      <c r="FSL487" s="3"/>
      <c r="FSM487" s="570"/>
      <c r="FSN487" s="3"/>
      <c r="FSO487" s="431"/>
      <c r="FSP487" s="3"/>
      <c r="FSQ487" s="570"/>
      <c r="FSR487" s="3"/>
      <c r="FSS487" s="431"/>
      <c r="FST487" s="3"/>
      <c r="FSU487" s="570"/>
      <c r="FSV487" s="3"/>
      <c r="FSW487" s="431"/>
      <c r="FSX487" s="3"/>
      <c r="FSY487" s="570"/>
      <c r="FSZ487" s="3"/>
      <c r="FTA487" s="431"/>
      <c r="FTB487" s="3"/>
      <c r="FTC487" s="570"/>
      <c r="FTD487" s="3"/>
      <c r="FTE487" s="431"/>
      <c r="FTF487" s="3"/>
      <c r="FTG487" s="570"/>
      <c r="FTH487" s="3"/>
      <c r="FTI487" s="431"/>
      <c r="FTJ487" s="3"/>
      <c r="FTK487" s="570"/>
      <c r="FTL487" s="3"/>
      <c r="FTM487" s="431"/>
      <c r="FTN487" s="3"/>
      <c r="FTO487" s="570"/>
      <c r="FTP487" s="3"/>
      <c r="FTQ487" s="431"/>
      <c r="FTR487" s="3"/>
      <c r="FTS487" s="570"/>
      <c r="FTT487" s="3"/>
      <c r="FTU487" s="431"/>
      <c r="FTV487" s="3"/>
      <c r="FTW487" s="570"/>
      <c r="FTX487" s="3"/>
      <c r="FTY487" s="431"/>
      <c r="FTZ487" s="3"/>
      <c r="FUA487" s="570"/>
      <c r="FUB487" s="3"/>
      <c r="FUC487" s="431"/>
      <c r="FUD487" s="3"/>
      <c r="FUE487" s="570"/>
      <c r="FUF487" s="3"/>
      <c r="FUG487" s="431"/>
      <c r="FUH487" s="3"/>
      <c r="FUI487" s="570"/>
      <c r="FUJ487" s="3"/>
      <c r="FUK487" s="431"/>
      <c r="FUL487" s="3"/>
      <c r="FUM487" s="570"/>
      <c r="FUN487" s="3"/>
      <c r="FUO487" s="431"/>
      <c r="FUP487" s="3"/>
      <c r="FUQ487" s="570"/>
      <c r="FUR487" s="3"/>
      <c r="FUS487" s="431"/>
      <c r="FUT487" s="3"/>
      <c r="FUU487" s="570"/>
      <c r="FUV487" s="3"/>
      <c r="FUW487" s="431"/>
      <c r="FUX487" s="3"/>
      <c r="FUY487" s="570"/>
      <c r="FUZ487" s="3"/>
      <c r="FVA487" s="431"/>
      <c r="FVB487" s="3"/>
      <c r="FVC487" s="570"/>
      <c r="FVD487" s="3"/>
      <c r="FVE487" s="431"/>
      <c r="FVF487" s="3"/>
      <c r="FVG487" s="570"/>
      <c r="FVH487" s="3"/>
      <c r="FVI487" s="431"/>
      <c r="FVJ487" s="3"/>
      <c r="FVK487" s="570"/>
      <c r="FVL487" s="3"/>
      <c r="FVM487" s="431"/>
      <c r="FVN487" s="3"/>
      <c r="FVO487" s="570"/>
      <c r="FVP487" s="3"/>
      <c r="FVQ487" s="431"/>
      <c r="FVR487" s="3"/>
      <c r="FVS487" s="570"/>
      <c r="FVT487" s="3"/>
      <c r="FVU487" s="431"/>
      <c r="FVV487" s="3"/>
      <c r="FVW487" s="570"/>
      <c r="FVX487" s="3"/>
      <c r="FVY487" s="431"/>
      <c r="FVZ487" s="3"/>
      <c r="FWA487" s="570"/>
      <c r="FWB487" s="3"/>
      <c r="FWC487" s="431"/>
      <c r="FWD487" s="3"/>
      <c r="FWE487" s="570"/>
      <c r="FWF487" s="3"/>
      <c r="FWG487" s="431"/>
      <c r="FWH487" s="3"/>
      <c r="FWI487" s="570"/>
      <c r="FWJ487" s="3"/>
      <c r="FWK487" s="431"/>
      <c r="FWL487" s="3"/>
      <c r="FWM487" s="570"/>
      <c r="FWN487" s="3"/>
      <c r="FWO487" s="431"/>
      <c r="FWP487" s="3"/>
      <c r="FWQ487" s="570"/>
      <c r="FWR487" s="3"/>
      <c r="FWS487" s="431"/>
      <c r="FWT487" s="3"/>
      <c r="FWU487" s="570"/>
      <c r="FWV487" s="3"/>
      <c r="FWW487" s="431"/>
      <c r="FWX487" s="3"/>
      <c r="FWY487" s="570"/>
      <c r="FWZ487" s="3"/>
      <c r="FXA487" s="431"/>
      <c r="FXB487" s="3"/>
      <c r="FXC487" s="570"/>
      <c r="FXD487" s="3"/>
      <c r="FXE487" s="431"/>
      <c r="FXF487" s="3"/>
      <c r="FXG487" s="570"/>
      <c r="FXH487" s="3"/>
      <c r="FXI487" s="431"/>
      <c r="FXJ487" s="3"/>
      <c r="FXK487" s="570"/>
      <c r="FXL487" s="3"/>
      <c r="FXM487" s="431"/>
      <c r="FXN487" s="3"/>
      <c r="FXO487" s="570"/>
      <c r="FXP487" s="3"/>
      <c r="FXQ487" s="431"/>
      <c r="FXR487" s="3"/>
      <c r="FXS487" s="570"/>
      <c r="FXT487" s="3"/>
      <c r="FXU487" s="431"/>
      <c r="FXV487" s="3"/>
      <c r="FXW487" s="570"/>
      <c r="FXX487" s="3"/>
      <c r="FXY487" s="431"/>
      <c r="FXZ487" s="3"/>
      <c r="FYA487" s="570"/>
      <c r="FYB487" s="3"/>
      <c r="FYC487" s="431"/>
      <c r="FYD487" s="3"/>
      <c r="FYE487" s="570"/>
      <c r="FYF487" s="3"/>
      <c r="FYG487" s="431"/>
      <c r="FYH487" s="3"/>
      <c r="FYI487" s="570"/>
      <c r="FYJ487" s="3"/>
      <c r="FYK487" s="431"/>
      <c r="FYL487" s="3"/>
      <c r="FYM487" s="570"/>
      <c r="FYN487" s="3"/>
      <c r="FYO487" s="431"/>
      <c r="FYP487" s="3"/>
      <c r="FYQ487" s="570"/>
      <c r="FYR487" s="3"/>
      <c r="FYS487" s="431"/>
      <c r="FYT487" s="3"/>
      <c r="FYU487" s="570"/>
      <c r="FYV487" s="3"/>
      <c r="FYW487" s="431"/>
      <c r="FYX487" s="3"/>
      <c r="FYY487" s="570"/>
      <c r="FYZ487" s="3"/>
      <c r="FZA487" s="431"/>
      <c r="FZB487" s="3"/>
      <c r="FZC487" s="570"/>
      <c r="FZD487" s="3"/>
      <c r="FZE487" s="431"/>
      <c r="FZF487" s="3"/>
      <c r="FZG487" s="570"/>
      <c r="FZH487" s="3"/>
      <c r="FZI487" s="431"/>
      <c r="FZJ487" s="3"/>
      <c r="FZK487" s="570"/>
      <c r="FZL487" s="3"/>
      <c r="FZM487" s="431"/>
      <c r="FZN487" s="3"/>
      <c r="FZO487" s="570"/>
      <c r="FZP487" s="3"/>
      <c r="FZQ487" s="431"/>
      <c r="FZR487" s="3"/>
      <c r="FZS487" s="570"/>
      <c r="FZT487" s="3"/>
      <c r="FZU487" s="431"/>
      <c r="FZV487" s="3"/>
      <c r="FZW487" s="570"/>
      <c r="FZX487" s="3"/>
      <c r="FZY487" s="431"/>
      <c r="FZZ487" s="3"/>
      <c r="GAA487" s="570"/>
      <c r="GAB487" s="3"/>
      <c r="GAC487" s="431"/>
      <c r="GAD487" s="3"/>
      <c r="GAE487" s="570"/>
      <c r="GAF487" s="3"/>
      <c r="GAG487" s="431"/>
      <c r="GAH487" s="3"/>
      <c r="GAI487" s="570"/>
      <c r="GAJ487" s="3"/>
      <c r="GAK487" s="431"/>
      <c r="GAL487" s="3"/>
      <c r="GAM487" s="570"/>
      <c r="GAN487" s="3"/>
      <c r="GAO487" s="431"/>
      <c r="GAP487" s="3"/>
      <c r="GAQ487" s="570"/>
      <c r="GAR487" s="3"/>
      <c r="GAS487" s="431"/>
      <c r="GAT487" s="3"/>
      <c r="GAU487" s="570"/>
      <c r="GAV487" s="3"/>
      <c r="GAW487" s="431"/>
      <c r="GAX487" s="3"/>
      <c r="GAY487" s="570"/>
      <c r="GAZ487" s="3"/>
      <c r="GBA487" s="431"/>
      <c r="GBB487" s="3"/>
      <c r="GBC487" s="570"/>
      <c r="GBD487" s="3"/>
      <c r="GBE487" s="431"/>
      <c r="GBF487" s="3"/>
      <c r="GBG487" s="570"/>
      <c r="GBH487" s="3"/>
      <c r="GBI487" s="431"/>
      <c r="GBJ487" s="3"/>
      <c r="GBK487" s="570"/>
      <c r="GBL487" s="3"/>
      <c r="GBM487" s="431"/>
      <c r="GBN487" s="3"/>
      <c r="GBO487" s="570"/>
      <c r="GBP487" s="3"/>
      <c r="GBQ487" s="431"/>
      <c r="GBR487" s="3"/>
      <c r="GBS487" s="570"/>
      <c r="GBT487" s="3"/>
      <c r="GBU487" s="431"/>
      <c r="GBV487" s="3"/>
      <c r="GBW487" s="570"/>
      <c r="GBX487" s="3"/>
      <c r="GBY487" s="431"/>
      <c r="GBZ487" s="3"/>
      <c r="GCA487" s="570"/>
      <c r="GCB487" s="3"/>
      <c r="GCC487" s="431"/>
      <c r="GCD487" s="3"/>
      <c r="GCE487" s="570"/>
      <c r="GCF487" s="3"/>
      <c r="GCG487" s="431"/>
      <c r="GCH487" s="3"/>
      <c r="GCI487" s="570"/>
      <c r="GCJ487" s="3"/>
      <c r="GCK487" s="431"/>
      <c r="GCL487" s="3"/>
      <c r="GCM487" s="570"/>
      <c r="GCN487" s="3"/>
      <c r="GCO487" s="431"/>
      <c r="GCP487" s="3"/>
      <c r="GCQ487" s="570"/>
      <c r="GCR487" s="3"/>
      <c r="GCS487" s="431"/>
      <c r="GCT487" s="3"/>
      <c r="GCU487" s="570"/>
      <c r="GCV487" s="3"/>
      <c r="GCW487" s="431"/>
      <c r="GCX487" s="3"/>
      <c r="GCY487" s="570"/>
      <c r="GCZ487" s="3"/>
      <c r="GDA487" s="431"/>
      <c r="GDB487" s="3"/>
      <c r="GDC487" s="570"/>
      <c r="GDD487" s="3"/>
      <c r="GDE487" s="431"/>
      <c r="GDF487" s="3"/>
      <c r="GDG487" s="570"/>
      <c r="GDH487" s="3"/>
      <c r="GDI487" s="431"/>
      <c r="GDJ487" s="3"/>
      <c r="GDK487" s="570"/>
      <c r="GDL487" s="3"/>
      <c r="GDM487" s="431"/>
      <c r="GDN487" s="3"/>
      <c r="GDO487" s="570"/>
      <c r="GDP487" s="3"/>
      <c r="GDQ487" s="431"/>
      <c r="GDR487" s="3"/>
      <c r="GDS487" s="570"/>
      <c r="GDT487" s="3"/>
      <c r="GDU487" s="431"/>
      <c r="GDV487" s="3"/>
      <c r="GDW487" s="570"/>
      <c r="GDX487" s="3"/>
      <c r="GDY487" s="431"/>
      <c r="GDZ487" s="3"/>
      <c r="GEA487" s="570"/>
      <c r="GEB487" s="3"/>
      <c r="GEC487" s="431"/>
      <c r="GED487" s="3"/>
      <c r="GEE487" s="570"/>
      <c r="GEF487" s="3"/>
      <c r="GEG487" s="431"/>
      <c r="GEH487" s="3"/>
      <c r="GEI487" s="570"/>
      <c r="GEJ487" s="3"/>
      <c r="GEK487" s="431"/>
      <c r="GEL487" s="3"/>
      <c r="GEM487" s="570"/>
      <c r="GEN487" s="3"/>
      <c r="GEO487" s="431"/>
      <c r="GEP487" s="3"/>
      <c r="GEQ487" s="570"/>
      <c r="GER487" s="3"/>
      <c r="GES487" s="431"/>
      <c r="GET487" s="3"/>
      <c r="GEU487" s="570"/>
      <c r="GEV487" s="3"/>
      <c r="GEW487" s="431"/>
      <c r="GEX487" s="3"/>
      <c r="GEY487" s="570"/>
      <c r="GEZ487" s="3"/>
      <c r="GFA487" s="431"/>
      <c r="GFB487" s="3"/>
      <c r="GFC487" s="570"/>
      <c r="GFD487" s="3"/>
      <c r="GFE487" s="431"/>
      <c r="GFF487" s="3"/>
      <c r="GFG487" s="570"/>
      <c r="GFH487" s="3"/>
      <c r="GFI487" s="431"/>
      <c r="GFJ487" s="3"/>
      <c r="GFK487" s="570"/>
      <c r="GFL487" s="3"/>
      <c r="GFM487" s="431"/>
      <c r="GFN487" s="3"/>
      <c r="GFO487" s="570"/>
      <c r="GFP487" s="3"/>
      <c r="GFQ487" s="431"/>
      <c r="GFR487" s="3"/>
      <c r="GFS487" s="570"/>
      <c r="GFT487" s="3"/>
      <c r="GFU487" s="431"/>
      <c r="GFV487" s="3"/>
      <c r="GFW487" s="570"/>
      <c r="GFX487" s="3"/>
      <c r="GFY487" s="431"/>
      <c r="GFZ487" s="3"/>
      <c r="GGA487" s="570"/>
      <c r="GGB487" s="3"/>
      <c r="GGC487" s="431"/>
      <c r="GGD487" s="3"/>
      <c r="GGE487" s="570"/>
      <c r="GGF487" s="3"/>
      <c r="GGG487" s="431"/>
      <c r="GGH487" s="3"/>
      <c r="GGI487" s="570"/>
      <c r="GGJ487" s="3"/>
      <c r="GGK487" s="431"/>
      <c r="GGL487" s="3"/>
      <c r="GGM487" s="570"/>
      <c r="GGN487" s="3"/>
      <c r="GGO487" s="431"/>
      <c r="GGP487" s="3"/>
      <c r="GGQ487" s="570"/>
      <c r="GGR487" s="3"/>
      <c r="GGS487" s="431"/>
      <c r="GGT487" s="3"/>
      <c r="GGU487" s="570"/>
      <c r="GGV487" s="3"/>
      <c r="GGW487" s="431"/>
      <c r="GGX487" s="3"/>
      <c r="GGY487" s="570"/>
      <c r="GGZ487" s="3"/>
      <c r="GHA487" s="431"/>
      <c r="GHB487" s="3"/>
      <c r="GHC487" s="570"/>
      <c r="GHD487" s="3"/>
      <c r="GHE487" s="431"/>
      <c r="GHF487" s="3"/>
      <c r="GHG487" s="570"/>
      <c r="GHH487" s="3"/>
      <c r="GHI487" s="431"/>
      <c r="GHJ487" s="3"/>
      <c r="GHK487" s="570"/>
      <c r="GHL487" s="3"/>
      <c r="GHM487" s="431"/>
      <c r="GHN487" s="3"/>
      <c r="GHO487" s="570"/>
      <c r="GHP487" s="3"/>
      <c r="GHQ487" s="431"/>
      <c r="GHR487" s="3"/>
      <c r="GHS487" s="570"/>
      <c r="GHT487" s="3"/>
      <c r="GHU487" s="431"/>
      <c r="GHV487" s="3"/>
      <c r="GHW487" s="570"/>
      <c r="GHX487" s="3"/>
      <c r="GHY487" s="431"/>
      <c r="GHZ487" s="3"/>
      <c r="GIA487" s="570"/>
      <c r="GIB487" s="3"/>
      <c r="GIC487" s="431"/>
      <c r="GID487" s="3"/>
      <c r="GIE487" s="570"/>
      <c r="GIF487" s="3"/>
      <c r="GIG487" s="431"/>
      <c r="GIH487" s="3"/>
      <c r="GII487" s="570"/>
      <c r="GIJ487" s="3"/>
      <c r="GIK487" s="431"/>
      <c r="GIL487" s="3"/>
      <c r="GIM487" s="570"/>
      <c r="GIN487" s="3"/>
      <c r="GIO487" s="431"/>
      <c r="GIP487" s="3"/>
      <c r="GIQ487" s="570"/>
      <c r="GIR487" s="3"/>
      <c r="GIS487" s="431"/>
      <c r="GIT487" s="3"/>
      <c r="GIU487" s="570"/>
      <c r="GIV487" s="3"/>
      <c r="GIW487" s="431"/>
      <c r="GIX487" s="3"/>
      <c r="GIY487" s="570"/>
      <c r="GIZ487" s="3"/>
      <c r="GJA487" s="431"/>
      <c r="GJB487" s="3"/>
      <c r="GJC487" s="570"/>
      <c r="GJD487" s="3"/>
      <c r="GJE487" s="431"/>
      <c r="GJF487" s="3"/>
      <c r="GJG487" s="570"/>
      <c r="GJH487" s="3"/>
      <c r="GJI487" s="431"/>
      <c r="GJJ487" s="3"/>
      <c r="GJK487" s="570"/>
      <c r="GJL487" s="3"/>
      <c r="GJM487" s="431"/>
      <c r="GJN487" s="3"/>
      <c r="GJO487" s="570"/>
      <c r="GJP487" s="3"/>
      <c r="GJQ487" s="431"/>
      <c r="GJR487" s="3"/>
      <c r="GJS487" s="570"/>
      <c r="GJT487" s="3"/>
      <c r="GJU487" s="431"/>
      <c r="GJV487" s="3"/>
      <c r="GJW487" s="570"/>
      <c r="GJX487" s="3"/>
      <c r="GJY487" s="431"/>
      <c r="GJZ487" s="3"/>
      <c r="GKA487" s="570"/>
      <c r="GKB487" s="3"/>
      <c r="GKC487" s="431"/>
      <c r="GKD487" s="3"/>
      <c r="GKE487" s="570"/>
      <c r="GKF487" s="3"/>
      <c r="GKG487" s="431"/>
      <c r="GKH487" s="3"/>
      <c r="GKI487" s="570"/>
      <c r="GKJ487" s="3"/>
      <c r="GKK487" s="431"/>
      <c r="GKL487" s="3"/>
      <c r="GKM487" s="570"/>
      <c r="GKN487" s="3"/>
      <c r="GKO487" s="431"/>
      <c r="GKP487" s="3"/>
      <c r="GKQ487" s="570"/>
      <c r="GKR487" s="3"/>
      <c r="GKS487" s="431"/>
      <c r="GKT487" s="3"/>
      <c r="GKU487" s="570"/>
      <c r="GKV487" s="3"/>
      <c r="GKW487" s="431"/>
      <c r="GKX487" s="3"/>
      <c r="GKY487" s="570"/>
      <c r="GKZ487" s="3"/>
      <c r="GLA487" s="431"/>
      <c r="GLB487" s="3"/>
      <c r="GLC487" s="570"/>
      <c r="GLD487" s="3"/>
      <c r="GLE487" s="431"/>
      <c r="GLF487" s="3"/>
      <c r="GLG487" s="570"/>
      <c r="GLH487" s="3"/>
      <c r="GLI487" s="431"/>
      <c r="GLJ487" s="3"/>
      <c r="GLK487" s="570"/>
      <c r="GLL487" s="3"/>
      <c r="GLM487" s="431"/>
      <c r="GLN487" s="3"/>
      <c r="GLO487" s="570"/>
      <c r="GLP487" s="3"/>
      <c r="GLQ487" s="431"/>
      <c r="GLR487" s="3"/>
      <c r="GLS487" s="570"/>
      <c r="GLT487" s="3"/>
      <c r="GLU487" s="431"/>
      <c r="GLV487" s="3"/>
      <c r="GLW487" s="570"/>
      <c r="GLX487" s="3"/>
      <c r="GLY487" s="431"/>
      <c r="GLZ487" s="3"/>
      <c r="GMA487" s="570"/>
      <c r="GMB487" s="3"/>
      <c r="GMC487" s="431"/>
      <c r="GMD487" s="3"/>
      <c r="GME487" s="570"/>
      <c r="GMF487" s="3"/>
      <c r="GMG487" s="431"/>
      <c r="GMH487" s="3"/>
      <c r="GMI487" s="570"/>
      <c r="GMJ487" s="3"/>
      <c r="GMK487" s="431"/>
      <c r="GML487" s="3"/>
      <c r="GMM487" s="570"/>
      <c r="GMN487" s="3"/>
      <c r="GMO487" s="431"/>
      <c r="GMP487" s="3"/>
      <c r="GMQ487" s="570"/>
      <c r="GMR487" s="3"/>
      <c r="GMS487" s="431"/>
      <c r="GMT487" s="3"/>
      <c r="GMU487" s="570"/>
      <c r="GMV487" s="3"/>
      <c r="GMW487" s="431"/>
      <c r="GMX487" s="3"/>
      <c r="GMY487" s="570"/>
      <c r="GMZ487" s="3"/>
      <c r="GNA487" s="431"/>
      <c r="GNB487" s="3"/>
      <c r="GNC487" s="570"/>
      <c r="GND487" s="3"/>
      <c r="GNE487" s="431"/>
      <c r="GNF487" s="3"/>
      <c r="GNG487" s="570"/>
      <c r="GNH487" s="3"/>
      <c r="GNI487" s="431"/>
      <c r="GNJ487" s="3"/>
      <c r="GNK487" s="570"/>
      <c r="GNL487" s="3"/>
      <c r="GNM487" s="431"/>
      <c r="GNN487" s="3"/>
      <c r="GNO487" s="570"/>
      <c r="GNP487" s="3"/>
      <c r="GNQ487" s="431"/>
      <c r="GNR487" s="3"/>
      <c r="GNS487" s="570"/>
      <c r="GNT487" s="3"/>
      <c r="GNU487" s="431"/>
      <c r="GNV487" s="3"/>
      <c r="GNW487" s="570"/>
      <c r="GNX487" s="3"/>
      <c r="GNY487" s="431"/>
      <c r="GNZ487" s="3"/>
      <c r="GOA487" s="570"/>
      <c r="GOB487" s="3"/>
      <c r="GOC487" s="431"/>
      <c r="GOD487" s="3"/>
      <c r="GOE487" s="570"/>
      <c r="GOF487" s="3"/>
      <c r="GOG487" s="431"/>
      <c r="GOH487" s="3"/>
      <c r="GOI487" s="570"/>
      <c r="GOJ487" s="3"/>
      <c r="GOK487" s="431"/>
      <c r="GOL487" s="3"/>
      <c r="GOM487" s="570"/>
      <c r="GON487" s="3"/>
      <c r="GOO487" s="431"/>
      <c r="GOP487" s="3"/>
      <c r="GOQ487" s="570"/>
      <c r="GOR487" s="3"/>
      <c r="GOS487" s="431"/>
      <c r="GOT487" s="3"/>
      <c r="GOU487" s="570"/>
      <c r="GOV487" s="3"/>
      <c r="GOW487" s="431"/>
      <c r="GOX487" s="3"/>
      <c r="GOY487" s="570"/>
      <c r="GOZ487" s="3"/>
      <c r="GPA487" s="431"/>
      <c r="GPB487" s="3"/>
      <c r="GPC487" s="570"/>
      <c r="GPD487" s="3"/>
      <c r="GPE487" s="431"/>
      <c r="GPF487" s="3"/>
      <c r="GPG487" s="570"/>
      <c r="GPH487" s="3"/>
      <c r="GPI487" s="431"/>
      <c r="GPJ487" s="3"/>
      <c r="GPK487" s="570"/>
      <c r="GPL487" s="3"/>
      <c r="GPM487" s="431"/>
      <c r="GPN487" s="3"/>
      <c r="GPO487" s="570"/>
      <c r="GPP487" s="3"/>
      <c r="GPQ487" s="431"/>
      <c r="GPR487" s="3"/>
      <c r="GPS487" s="570"/>
      <c r="GPT487" s="3"/>
      <c r="GPU487" s="431"/>
      <c r="GPV487" s="3"/>
      <c r="GPW487" s="570"/>
      <c r="GPX487" s="3"/>
      <c r="GPY487" s="431"/>
      <c r="GPZ487" s="3"/>
      <c r="GQA487" s="570"/>
      <c r="GQB487" s="3"/>
      <c r="GQC487" s="431"/>
      <c r="GQD487" s="3"/>
      <c r="GQE487" s="570"/>
      <c r="GQF487" s="3"/>
      <c r="GQG487" s="431"/>
      <c r="GQH487" s="3"/>
      <c r="GQI487" s="570"/>
      <c r="GQJ487" s="3"/>
      <c r="GQK487" s="431"/>
      <c r="GQL487" s="3"/>
      <c r="GQM487" s="570"/>
      <c r="GQN487" s="3"/>
      <c r="GQO487" s="431"/>
      <c r="GQP487" s="3"/>
      <c r="GQQ487" s="570"/>
      <c r="GQR487" s="3"/>
      <c r="GQS487" s="431"/>
      <c r="GQT487" s="3"/>
      <c r="GQU487" s="570"/>
      <c r="GQV487" s="3"/>
      <c r="GQW487" s="431"/>
      <c r="GQX487" s="3"/>
      <c r="GQY487" s="570"/>
      <c r="GQZ487" s="3"/>
      <c r="GRA487" s="431"/>
      <c r="GRB487" s="3"/>
      <c r="GRC487" s="570"/>
      <c r="GRD487" s="3"/>
      <c r="GRE487" s="431"/>
      <c r="GRF487" s="3"/>
      <c r="GRG487" s="570"/>
      <c r="GRH487" s="3"/>
      <c r="GRI487" s="431"/>
      <c r="GRJ487" s="3"/>
      <c r="GRK487" s="570"/>
      <c r="GRL487" s="3"/>
      <c r="GRM487" s="431"/>
      <c r="GRN487" s="3"/>
      <c r="GRO487" s="570"/>
      <c r="GRP487" s="3"/>
      <c r="GRQ487" s="431"/>
      <c r="GRR487" s="3"/>
      <c r="GRS487" s="570"/>
      <c r="GRT487" s="3"/>
      <c r="GRU487" s="431"/>
      <c r="GRV487" s="3"/>
      <c r="GRW487" s="570"/>
      <c r="GRX487" s="3"/>
      <c r="GRY487" s="431"/>
      <c r="GRZ487" s="3"/>
      <c r="GSA487" s="570"/>
      <c r="GSB487" s="3"/>
      <c r="GSC487" s="431"/>
      <c r="GSD487" s="3"/>
      <c r="GSE487" s="570"/>
      <c r="GSF487" s="3"/>
      <c r="GSG487" s="431"/>
      <c r="GSH487" s="3"/>
      <c r="GSI487" s="570"/>
      <c r="GSJ487" s="3"/>
      <c r="GSK487" s="431"/>
      <c r="GSL487" s="3"/>
      <c r="GSM487" s="570"/>
      <c r="GSN487" s="3"/>
      <c r="GSO487" s="431"/>
      <c r="GSP487" s="3"/>
      <c r="GSQ487" s="570"/>
      <c r="GSR487" s="3"/>
      <c r="GSS487" s="431"/>
      <c r="GST487" s="3"/>
      <c r="GSU487" s="570"/>
      <c r="GSV487" s="3"/>
      <c r="GSW487" s="431"/>
      <c r="GSX487" s="3"/>
      <c r="GSY487" s="570"/>
      <c r="GSZ487" s="3"/>
      <c r="GTA487" s="431"/>
      <c r="GTB487" s="3"/>
      <c r="GTC487" s="570"/>
      <c r="GTD487" s="3"/>
      <c r="GTE487" s="431"/>
      <c r="GTF487" s="3"/>
      <c r="GTG487" s="570"/>
      <c r="GTH487" s="3"/>
      <c r="GTI487" s="431"/>
      <c r="GTJ487" s="3"/>
      <c r="GTK487" s="570"/>
      <c r="GTL487" s="3"/>
      <c r="GTM487" s="431"/>
      <c r="GTN487" s="3"/>
      <c r="GTO487" s="570"/>
      <c r="GTP487" s="3"/>
      <c r="GTQ487" s="431"/>
      <c r="GTR487" s="3"/>
      <c r="GTS487" s="570"/>
      <c r="GTT487" s="3"/>
      <c r="GTU487" s="431"/>
      <c r="GTV487" s="3"/>
      <c r="GTW487" s="570"/>
      <c r="GTX487" s="3"/>
      <c r="GTY487" s="431"/>
      <c r="GTZ487" s="3"/>
      <c r="GUA487" s="570"/>
      <c r="GUB487" s="3"/>
      <c r="GUC487" s="431"/>
      <c r="GUD487" s="3"/>
      <c r="GUE487" s="570"/>
      <c r="GUF487" s="3"/>
      <c r="GUG487" s="431"/>
      <c r="GUH487" s="3"/>
      <c r="GUI487" s="570"/>
      <c r="GUJ487" s="3"/>
      <c r="GUK487" s="431"/>
      <c r="GUL487" s="3"/>
      <c r="GUM487" s="570"/>
      <c r="GUN487" s="3"/>
      <c r="GUO487" s="431"/>
      <c r="GUP487" s="3"/>
      <c r="GUQ487" s="570"/>
      <c r="GUR487" s="3"/>
      <c r="GUS487" s="431"/>
      <c r="GUT487" s="3"/>
      <c r="GUU487" s="570"/>
      <c r="GUV487" s="3"/>
      <c r="GUW487" s="431"/>
      <c r="GUX487" s="3"/>
      <c r="GUY487" s="570"/>
      <c r="GUZ487" s="3"/>
      <c r="GVA487" s="431"/>
      <c r="GVB487" s="3"/>
      <c r="GVC487" s="570"/>
      <c r="GVD487" s="3"/>
      <c r="GVE487" s="431"/>
      <c r="GVF487" s="3"/>
      <c r="GVG487" s="570"/>
      <c r="GVH487" s="3"/>
      <c r="GVI487" s="431"/>
      <c r="GVJ487" s="3"/>
      <c r="GVK487" s="570"/>
      <c r="GVL487" s="3"/>
      <c r="GVM487" s="431"/>
      <c r="GVN487" s="3"/>
      <c r="GVO487" s="570"/>
      <c r="GVP487" s="3"/>
      <c r="GVQ487" s="431"/>
      <c r="GVR487" s="3"/>
      <c r="GVS487" s="570"/>
      <c r="GVT487" s="3"/>
      <c r="GVU487" s="431"/>
      <c r="GVV487" s="3"/>
      <c r="GVW487" s="570"/>
      <c r="GVX487" s="3"/>
      <c r="GVY487" s="431"/>
      <c r="GVZ487" s="3"/>
      <c r="GWA487" s="570"/>
      <c r="GWB487" s="3"/>
      <c r="GWC487" s="431"/>
      <c r="GWD487" s="3"/>
      <c r="GWE487" s="570"/>
      <c r="GWF487" s="3"/>
      <c r="GWG487" s="431"/>
      <c r="GWH487" s="3"/>
      <c r="GWI487" s="570"/>
      <c r="GWJ487" s="3"/>
      <c r="GWK487" s="431"/>
      <c r="GWL487" s="3"/>
      <c r="GWM487" s="570"/>
      <c r="GWN487" s="3"/>
      <c r="GWO487" s="431"/>
      <c r="GWP487" s="3"/>
      <c r="GWQ487" s="570"/>
      <c r="GWR487" s="3"/>
      <c r="GWS487" s="431"/>
      <c r="GWT487" s="3"/>
      <c r="GWU487" s="570"/>
      <c r="GWV487" s="3"/>
      <c r="GWW487" s="431"/>
      <c r="GWX487" s="3"/>
      <c r="GWY487" s="570"/>
      <c r="GWZ487" s="3"/>
      <c r="GXA487" s="431"/>
      <c r="GXB487" s="3"/>
      <c r="GXC487" s="570"/>
      <c r="GXD487" s="3"/>
      <c r="GXE487" s="431"/>
      <c r="GXF487" s="3"/>
      <c r="GXG487" s="570"/>
      <c r="GXH487" s="3"/>
      <c r="GXI487" s="431"/>
      <c r="GXJ487" s="3"/>
      <c r="GXK487" s="570"/>
      <c r="GXL487" s="3"/>
      <c r="GXM487" s="431"/>
      <c r="GXN487" s="3"/>
      <c r="GXO487" s="570"/>
      <c r="GXP487" s="3"/>
      <c r="GXQ487" s="431"/>
      <c r="GXR487" s="3"/>
      <c r="GXS487" s="570"/>
      <c r="GXT487" s="3"/>
      <c r="GXU487" s="431"/>
      <c r="GXV487" s="3"/>
      <c r="GXW487" s="570"/>
      <c r="GXX487" s="3"/>
      <c r="GXY487" s="431"/>
      <c r="GXZ487" s="3"/>
      <c r="GYA487" s="570"/>
      <c r="GYB487" s="3"/>
      <c r="GYC487" s="431"/>
      <c r="GYD487" s="3"/>
      <c r="GYE487" s="570"/>
      <c r="GYF487" s="3"/>
      <c r="GYG487" s="431"/>
      <c r="GYH487" s="3"/>
      <c r="GYI487" s="570"/>
      <c r="GYJ487" s="3"/>
      <c r="GYK487" s="431"/>
      <c r="GYL487" s="3"/>
      <c r="GYM487" s="570"/>
      <c r="GYN487" s="3"/>
      <c r="GYO487" s="431"/>
      <c r="GYP487" s="3"/>
      <c r="GYQ487" s="570"/>
      <c r="GYR487" s="3"/>
      <c r="GYS487" s="431"/>
      <c r="GYT487" s="3"/>
      <c r="GYU487" s="570"/>
      <c r="GYV487" s="3"/>
      <c r="GYW487" s="431"/>
      <c r="GYX487" s="3"/>
      <c r="GYY487" s="570"/>
      <c r="GYZ487" s="3"/>
      <c r="GZA487" s="431"/>
      <c r="GZB487" s="3"/>
      <c r="GZC487" s="570"/>
      <c r="GZD487" s="3"/>
      <c r="GZE487" s="431"/>
      <c r="GZF487" s="3"/>
      <c r="GZG487" s="570"/>
      <c r="GZH487" s="3"/>
      <c r="GZI487" s="431"/>
      <c r="GZJ487" s="3"/>
      <c r="GZK487" s="570"/>
      <c r="GZL487" s="3"/>
      <c r="GZM487" s="431"/>
      <c r="GZN487" s="3"/>
      <c r="GZO487" s="570"/>
      <c r="GZP487" s="3"/>
      <c r="GZQ487" s="431"/>
      <c r="GZR487" s="3"/>
      <c r="GZS487" s="570"/>
      <c r="GZT487" s="3"/>
      <c r="GZU487" s="431"/>
      <c r="GZV487" s="3"/>
      <c r="GZW487" s="570"/>
      <c r="GZX487" s="3"/>
      <c r="GZY487" s="431"/>
      <c r="GZZ487" s="3"/>
      <c r="HAA487" s="570"/>
      <c r="HAB487" s="3"/>
      <c r="HAC487" s="431"/>
      <c r="HAD487" s="3"/>
      <c r="HAE487" s="570"/>
      <c r="HAF487" s="3"/>
      <c r="HAG487" s="431"/>
      <c r="HAH487" s="3"/>
      <c r="HAI487" s="570"/>
      <c r="HAJ487" s="3"/>
      <c r="HAK487" s="431"/>
      <c r="HAL487" s="3"/>
      <c r="HAM487" s="570"/>
      <c r="HAN487" s="3"/>
      <c r="HAO487" s="431"/>
      <c r="HAP487" s="3"/>
      <c r="HAQ487" s="570"/>
      <c r="HAR487" s="3"/>
      <c r="HAS487" s="431"/>
      <c r="HAT487" s="3"/>
      <c r="HAU487" s="570"/>
      <c r="HAV487" s="3"/>
      <c r="HAW487" s="431"/>
      <c r="HAX487" s="3"/>
      <c r="HAY487" s="570"/>
      <c r="HAZ487" s="3"/>
      <c r="HBA487" s="431"/>
      <c r="HBB487" s="3"/>
      <c r="HBC487" s="570"/>
      <c r="HBD487" s="3"/>
      <c r="HBE487" s="431"/>
      <c r="HBF487" s="3"/>
      <c r="HBG487" s="570"/>
      <c r="HBH487" s="3"/>
      <c r="HBI487" s="431"/>
      <c r="HBJ487" s="3"/>
      <c r="HBK487" s="570"/>
      <c r="HBL487" s="3"/>
      <c r="HBM487" s="431"/>
      <c r="HBN487" s="3"/>
      <c r="HBO487" s="570"/>
      <c r="HBP487" s="3"/>
      <c r="HBQ487" s="431"/>
      <c r="HBR487" s="3"/>
      <c r="HBS487" s="570"/>
      <c r="HBT487" s="3"/>
      <c r="HBU487" s="431"/>
      <c r="HBV487" s="3"/>
      <c r="HBW487" s="570"/>
      <c r="HBX487" s="3"/>
      <c r="HBY487" s="431"/>
      <c r="HBZ487" s="3"/>
      <c r="HCA487" s="570"/>
      <c r="HCB487" s="3"/>
      <c r="HCC487" s="431"/>
      <c r="HCD487" s="3"/>
      <c r="HCE487" s="570"/>
      <c r="HCF487" s="3"/>
      <c r="HCG487" s="431"/>
      <c r="HCH487" s="3"/>
      <c r="HCI487" s="570"/>
      <c r="HCJ487" s="3"/>
      <c r="HCK487" s="431"/>
      <c r="HCL487" s="3"/>
      <c r="HCM487" s="570"/>
      <c r="HCN487" s="3"/>
      <c r="HCO487" s="431"/>
      <c r="HCP487" s="3"/>
      <c r="HCQ487" s="570"/>
      <c r="HCR487" s="3"/>
      <c r="HCS487" s="431"/>
      <c r="HCT487" s="3"/>
      <c r="HCU487" s="570"/>
      <c r="HCV487" s="3"/>
      <c r="HCW487" s="431"/>
      <c r="HCX487" s="3"/>
      <c r="HCY487" s="570"/>
      <c r="HCZ487" s="3"/>
      <c r="HDA487" s="431"/>
      <c r="HDB487" s="3"/>
      <c r="HDC487" s="570"/>
      <c r="HDD487" s="3"/>
      <c r="HDE487" s="431"/>
      <c r="HDF487" s="3"/>
      <c r="HDG487" s="570"/>
      <c r="HDH487" s="3"/>
      <c r="HDI487" s="431"/>
      <c r="HDJ487" s="3"/>
      <c r="HDK487" s="570"/>
      <c r="HDL487" s="3"/>
      <c r="HDM487" s="431"/>
      <c r="HDN487" s="3"/>
      <c r="HDO487" s="570"/>
      <c r="HDP487" s="3"/>
      <c r="HDQ487" s="431"/>
      <c r="HDR487" s="3"/>
      <c r="HDS487" s="570"/>
      <c r="HDT487" s="3"/>
      <c r="HDU487" s="431"/>
      <c r="HDV487" s="3"/>
      <c r="HDW487" s="570"/>
      <c r="HDX487" s="3"/>
      <c r="HDY487" s="431"/>
      <c r="HDZ487" s="3"/>
      <c r="HEA487" s="570"/>
      <c r="HEB487" s="3"/>
      <c r="HEC487" s="431"/>
      <c r="HED487" s="3"/>
      <c r="HEE487" s="570"/>
      <c r="HEF487" s="3"/>
      <c r="HEG487" s="431"/>
      <c r="HEH487" s="3"/>
      <c r="HEI487" s="570"/>
      <c r="HEJ487" s="3"/>
      <c r="HEK487" s="431"/>
      <c r="HEL487" s="3"/>
      <c r="HEM487" s="570"/>
      <c r="HEN487" s="3"/>
      <c r="HEO487" s="431"/>
      <c r="HEP487" s="3"/>
      <c r="HEQ487" s="570"/>
      <c r="HER487" s="3"/>
      <c r="HES487" s="431"/>
      <c r="HET487" s="3"/>
      <c r="HEU487" s="570"/>
      <c r="HEV487" s="3"/>
      <c r="HEW487" s="431"/>
      <c r="HEX487" s="3"/>
      <c r="HEY487" s="570"/>
      <c r="HEZ487" s="3"/>
      <c r="HFA487" s="431"/>
      <c r="HFB487" s="3"/>
      <c r="HFC487" s="570"/>
      <c r="HFD487" s="3"/>
      <c r="HFE487" s="431"/>
      <c r="HFF487" s="3"/>
      <c r="HFG487" s="570"/>
      <c r="HFH487" s="3"/>
      <c r="HFI487" s="431"/>
      <c r="HFJ487" s="3"/>
      <c r="HFK487" s="570"/>
      <c r="HFL487" s="3"/>
      <c r="HFM487" s="431"/>
      <c r="HFN487" s="3"/>
      <c r="HFO487" s="570"/>
      <c r="HFP487" s="3"/>
      <c r="HFQ487" s="431"/>
      <c r="HFR487" s="3"/>
      <c r="HFS487" s="570"/>
      <c r="HFT487" s="3"/>
      <c r="HFU487" s="431"/>
      <c r="HFV487" s="3"/>
      <c r="HFW487" s="570"/>
      <c r="HFX487" s="3"/>
      <c r="HFY487" s="431"/>
      <c r="HFZ487" s="3"/>
      <c r="HGA487" s="570"/>
      <c r="HGB487" s="3"/>
      <c r="HGC487" s="431"/>
      <c r="HGD487" s="3"/>
      <c r="HGE487" s="570"/>
      <c r="HGF487" s="3"/>
      <c r="HGG487" s="431"/>
      <c r="HGH487" s="3"/>
      <c r="HGI487" s="570"/>
      <c r="HGJ487" s="3"/>
      <c r="HGK487" s="431"/>
      <c r="HGL487" s="3"/>
      <c r="HGM487" s="570"/>
      <c r="HGN487" s="3"/>
      <c r="HGO487" s="431"/>
      <c r="HGP487" s="3"/>
      <c r="HGQ487" s="570"/>
      <c r="HGR487" s="3"/>
      <c r="HGS487" s="431"/>
      <c r="HGT487" s="3"/>
      <c r="HGU487" s="570"/>
      <c r="HGV487" s="3"/>
      <c r="HGW487" s="431"/>
      <c r="HGX487" s="3"/>
      <c r="HGY487" s="570"/>
      <c r="HGZ487" s="3"/>
      <c r="HHA487" s="431"/>
      <c r="HHB487" s="3"/>
      <c r="HHC487" s="570"/>
      <c r="HHD487" s="3"/>
      <c r="HHE487" s="431"/>
      <c r="HHF487" s="3"/>
      <c r="HHG487" s="570"/>
      <c r="HHH487" s="3"/>
      <c r="HHI487" s="431"/>
      <c r="HHJ487" s="3"/>
      <c r="HHK487" s="570"/>
      <c r="HHL487" s="3"/>
      <c r="HHM487" s="431"/>
      <c r="HHN487" s="3"/>
      <c r="HHO487" s="570"/>
      <c r="HHP487" s="3"/>
      <c r="HHQ487" s="431"/>
      <c r="HHR487" s="3"/>
      <c r="HHS487" s="570"/>
      <c r="HHT487" s="3"/>
      <c r="HHU487" s="431"/>
      <c r="HHV487" s="3"/>
      <c r="HHW487" s="570"/>
      <c r="HHX487" s="3"/>
      <c r="HHY487" s="431"/>
      <c r="HHZ487" s="3"/>
      <c r="HIA487" s="570"/>
      <c r="HIB487" s="3"/>
      <c r="HIC487" s="431"/>
      <c r="HID487" s="3"/>
      <c r="HIE487" s="570"/>
      <c r="HIF487" s="3"/>
      <c r="HIG487" s="431"/>
      <c r="HIH487" s="3"/>
      <c r="HII487" s="570"/>
      <c r="HIJ487" s="3"/>
      <c r="HIK487" s="431"/>
      <c r="HIL487" s="3"/>
      <c r="HIM487" s="570"/>
      <c r="HIN487" s="3"/>
      <c r="HIO487" s="431"/>
      <c r="HIP487" s="3"/>
      <c r="HIQ487" s="570"/>
      <c r="HIR487" s="3"/>
      <c r="HIS487" s="431"/>
      <c r="HIT487" s="3"/>
      <c r="HIU487" s="570"/>
      <c r="HIV487" s="3"/>
      <c r="HIW487" s="431"/>
      <c r="HIX487" s="3"/>
      <c r="HIY487" s="570"/>
      <c r="HIZ487" s="3"/>
      <c r="HJA487" s="431"/>
      <c r="HJB487" s="3"/>
      <c r="HJC487" s="570"/>
      <c r="HJD487" s="3"/>
      <c r="HJE487" s="431"/>
      <c r="HJF487" s="3"/>
      <c r="HJG487" s="570"/>
      <c r="HJH487" s="3"/>
      <c r="HJI487" s="431"/>
      <c r="HJJ487" s="3"/>
      <c r="HJK487" s="570"/>
      <c r="HJL487" s="3"/>
      <c r="HJM487" s="431"/>
      <c r="HJN487" s="3"/>
      <c r="HJO487" s="570"/>
      <c r="HJP487" s="3"/>
      <c r="HJQ487" s="431"/>
      <c r="HJR487" s="3"/>
      <c r="HJS487" s="570"/>
      <c r="HJT487" s="3"/>
      <c r="HJU487" s="431"/>
      <c r="HJV487" s="3"/>
      <c r="HJW487" s="570"/>
      <c r="HJX487" s="3"/>
      <c r="HJY487" s="431"/>
      <c r="HJZ487" s="3"/>
      <c r="HKA487" s="570"/>
      <c r="HKB487" s="3"/>
      <c r="HKC487" s="431"/>
      <c r="HKD487" s="3"/>
      <c r="HKE487" s="570"/>
      <c r="HKF487" s="3"/>
      <c r="HKG487" s="431"/>
      <c r="HKH487" s="3"/>
      <c r="HKI487" s="570"/>
      <c r="HKJ487" s="3"/>
      <c r="HKK487" s="431"/>
      <c r="HKL487" s="3"/>
      <c r="HKM487" s="570"/>
      <c r="HKN487" s="3"/>
      <c r="HKO487" s="431"/>
      <c r="HKP487" s="3"/>
      <c r="HKQ487" s="570"/>
      <c r="HKR487" s="3"/>
      <c r="HKS487" s="431"/>
      <c r="HKT487" s="3"/>
      <c r="HKU487" s="570"/>
      <c r="HKV487" s="3"/>
      <c r="HKW487" s="431"/>
      <c r="HKX487" s="3"/>
      <c r="HKY487" s="570"/>
      <c r="HKZ487" s="3"/>
      <c r="HLA487" s="431"/>
      <c r="HLB487" s="3"/>
      <c r="HLC487" s="570"/>
      <c r="HLD487" s="3"/>
      <c r="HLE487" s="431"/>
      <c r="HLF487" s="3"/>
      <c r="HLG487" s="570"/>
      <c r="HLH487" s="3"/>
      <c r="HLI487" s="431"/>
      <c r="HLJ487" s="3"/>
      <c r="HLK487" s="570"/>
      <c r="HLL487" s="3"/>
      <c r="HLM487" s="431"/>
      <c r="HLN487" s="3"/>
      <c r="HLO487" s="570"/>
      <c r="HLP487" s="3"/>
      <c r="HLQ487" s="431"/>
      <c r="HLR487" s="3"/>
      <c r="HLS487" s="570"/>
      <c r="HLT487" s="3"/>
      <c r="HLU487" s="431"/>
      <c r="HLV487" s="3"/>
      <c r="HLW487" s="570"/>
      <c r="HLX487" s="3"/>
      <c r="HLY487" s="431"/>
      <c r="HLZ487" s="3"/>
      <c r="HMA487" s="570"/>
      <c r="HMB487" s="3"/>
      <c r="HMC487" s="431"/>
      <c r="HMD487" s="3"/>
      <c r="HME487" s="570"/>
      <c r="HMF487" s="3"/>
      <c r="HMG487" s="431"/>
      <c r="HMH487" s="3"/>
      <c r="HMI487" s="570"/>
      <c r="HMJ487" s="3"/>
      <c r="HMK487" s="431"/>
      <c r="HML487" s="3"/>
      <c r="HMM487" s="570"/>
      <c r="HMN487" s="3"/>
      <c r="HMO487" s="431"/>
      <c r="HMP487" s="3"/>
      <c r="HMQ487" s="570"/>
      <c r="HMR487" s="3"/>
      <c r="HMS487" s="431"/>
      <c r="HMT487" s="3"/>
      <c r="HMU487" s="570"/>
      <c r="HMV487" s="3"/>
      <c r="HMW487" s="431"/>
      <c r="HMX487" s="3"/>
      <c r="HMY487" s="570"/>
      <c r="HMZ487" s="3"/>
      <c r="HNA487" s="431"/>
      <c r="HNB487" s="3"/>
      <c r="HNC487" s="570"/>
      <c r="HND487" s="3"/>
      <c r="HNE487" s="431"/>
      <c r="HNF487" s="3"/>
      <c r="HNG487" s="570"/>
      <c r="HNH487" s="3"/>
      <c r="HNI487" s="431"/>
      <c r="HNJ487" s="3"/>
      <c r="HNK487" s="570"/>
      <c r="HNL487" s="3"/>
      <c r="HNM487" s="431"/>
      <c r="HNN487" s="3"/>
      <c r="HNO487" s="570"/>
      <c r="HNP487" s="3"/>
      <c r="HNQ487" s="431"/>
      <c r="HNR487" s="3"/>
      <c r="HNS487" s="570"/>
      <c r="HNT487" s="3"/>
      <c r="HNU487" s="431"/>
      <c r="HNV487" s="3"/>
      <c r="HNW487" s="570"/>
      <c r="HNX487" s="3"/>
      <c r="HNY487" s="431"/>
      <c r="HNZ487" s="3"/>
      <c r="HOA487" s="570"/>
      <c r="HOB487" s="3"/>
      <c r="HOC487" s="431"/>
      <c r="HOD487" s="3"/>
      <c r="HOE487" s="570"/>
      <c r="HOF487" s="3"/>
      <c r="HOG487" s="431"/>
      <c r="HOH487" s="3"/>
      <c r="HOI487" s="570"/>
      <c r="HOJ487" s="3"/>
      <c r="HOK487" s="431"/>
      <c r="HOL487" s="3"/>
      <c r="HOM487" s="570"/>
      <c r="HON487" s="3"/>
      <c r="HOO487" s="431"/>
      <c r="HOP487" s="3"/>
      <c r="HOQ487" s="570"/>
      <c r="HOR487" s="3"/>
      <c r="HOS487" s="431"/>
      <c r="HOT487" s="3"/>
      <c r="HOU487" s="570"/>
      <c r="HOV487" s="3"/>
      <c r="HOW487" s="431"/>
      <c r="HOX487" s="3"/>
      <c r="HOY487" s="570"/>
      <c r="HOZ487" s="3"/>
      <c r="HPA487" s="431"/>
      <c r="HPB487" s="3"/>
      <c r="HPC487" s="570"/>
      <c r="HPD487" s="3"/>
      <c r="HPE487" s="431"/>
      <c r="HPF487" s="3"/>
      <c r="HPG487" s="570"/>
      <c r="HPH487" s="3"/>
      <c r="HPI487" s="431"/>
      <c r="HPJ487" s="3"/>
      <c r="HPK487" s="570"/>
      <c r="HPL487" s="3"/>
      <c r="HPM487" s="431"/>
      <c r="HPN487" s="3"/>
      <c r="HPO487" s="570"/>
      <c r="HPP487" s="3"/>
      <c r="HPQ487" s="431"/>
      <c r="HPR487" s="3"/>
      <c r="HPS487" s="570"/>
      <c r="HPT487" s="3"/>
      <c r="HPU487" s="431"/>
      <c r="HPV487" s="3"/>
      <c r="HPW487" s="570"/>
      <c r="HPX487" s="3"/>
      <c r="HPY487" s="431"/>
      <c r="HPZ487" s="3"/>
      <c r="HQA487" s="570"/>
      <c r="HQB487" s="3"/>
      <c r="HQC487" s="431"/>
      <c r="HQD487" s="3"/>
      <c r="HQE487" s="570"/>
      <c r="HQF487" s="3"/>
      <c r="HQG487" s="431"/>
      <c r="HQH487" s="3"/>
      <c r="HQI487" s="570"/>
      <c r="HQJ487" s="3"/>
      <c r="HQK487" s="431"/>
      <c r="HQL487" s="3"/>
      <c r="HQM487" s="570"/>
      <c r="HQN487" s="3"/>
      <c r="HQO487" s="431"/>
      <c r="HQP487" s="3"/>
      <c r="HQQ487" s="570"/>
      <c r="HQR487" s="3"/>
      <c r="HQS487" s="431"/>
      <c r="HQT487" s="3"/>
      <c r="HQU487" s="570"/>
      <c r="HQV487" s="3"/>
      <c r="HQW487" s="431"/>
      <c r="HQX487" s="3"/>
      <c r="HQY487" s="570"/>
      <c r="HQZ487" s="3"/>
      <c r="HRA487" s="431"/>
      <c r="HRB487" s="3"/>
      <c r="HRC487" s="570"/>
      <c r="HRD487" s="3"/>
      <c r="HRE487" s="431"/>
      <c r="HRF487" s="3"/>
      <c r="HRG487" s="570"/>
      <c r="HRH487" s="3"/>
      <c r="HRI487" s="431"/>
      <c r="HRJ487" s="3"/>
      <c r="HRK487" s="570"/>
      <c r="HRL487" s="3"/>
      <c r="HRM487" s="431"/>
      <c r="HRN487" s="3"/>
      <c r="HRO487" s="570"/>
      <c r="HRP487" s="3"/>
      <c r="HRQ487" s="431"/>
      <c r="HRR487" s="3"/>
      <c r="HRS487" s="570"/>
      <c r="HRT487" s="3"/>
      <c r="HRU487" s="431"/>
      <c r="HRV487" s="3"/>
      <c r="HRW487" s="570"/>
      <c r="HRX487" s="3"/>
      <c r="HRY487" s="431"/>
      <c r="HRZ487" s="3"/>
      <c r="HSA487" s="570"/>
      <c r="HSB487" s="3"/>
      <c r="HSC487" s="431"/>
      <c r="HSD487" s="3"/>
      <c r="HSE487" s="570"/>
      <c r="HSF487" s="3"/>
      <c r="HSG487" s="431"/>
      <c r="HSH487" s="3"/>
      <c r="HSI487" s="570"/>
      <c r="HSJ487" s="3"/>
      <c r="HSK487" s="431"/>
      <c r="HSL487" s="3"/>
      <c r="HSM487" s="570"/>
      <c r="HSN487" s="3"/>
      <c r="HSO487" s="431"/>
      <c r="HSP487" s="3"/>
      <c r="HSQ487" s="570"/>
      <c r="HSR487" s="3"/>
      <c r="HSS487" s="431"/>
      <c r="HST487" s="3"/>
      <c r="HSU487" s="570"/>
      <c r="HSV487" s="3"/>
      <c r="HSW487" s="431"/>
      <c r="HSX487" s="3"/>
      <c r="HSY487" s="570"/>
      <c r="HSZ487" s="3"/>
      <c r="HTA487" s="431"/>
      <c r="HTB487" s="3"/>
      <c r="HTC487" s="570"/>
      <c r="HTD487" s="3"/>
      <c r="HTE487" s="431"/>
      <c r="HTF487" s="3"/>
      <c r="HTG487" s="570"/>
      <c r="HTH487" s="3"/>
      <c r="HTI487" s="431"/>
      <c r="HTJ487" s="3"/>
      <c r="HTK487" s="570"/>
      <c r="HTL487" s="3"/>
      <c r="HTM487" s="431"/>
      <c r="HTN487" s="3"/>
      <c r="HTO487" s="570"/>
      <c r="HTP487" s="3"/>
      <c r="HTQ487" s="431"/>
      <c r="HTR487" s="3"/>
      <c r="HTS487" s="570"/>
      <c r="HTT487" s="3"/>
      <c r="HTU487" s="431"/>
      <c r="HTV487" s="3"/>
      <c r="HTW487" s="570"/>
      <c r="HTX487" s="3"/>
      <c r="HTY487" s="431"/>
      <c r="HTZ487" s="3"/>
      <c r="HUA487" s="570"/>
      <c r="HUB487" s="3"/>
      <c r="HUC487" s="431"/>
      <c r="HUD487" s="3"/>
      <c r="HUE487" s="570"/>
      <c r="HUF487" s="3"/>
      <c r="HUG487" s="431"/>
      <c r="HUH487" s="3"/>
      <c r="HUI487" s="570"/>
      <c r="HUJ487" s="3"/>
      <c r="HUK487" s="431"/>
      <c r="HUL487" s="3"/>
      <c r="HUM487" s="570"/>
      <c r="HUN487" s="3"/>
      <c r="HUO487" s="431"/>
      <c r="HUP487" s="3"/>
      <c r="HUQ487" s="570"/>
      <c r="HUR487" s="3"/>
      <c r="HUS487" s="431"/>
      <c r="HUT487" s="3"/>
      <c r="HUU487" s="570"/>
      <c r="HUV487" s="3"/>
      <c r="HUW487" s="431"/>
      <c r="HUX487" s="3"/>
      <c r="HUY487" s="570"/>
      <c r="HUZ487" s="3"/>
      <c r="HVA487" s="431"/>
      <c r="HVB487" s="3"/>
      <c r="HVC487" s="570"/>
      <c r="HVD487" s="3"/>
      <c r="HVE487" s="431"/>
      <c r="HVF487" s="3"/>
      <c r="HVG487" s="570"/>
      <c r="HVH487" s="3"/>
      <c r="HVI487" s="431"/>
      <c r="HVJ487" s="3"/>
      <c r="HVK487" s="570"/>
      <c r="HVL487" s="3"/>
      <c r="HVM487" s="431"/>
      <c r="HVN487" s="3"/>
      <c r="HVO487" s="570"/>
      <c r="HVP487" s="3"/>
      <c r="HVQ487" s="431"/>
      <c r="HVR487" s="3"/>
      <c r="HVS487" s="570"/>
      <c r="HVT487" s="3"/>
      <c r="HVU487" s="431"/>
      <c r="HVV487" s="3"/>
      <c r="HVW487" s="570"/>
      <c r="HVX487" s="3"/>
      <c r="HVY487" s="431"/>
      <c r="HVZ487" s="3"/>
      <c r="HWA487" s="570"/>
      <c r="HWB487" s="3"/>
      <c r="HWC487" s="431"/>
      <c r="HWD487" s="3"/>
      <c r="HWE487" s="570"/>
      <c r="HWF487" s="3"/>
      <c r="HWG487" s="431"/>
      <c r="HWH487" s="3"/>
      <c r="HWI487" s="570"/>
      <c r="HWJ487" s="3"/>
      <c r="HWK487" s="431"/>
      <c r="HWL487" s="3"/>
      <c r="HWM487" s="570"/>
      <c r="HWN487" s="3"/>
      <c r="HWO487" s="431"/>
      <c r="HWP487" s="3"/>
      <c r="HWQ487" s="570"/>
      <c r="HWR487" s="3"/>
      <c r="HWS487" s="431"/>
      <c r="HWT487" s="3"/>
      <c r="HWU487" s="570"/>
      <c r="HWV487" s="3"/>
      <c r="HWW487" s="431"/>
      <c r="HWX487" s="3"/>
      <c r="HWY487" s="570"/>
      <c r="HWZ487" s="3"/>
      <c r="HXA487" s="431"/>
      <c r="HXB487" s="3"/>
      <c r="HXC487" s="570"/>
      <c r="HXD487" s="3"/>
      <c r="HXE487" s="431"/>
      <c r="HXF487" s="3"/>
      <c r="HXG487" s="570"/>
      <c r="HXH487" s="3"/>
      <c r="HXI487" s="431"/>
      <c r="HXJ487" s="3"/>
      <c r="HXK487" s="570"/>
      <c r="HXL487" s="3"/>
      <c r="HXM487" s="431"/>
      <c r="HXN487" s="3"/>
      <c r="HXO487" s="570"/>
      <c r="HXP487" s="3"/>
      <c r="HXQ487" s="431"/>
      <c r="HXR487" s="3"/>
      <c r="HXS487" s="570"/>
      <c r="HXT487" s="3"/>
      <c r="HXU487" s="431"/>
      <c r="HXV487" s="3"/>
      <c r="HXW487" s="570"/>
      <c r="HXX487" s="3"/>
      <c r="HXY487" s="431"/>
      <c r="HXZ487" s="3"/>
      <c r="HYA487" s="570"/>
      <c r="HYB487" s="3"/>
      <c r="HYC487" s="431"/>
      <c r="HYD487" s="3"/>
      <c r="HYE487" s="570"/>
      <c r="HYF487" s="3"/>
      <c r="HYG487" s="431"/>
      <c r="HYH487" s="3"/>
      <c r="HYI487" s="570"/>
      <c r="HYJ487" s="3"/>
      <c r="HYK487" s="431"/>
      <c r="HYL487" s="3"/>
      <c r="HYM487" s="570"/>
      <c r="HYN487" s="3"/>
      <c r="HYO487" s="431"/>
      <c r="HYP487" s="3"/>
      <c r="HYQ487" s="570"/>
      <c r="HYR487" s="3"/>
      <c r="HYS487" s="431"/>
      <c r="HYT487" s="3"/>
      <c r="HYU487" s="570"/>
      <c r="HYV487" s="3"/>
      <c r="HYW487" s="431"/>
      <c r="HYX487" s="3"/>
      <c r="HYY487" s="570"/>
      <c r="HYZ487" s="3"/>
      <c r="HZA487" s="431"/>
      <c r="HZB487" s="3"/>
      <c r="HZC487" s="570"/>
      <c r="HZD487" s="3"/>
      <c r="HZE487" s="431"/>
      <c r="HZF487" s="3"/>
      <c r="HZG487" s="570"/>
      <c r="HZH487" s="3"/>
      <c r="HZI487" s="431"/>
      <c r="HZJ487" s="3"/>
      <c r="HZK487" s="570"/>
      <c r="HZL487" s="3"/>
      <c r="HZM487" s="431"/>
      <c r="HZN487" s="3"/>
      <c r="HZO487" s="570"/>
      <c r="HZP487" s="3"/>
      <c r="HZQ487" s="431"/>
      <c r="HZR487" s="3"/>
      <c r="HZS487" s="570"/>
      <c r="HZT487" s="3"/>
      <c r="HZU487" s="431"/>
      <c r="HZV487" s="3"/>
      <c r="HZW487" s="570"/>
      <c r="HZX487" s="3"/>
      <c r="HZY487" s="431"/>
      <c r="HZZ487" s="3"/>
      <c r="IAA487" s="570"/>
      <c r="IAB487" s="3"/>
      <c r="IAC487" s="431"/>
      <c r="IAD487" s="3"/>
      <c r="IAE487" s="570"/>
      <c r="IAF487" s="3"/>
      <c r="IAG487" s="431"/>
      <c r="IAH487" s="3"/>
      <c r="IAI487" s="570"/>
      <c r="IAJ487" s="3"/>
      <c r="IAK487" s="431"/>
      <c r="IAL487" s="3"/>
      <c r="IAM487" s="570"/>
      <c r="IAN487" s="3"/>
      <c r="IAO487" s="431"/>
      <c r="IAP487" s="3"/>
      <c r="IAQ487" s="570"/>
      <c r="IAR487" s="3"/>
      <c r="IAS487" s="431"/>
      <c r="IAT487" s="3"/>
      <c r="IAU487" s="570"/>
      <c r="IAV487" s="3"/>
      <c r="IAW487" s="431"/>
      <c r="IAX487" s="3"/>
      <c r="IAY487" s="570"/>
      <c r="IAZ487" s="3"/>
      <c r="IBA487" s="431"/>
      <c r="IBB487" s="3"/>
      <c r="IBC487" s="570"/>
      <c r="IBD487" s="3"/>
      <c r="IBE487" s="431"/>
      <c r="IBF487" s="3"/>
      <c r="IBG487" s="570"/>
      <c r="IBH487" s="3"/>
      <c r="IBI487" s="431"/>
      <c r="IBJ487" s="3"/>
      <c r="IBK487" s="570"/>
      <c r="IBL487" s="3"/>
      <c r="IBM487" s="431"/>
      <c r="IBN487" s="3"/>
      <c r="IBO487" s="570"/>
      <c r="IBP487" s="3"/>
      <c r="IBQ487" s="431"/>
      <c r="IBR487" s="3"/>
      <c r="IBS487" s="570"/>
      <c r="IBT487" s="3"/>
      <c r="IBU487" s="431"/>
      <c r="IBV487" s="3"/>
      <c r="IBW487" s="570"/>
      <c r="IBX487" s="3"/>
      <c r="IBY487" s="431"/>
      <c r="IBZ487" s="3"/>
      <c r="ICA487" s="570"/>
      <c r="ICB487" s="3"/>
      <c r="ICC487" s="431"/>
      <c r="ICD487" s="3"/>
      <c r="ICE487" s="570"/>
      <c r="ICF487" s="3"/>
      <c r="ICG487" s="431"/>
      <c r="ICH487" s="3"/>
      <c r="ICI487" s="570"/>
      <c r="ICJ487" s="3"/>
      <c r="ICK487" s="431"/>
      <c r="ICL487" s="3"/>
      <c r="ICM487" s="570"/>
      <c r="ICN487" s="3"/>
      <c r="ICO487" s="431"/>
      <c r="ICP487" s="3"/>
      <c r="ICQ487" s="570"/>
      <c r="ICR487" s="3"/>
      <c r="ICS487" s="431"/>
      <c r="ICT487" s="3"/>
      <c r="ICU487" s="570"/>
      <c r="ICV487" s="3"/>
      <c r="ICW487" s="431"/>
      <c r="ICX487" s="3"/>
      <c r="ICY487" s="570"/>
      <c r="ICZ487" s="3"/>
      <c r="IDA487" s="431"/>
      <c r="IDB487" s="3"/>
      <c r="IDC487" s="570"/>
      <c r="IDD487" s="3"/>
      <c r="IDE487" s="431"/>
      <c r="IDF487" s="3"/>
      <c r="IDG487" s="570"/>
      <c r="IDH487" s="3"/>
      <c r="IDI487" s="431"/>
      <c r="IDJ487" s="3"/>
      <c r="IDK487" s="570"/>
      <c r="IDL487" s="3"/>
      <c r="IDM487" s="431"/>
      <c r="IDN487" s="3"/>
      <c r="IDO487" s="570"/>
      <c r="IDP487" s="3"/>
      <c r="IDQ487" s="431"/>
      <c r="IDR487" s="3"/>
      <c r="IDS487" s="570"/>
      <c r="IDT487" s="3"/>
      <c r="IDU487" s="431"/>
      <c r="IDV487" s="3"/>
      <c r="IDW487" s="570"/>
      <c r="IDX487" s="3"/>
      <c r="IDY487" s="431"/>
      <c r="IDZ487" s="3"/>
      <c r="IEA487" s="570"/>
      <c r="IEB487" s="3"/>
      <c r="IEC487" s="431"/>
      <c r="IED487" s="3"/>
      <c r="IEE487" s="570"/>
      <c r="IEF487" s="3"/>
      <c r="IEG487" s="431"/>
      <c r="IEH487" s="3"/>
      <c r="IEI487" s="570"/>
      <c r="IEJ487" s="3"/>
      <c r="IEK487" s="431"/>
      <c r="IEL487" s="3"/>
      <c r="IEM487" s="570"/>
      <c r="IEN487" s="3"/>
      <c r="IEO487" s="431"/>
      <c r="IEP487" s="3"/>
      <c r="IEQ487" s="570"/>
      <c r="IER487" s="3"/>
      <c r="IES487" s="431"/>
      <c r="IET487" s="3"/>
      <c r="IEU487" s="570"/>
      <c r="IEV487" s="3"/>
      <c r="IEW487" s="431"/>
      <c r="IEX487" s="3"/>
      <c r="IEY487" s="570"/>
      <c r="IEZ487" s="3"/>
      <c r="IFA487" s="431"/>
      <c r="IFB487" s="3"/>
      <c r="IFC487" s="570"/>
      <c r="IFD487" s="3"/>
      <c r="IFE487" s="431"/>
      <c r="IFF487" s="3"/>
      <c r="IFG487" s="570"/>
      <c r="IFH487" s="3"/>
      <c r="IFI487" s="431"/>
      <c r="IFJ487" s="3"/>
      <c r="IFK487" s="570"/>
      <c r="IFL487" s="3"/>
      <c r="IFM487" s="431"/>
      <c r="IFN487" s="3"/>
      <c r="IFO487" s="570"/>
      <c r="IFP487" s="3"/>
      <c r="IFQ487" s="431"/>
      <c r="IFR487" s="3"/>
      <c r="IFS487" s="570"/>
      <c r="IFT487" s="3"/>
      <c r="IFU487" s="431"/>
      <c r="IFV487" s="3"/>
      <c r="IFW487" s="570"/>
      <c r="IFX487" s="3"/>
      <c r="IFY487" s="431"/>
      <c r="IFZ487" s="3"/>
      <c r="IGA487" s="570"/>
      <c r="IGB487" s="3"/>
      <c r="IGC487" s="431"/>
      <c r="IGD487" s="3"/>
      <c r="IGE487" s="570"/>
      <c r="IGF487" s="3"/>
      <c r="IGG487" s="431"/>
      <c r="IGH487" s="3"/>
      <c r="IGI487" s="570"/>
      <c r="IGJ487" s="3"/>
      <c r="IGK487" s="431"/>
      <c r="IGL487" s="3"/>
      <c r="IGM487" s="570"/>
      <c r="IGN487" s="3"/>
      <c r="IGO487" s="431"/>
      <c r="IGP487" s="3"/>
      <c r="IGQ487" s="570"/>
      <c r="IGR487" s="3"/>
      <c r="IGS487" s="431"/>
      <c r="IGT487" s="3"/>
      <c r="IGU487" s="570"/>
      <c r="IGV487" s="3"/>
      <c r="IGW487" s="431"/>
      <c r="IGX487" s="3"/>
      <c r="IGY487" s="570"/>
      <c r="IGZ487" s="3"/>
      <c r="IHA487" s="431"/>
      <c r="IHB487" s="3"/>
      <c r="IHC487" s="570"/>
      <c r="IHD487" s="3"/>
      <c r="IHE487" s="431"/>
      <c r="IHF487" s="3"/>
      <c r="IHG487" s="570"/>
      <c r="IHH487" s="3"/>
      <c r="IHI487" s="431"/>
      <c r="IHJ487" s="3"/>
      <c r="IHK487" s="570"/>
      <c r="IHL487" s="3"/>
      <c r="IHM487" s="431"/>
      <c r="IHN487" s="3"/>
      <c r="IHO487" s="570"/>
      <c r="IHP487" s="3"/>
      <c r="IHQ487" s="431"/>
      <c r="IHR487" s="3"/>
      <c r="IHS487" s="570"/>
      <c r="IHT487" s="3"/>
      <c r="IHU487" s="431"/>
      <c r="IHV487" s="3"/>
      <c r="IHW487" s="570"/>
      <c r="IHX487" s="3"/>
      <c r="IHY487" s="431"/>
      <c r="IHZ487" s="3"/>
      <c r="IIA487" s="570"/>
      <c r="IIB487" s="3"/>
      <c r="IIC487" s="431"/>
      <c r="IID487" s="3"/>
      <c r="IIE487" s="570"/>
      <c r="IIF487" s="3"/>
      <c r="IIG487" s="431"/>
      <c r="IIH487" s="3"/>
      <c r="III487" s="570"/>
      <c r="IIJ487" s="3"/>
      <c r="IIK487" s="431"/>
      <c r="IIL487" s="3"/>
      <c r="IIM487" s="570"/>
      <c r="IIN487" s="3"/>
      <c r="IIO487" s="431"/>
      <c r="IIP487" s="3"/>
      <c r="IIQ487" s="570"/>
      <c r="IIR487" s="3"/>
      <c r="IIS487" s="431"/>
      <c r="IIT487" s="3"/>
      <c r="IIU487" s="570"/>
      <c r="IIV487" s="3"/>
      <c r="IIW487" s="431"/>
      <c r="IIX487" s="3"/>
      <c r="IIY487" s="570"/>
      <c r="IIZ487" s="3"/>
      <c r="IJA487" s="431"/>
      <c r="IJB487" s="3"/>
      <c r="IJC487" s="570"/>
      <c r="IJD487" s="3"/>
      <c r="IJE487" s="431"/>
      <c r="IJF487" s="3"/>
      <c r="IJG487" s="570"/>
      <c r="IJH487" s="3"/>
      <c r="IJI487" s="431"/>
      <c r="IJJ487" s="3"/>
      <c r="IJK487" s="570"/>
      <c r="IJL487" s="3"/>
      <c r="IJM487" s="431"/>
      <c r="IJN487" s="3"/>
      <c r="IJO487" s="570"/>
      <c r="IJP487" s="3"/>
      <c r="IJQ487" s="431"/>
      <c r="IJR487" s="3"/>
      <c r="IJS487" s="570"/>
      <c r="IJT487" s="3"/>
      <c r="IJU487" s="431"/>
      <c r="IJV487" s="3"/>
      <c r="IJW487" s="570"/>
      <c r="IJX487" s="3"/>
      <c r="IJY487" s="431"/>
      <c r="IJZ487" s="3"/>
      <c r="IKA487" s="570"/>
      <c r="IKB487" s="3"/>
      <c r="IKC487" s="431"/>
      <c r="IKD487" s="3"/>
      <c r="IKE487" s="570"/>
      <c r="IKF487" s="3"/>
      <c r="IKG487" s="431"/>
      <c r="IKH487" s="3"/>
      <c r="IKI487" s="570"/>
      <c r="IKJ487" s="3"/>
      <c r="IKK487" s="431"/>
      <c r="IKL487" s="3"/>
      <c r="IKM487" s="570"/>
      <c r="IKN487" s="3"/>
      <c r="IKO487" s="431"/>
      <c r="IKP487" s="3"/>
      <c r="IKQ487" s="570"/>
      <c r="IKR487" s="3"/>
      <c r="IKS487" s="431"/>
      <c r="IKT487" s="3"/>
      <c r="IKU487" s="570"/>
      <c r="IKV487" s="3"/>
      <c r="IKW487" s="431"/>
      <c r="IKX487" s="3"/>
      <c r="IKY487" s="570"/>
      <c r="IKZ487" s="3"/>
      <c r="ILA487" s="431"/>
      <c r="ILB487" s="3"/>
      <c r="ILC487" s="570"/>
      <c r="ILD487" s="3"/>
      <c r="ILE487" s="431"/>
      <c r="ILF487" s="3"/>
      <c r="ILG487" s="570"/>
      <c r="ILH487" s="3"/>
      <c r="ILI487" s="431"/>
      <c r="ILJ487" s="3"/>
      <c r="ILK487" s="570"/>
      <c r="ILL487" s="3"/>
      <c r="ILM487" s="431"/>
      <c r="ILN487" s="3"/>
      <c r="ILO487" s="570"/>
      <c r="ILP487" s="3"/>
      <c r="ILQ487" s="431"/>
      <c r="ILR487" s="3"/>
      <c r="ILS487" s="570"/>
      <c r="ILT487" s="3"/>
      <c r="ILU487" s="431"/>
      <c r="ILV487" s="3"/>
      <c r="ILW487" s="570"/>
      <c r="ILX487" s="3"/>
      <c r="ILY487" s="431"/>
      <c r="ILZ487" s="3"/>
      <c r="IMA487" s="570"/>
      <c r="IMB487" s="3"/>
      <c r="IMC487" s="431"/>
      <c r="IMD487" s="3"/>
      <c r="IME487" s="570"/>
      <c r="IMF487" s="3"/>
      <c r="IMG487" s="431"/>
      <c r="IMH487" s="3"/>
      <c r="IMI487" s="570"/>
      <c r="IMJ487" s="3"/>
      <c r="IMK487" s="431"/>
      <c r="IML487" s="3"/>
      <c r="IMM487" s="570"/>
      <c r="IMN487" s="3"/>
      <c r="IMO487" s="431"/>
      <c r="IMP487" s="3"/>
      <c r="IMQ487" s="570"/>
      <c r="IMR487" s="3"/>
      <c r="IMS487" s="431"/>
      <c r="IMT487" s="3"/>
      <c r="IMU487" s="570"/>
      <c r="IMV487" s="3"/>
      <c r="IMW487" s="431"/>
      <c r="IMX487" s="3"/>
      <c r="IMY487" s="570"/>
      <c r="IMZ487" s="3"/>
      <c r="INA487" s="431"/>
      <c r="INB487" s="3"/>
      <c r="INC487" s="570"/>
      <c r="IND487" s="3"/>
      <c r="INE487" s="431"/>
      <c r="INF487" s="3"/>
      <c r="ING487" s="570"/>
      <c r="INH487" s="3"/>
      <c r="INI487" s="431"/>
      <c r="INJ487" s="3"/>
      <c r="INK487" s="570"/>
      <c r="INL487" s="3"/>
      <c r="INM487" s="431"/>
      <c r="INN487" s="3"/>
      <c r="INO487" s="570"/>
      <c r="INP487" s="3"/>
      <c r="INQ487" s="431"/>
      <c r="INR487" s="3"/>
      <c r="INS487" s="570"/>
      <c r="INT487" s="3"/>
      <c r="INU487" s="431"/>
      <c r="INV487" s="3"/>
      <c r="INW487" s="570"/>
      <c r="INX487" s="3"/>
      <c r="INY487" s="431"/>
      <c r="INZ487" s="3"/>
      <c r="IOA487" s="570"/>
      <c r="IOB487" s="3"/>
      <c r="IOC487" s="431"/>
      <c r="IOD487" s="3"/>
      <c r="IOE487" s="570"/>
      <c r="IOF487" s="3"/>
      <c r="IOG487" s="431"/>
      <c r="IOH487" s="3"/>
      <c r="IOI487" s="570"/>
      <c r="IOJ487" s="3"/>
      <c r="IOK487" s="431"/>
      <c r="IOL487" s="3"/>
      <c r="IOM487" s="570"/>
      <c r="ION487" s="3"/>
      <c r="IOO487" s="431"/>
      <c r="IOP487" s="3"/>
      <c r="IOQ487" s="570"/>
      <c r="IOR487" s="3"/>
      <c r="IOS487" s="431"/>
      <c r="IOT487" s="3"/>
      <c r="IOU487" s="570"/>
      <c r="IOV487" s="3"/>
      <c r="IOW487" s="431"/>
      <c r="IOX487" s="3"/>
      <c r="IOY487" s="570"/>
      <c r="IOZ487" s="3"/>
      <c r="IPA487" s="431"/>
      <c r="IPB487" s="3"/>
      <c r="IPC487" s="570"/>
      <c r="IPD487" s="3"/>
      <c r="IPE487" s="431"/>
      <c r="IPF487" s="3"/>
      <c r="IPG487" s="570"/>
      <c r="IPH487" s="3"/>
      <c r="IPI487" s="431"/>
      <c r="IPJ487" s="3"/>
      <c r="IPK487" s="570"/>
      <c r="IPL487" s="3"/>
      <c r="IPM487" s="431"/>
      <c r="IPN487" s="3"/>
      <c r="IPO487" s="570"/>
      <c r="IPP487" s="3"/>
      <c r="IPQ487" s="431"/>
      <c r="IPR487" s="3"/>
      <c r="IPS487" s="570"/>
      <c r="IPT487" s="3"/>
      <c r="IPU487" s="431"/>
      <c r="IPV487" s="3"/>
      <c r="IPW487" s="570"/>
      <c r="IPX487" s="3"/>
      <c r="IPY487" s="431"/>
      <c r="IPZ487" s="3"/>
      <c r="IQA487" s="570"/>
      <c r="IQB487" s="3"/>
      <c r="IQC487" s="431"/>
      <c r="IQD487" s="3"/>
      <c r="IQE487" s="570"/>
      <c r="IQF487" s="3"/>
      <c r="IQG487" s="431"/>
      <c r="IQH487" s="3"/>
      <c r="IQI487" s="570"/>
      <c r="IQJ487" s="3"/>
      <c r="IQK487" s="431"/>
      <c r="IQL487" s="3"/>
      <c r="IQM487" s="570"/>
      <c r="IQN487" s="3"/>
      <c r="IQO487" s="431"/>
      <c r="IQP487" s="3"/>
      <c r="IQQ487" s="570"/>
      <c r="IQR487" s="3"/>
      <c r="IQS487" s="431"/>
      <c r="IQT487" s="3"/>
      <c r="IQU487" s="570"/>
      <c r="IQV487" s="3"/>
      <c r="IQW487" s="431"/>
      <c r="IQX487" s="3"/>
      <c r="IQY487" s="570"/>
      <c r="IQZ487" s="3"/>
      <c r="IRA487" s="431"/>
      <c r="IRB487" s="3"/>
      <c r="IRC487" s="570"/>
      <c r="IRD487" s="3"/>
      <c r="IRE487" s="431"/>
      <c r="IRF487" s="3"/>
      <c r="IRG487" s="570"/>
      <c r="IRH487" s="3"/>
      <c r="IRI487" s="431"/>
      <c r="IRJ487" s="3"/>
      <c r="IRK487" s="570"/>
      <c r="IRL487" s="3"/>
      <c r="IRM487" s="431"/>
      <c r="IRN487" s="3"/>
      <c r="IRO487" s="570"/>
      <c r="IRP487" s="3"/>
      <c r="IRQ487" s="431"/>
      <c r="IRR487" s="3"/>
      <c r="IRS487" s="570"/>
      <c r="IRT487" s="3"/>
      <c r="IRU487" s="431"/>
      <c r="IRV487" s="3"/>
      <c r="IRW487" s="570"/>
      <c r="IRX487" s="3"/>
      <c r="IRY487" s="431"/>
      <c r="IRZ487" s="3"/>
      <c r="ISA487" s="570"/>
      <c r="ISB487" s="3"/>
      <c r="ISC487" s="431"/>
      <c r="ISD487" s="3"/>
      <c r="ISE487" s="570"/>
      <c r="ISF487" s="3"/>
      <c r="ISG487" s="431"/>
      <c r="ISH487" s="3"/>
      <c r="ISI487" s="570"/>
      <c r="ISJ487" s="3"/>
      <c r="ISK487" s="431"/>
      <c r="ISL487" s="3"/>
      <c r="ISM487" s="570"/>
      <c r="ISN487" s="3"/>
      <c r="ISO487" s="431"/>
      <c r="ISP487" s="3"/>
      <c r="ISQ487" s="570"/>
      <c r="ISR487" s="3"/>
      <c r="ISS487" s="431"/>
      <c r="IST487" s="3"/>
      <c r="ISU487" s="570"/>
      <c r="ISV487" s="3"/>
      <c r="ISW487" s="431"/>
      <c r="ISX487" s="3"/>
      <c r="ISY487" s="570"/>
      <c r="ISZ487" s="3"/>
      <c r="ITA487" s="431"/>
      <c r="ITB487" s="3"/>
      <c r="ITC487" s="570"/>
      <c r="ITD487" s="3"/>
      <c r="ITE487" s="431"/>
      <c r="ITF487" s="3"/>
      <c r="ITG487" s="570"/>
      <c r="ITH487" s="3"/>
      <c r="ITI487" s="431"/>
      <c r="ITJ487" s="3"/>
      <c r="ITK487" s="570"/>
      <c r="ITL487" s="3"/>
      <c r="ITM487" s="431"/>
      <c r="ITN487" s="3"/>
      <c r="ITO487" s="570"/>
      <c r="ITP487" s="3"/>
      <c r="ITQ487" s="431"/>
      <c r="ITR487" s="3"/>
      <c r="ITS487" s="570"/>
      <c r="ITT487" s="3"/>
      <c r="ITU487" s="431"/>
      <c r="ITV487" s="3"/>
      <c r="ITW487" s="570"/>
      <c r="ITX487" s="3"/>
      <c r="ITY487" s="431"/>
      <c r="ITZ487" s="3"/>
      <c r="IUA487" s="570"/>
      <c r="IUB487" s="3"/>
      <c r="IUC487" s="431"/>
      <c r="IUD487" s="3"/>
      <c r="IUE487" s="570"/>
      <c r="IUF487" s="3"/>
      <c r="IUG487" s="431"/>
      <c r="IUH487" s="3"/>
      <c r="IUI487" s="570"/>
      <c r="IUJ487" s="3"/>
      <c r="IUK487" s="431"/>
      <c r="IUL487" s="3"/>
      <c r="IUM487" s="570"/>
      <c r="IUN487" s="3"/>
      <c r="IUO487" s="431"/>
      <c r="IUP487" s="3"/>
      <c r="IUQ487" s="570"/>
      <c r="IUR487" s="3"/>
      <c r="IUS487" s="431"/>
      <c r="IUT487" s="3"/>
      <c r="IUU487" s="570"/>
      <c r="IUV487" s="3"/>
      <c r="IUW487" s="431"/>
      <c r="IUX487" s="3"/>
      <c r="IUY487" s="570"/>
      <c r="IUZ487" s="3"/>
      <c r="IVA487" s="431"/>
      <c r="IVB487" s="3"/>
      <c r="IVC487" s="570"/>
      <c r="IVD487" s="3"/>
      <c r="IVE487" s="431"/>
      <c r="IVF487" s="3"/>
      <c r="IVG487" s="570"/>
      <c r="IVH487" s="3"/>
      <c r="IVI487" s="431"/>
      <c r="IVJ487" s="3"/>
      <c r="IVK487" s="570"/>
      <c r="IVL487" s="3"/>
      <c r="IVM487" s="431"/>
      <c r="IVN487" s="3"/>
      <c r="IVO487" s="570"/>
      <c r="IVP487" s="3"/>
      <c r="IVQ487" s="431"/>
      <c r="IVR487" s="3"/>
      <c r="IVS487" s="570"/>
      <c r="IVT487" s="3"/>
      <c r="IVU487" s="431"/>
      <c r="IVV487" s="3"/>
      <c r="IVW487" s="570"/>
      <c r="IVX487" s="3"/>
      <c r="IVY487" s="431"/>
      <c r="IVZ487" s="3"/>
      <c r="IWA487" s="570"/>
      <c r="IWB487" s="3"/>
      <c r="IWC487" s="431"/>
      <c r="IWD487" s="3"/>
      <c r="IWE487" s="570"/>
      <c r="IWF487" s="3"/>
      <c r="IWG487" s="431"/>
      <c r="IWH487" s="3"/>
      <c r="IWI487" s="570"/>
      <c r="IWJ487" s="3"/>
      <c r="IWK487" s="431"/>
      <c r="IWL487" s="3"/>
      <c r="IWM487" s="570"/>
      <c r="IWN487" s="3"/>
      <c r="IWO487" s="431"/>
      <c r="IWP487" s="3"/>
      <c r="IWQ487" s="570"/>
      <c r="IWR487" s="3"/>
      <c r="IWS487" s="431"/>
      <c r="IWT487" s="3"/>
      <c r="IWU487" s="570"/>
      <c r="IWV487" s="3"/>
      <c r="IWW487" s="431"/>
      <c r="IWX487" s="3"/>
      <c r="IWY487" s="570"/>
      <c r="IWZ487" s="3"/>
      <c r="IXA487" s="431"/>
      <c r="IXB487" s="3"/>
      <c r="IXC487" s="570"/>
      <c r="IXD487" s="3"/>
      <c r="IXE487" s="431"/>
      <c r="IXF487" s="3"/>
      <c r="IXG487" s="570"/>
      <c r="IXH487" s="3"/>
      <c r="IXI487" s="431"/>
      <c r="IXJ487" s="3"/>
      <c r="IXK487" s="570"/>
      <c r="IXL487" s="3"/>
      <c r="IXM487" s="431"/>
      <c r="IXN487" s="3"/>
      <c r="IXO487" s="570"/>
      <c r="IXP487" s="3"/>
      <c r="IXQ487" s="431"/>
      <c r="IXR487" s="3"/>
      <c r="IXS487" s="570"/>
      <c r="IXT487" s="3"/>
      <c r="IXU487" s="431"/>
      <c r="IXV487" s="3"/>
      <c r="IXW487" s="570"/>
      <c r="IXX487" s="3"/>
      <c r="IXY487" s="431"/>
      <c r="IXZ487" s="3"/>
      <c r="IYA487" s="570"/>
      <c r="IYB487" s="3"/>
      <c r="IYC487" s="431"/>
      <c r="IYD487" s="3"/>
      <c r="IYE487" s="570"/>
      <c r="IYF487" s="3"/>
      <c r="IYG487" s="431"/>
      <c r="IYH487" s="3"/>
      <c r="IYI487" s="570"/>
      <c r="IYJ487" s="3"/>
      <c r="IYK487" s="431"/>
      <c r="IYL487" s="3"/>
      <c r="IYM487" s="570"/>
      <c r="IYN487" s="3"/>
      <c r="IYO487" s="431"/>
      <c r="IYP487" s="3"/>
      <c r="IYQ487" s="570"/>
      <c r="IYR487" s="3"/>
      <c r="IYS487" s="431"/>
      <c r="IYT487" s="3"/>
      <c r="IYU487" s="570"/>
      <c r="IYV487" s="3"/>
      <c r="IYW487" s="431"/>
      <c r="IYX487" s="3"/>
      <c r="IYY487" s="570"/>
      <c r="IYZ487" s="3"/>
      <c r="IZA487" s="431"/>
      <c r="IZB487" s="3"/>
      <c r="IZC487" s="570"/>
      <c r="IZD487" s="3"/>
      <c r="IZE487" s="431"/>
      <c r="IZF487" s="3"/>
      <c r="IZG487" s="570"/>
      <c r="IZH487" s="3"/>
      <c r="IZI487" s="431"/>
      <c r="IZJ487" s="3"/>
      <c r="IZK487" s="570"/>
      <c r="IZL487" s="3"/>
      <c r="IZM487" s="431"/>
      <c r="IZN487" s="3"/>
      <c r="IZO487" s="570"/>
      <c r="IZP487" s="3"/>
      <c r="IZQ487" s="431"/>
      <c r="IZR487" s="3"/>
      <c r="IZS487" s="570"/>
      <c r="IZT487" s="3"/>
      <c r="IZU487" s="431"/>
      <c r="IZV487" s="3"/>
      <c r="IZW487" s="570"/>
      <c r="IZX487" s="3"/>
      <c r="IZY487" s="431"/>
      <c r="IZZ487" s="3"/>
      <c r="JAA487" s="570"/>
      <c r="JAB487" s="3"/>
      <c r="JAC487" s="431"/>
      <c r="JAD487" s="3"/>
      <c r="JAE487" s="570"/>
      <c r="JAF487" s="3"/>
      <c r="JAG487" s="431"/>
      <c r="JAH487" s="3"/>
      <c r="JAI487" s="570"/>
      <c r="JAJ487" s="3"/>
      <c r="JAK487" s="431"/>
      <c r="JAL487" s="3"/>
      <c r="JAM487" s="570"/>
      <c r="JAN487" s="3"/>
      <c r="JAO487" s="431"/>
      <c r="JAP487" s="3"/>
      <c r="JAQ487" s="570"/>
      <c r="JAR487" s="3"/>
      <c r="JAS487" s="431"/>
      <c r="JAT487" s="3"/>
      <c r="JAU487" s="570"/>
      <c r="JAV487" s="3"/>
      <c r="JAW487" s="431"/>
      <c r="JAX487" s="3"/>
      <c r="JAY487" s="570"/>
      <c r="JAZ487" s="3"/>
      <c r="JBA487" s="431"/>
      <c r="JBB487" s="3"/>
      <c r="JBC487" s="570"/>
      <c r="JBD487" s="3"/>
      <c r="JBE487" s="431"/>
      <c r="JBF487" s="3"/>
      <c r="JBG487" s="570"/>
      <c r="JBH487" s="3"/>
      <c r="JBI487" s="431"/>
      <c r="JBJ487" s="3"/>
      <c r="JBK487" s="570"/>
      <c r="JBL487" s="3"/>
      <c r="JBM487" s="431"/>
      <c r="JBN487" s="3"/>
      <c r="JBO487" s="570"/>
      <c r="JBP487" s="3"/>
      <c r="JBQ487" s="431"/>
      <c r="JBR487" s="3"/>
      <c r="JBS487" s="570"/>
      <c r="JBT487" s="3"/>
      <c r="JBU487" s="431"/>
      <c r="JBV487" s="3"/>
      <c r="JBW487" s="570"/>
      <c r="JBX487" s="3"/>
      <c r="JBY487" s="431"/>
      <c r="JBZ487" s="3"/>
      <c r="JCA487" s="570"/>
      <c r="JCB487" s="3"/>
      <c r="JCC487" s="431"/>
      <c r="JCD487" s="3"/>
      <c r="JCE487" s="570"/>
      <c r="JCF487" s="3"/>
      <c r="JCG487" s="431"/>
      <c r="JCH487" s="3"/>
      <c r="JCI487" s="570"/>
      <c r="JCJ487" s="3"/>
      <c r="JCK487" s="431"/>
      <c r="JCL487" s="3"/>
      <c r="JCM487" s="570"/>
      <c r="JCN487" s="3"/>
      <c r="JCO487" s="431"/>
      <c r="JCP487" s="3"/>
      <c r="JCQ487" s="570"/>
      <c r="JCR487" s="3"/>
      <c r="JCS487" s="431"/>
      <c r="JCT487" s="3"/>
      <c r="JCU487" s="570"/>
      <c r="JCV487" s="3"/>
      <c r="JCW487" s="431"/>
      <c r="JCX487" s="3"/>
      <c r="JCY487" s="570"/>
      <c r="JCZ487" s="3"/>
      <c r="JDA487" s="431"/>
      <c r="JDB487" s="3"/>
      <c r="JDC487" s="570"/>
      <c r="JDD487" s="3"/>
      <c r="JDE487" s="431"/>
      <c r="JDF487" s="3"/>
      <c r="JDG487" s="570"/>
      <c r="JDH487" s="3"/>
      <c r="JDI487" s="431"/>
      <c r="JDJ487" s="3"/>
      <c r="JDK487" s="570"/>
      <c r="JDL487" s="3"/>
      <c r="JDM487" s="431"/>
      <c r="JDN487" s="3"/>
      <c r="JDO487" s="570"/>
      <c r="JDP487" s="3"/>
      <c r="JDQ487" s="431"/>
      <c r="JDR487" s="3"/>
      <c r="JDS487" s="570"/>
      <c r="JDT487" s="3"/>
      <c r="JDU487" s="431"/>
      <c r="JDV487" s="3"/>
      <c r="JDW487" s="570"/>
      <c r="JDX487" s="3"/>
      <c r="JDY487" s="431"/>
      <c r="JDZ487" s="3"/>
      <c r="JEA487" s="570"/>
      <c r="JEB487" s="3"/>
      <c r="JEC487" s="431"/>
      <c r="JED487" s="3"/>
      <c r="JEE487" s="570"/>
      <c r="JEF487" s="3"/>
      <c r="JEG487" s="431"/>
      <c r="JEH487" s="3"/>
      <c r="JEI487" s="570"/>
      <c r="JEJ487" s="3"/>
      <c r="JEK487" s="431"/>
      <c r="JEL487" s="3"/>
      <c r="JEM487" s="570"/>
      <c r="JEN487" s="3"/>
      <c r="JEO487" s="431"/>
      <c r="JEP487" s="3"/>
      <c r="JEQ487" s="570"/>
      <c r="JER487" s="3"/>
      <c r="JES487" s="431"/>
      <c r="JET487" s="3"/>
      <c r="JEU487" s="570"/>
      <c r="JEV487" s="3"/>
      <c r="JEW487" s="431"/>
      <c r="JEX487" s="3"/>
      <c r="JEY487" s="570"/>
      <c r="JEZ487" s="3"/>
      <c r="JFA487" s="431"/>
      <c r="JFB487" s="3"/>
      <c r="JFC487" s="570"/>
      <c r="JFD487" s="3"/>
      <c r="JFE487" s="431"/>
      <c r="JFF487" s="3"/>
      <c r="JFG487" s="570"/>
      <c r="JFH487" s="3"/>
      <c r="JFI487" s="431"/>
      <c r="JFJ487" s="3"/>
      <c r="JFK487" s="570"/>
      <c r="JFL487" s="3"/>
      <c r="JFM487" s="431"/>
      <c r="JFN487" s="3"/>
      <c r="JFO487" s="570"/>
      <c r="JFP487" s="3"/>
      <c r="JFQ487" s="431"/>
      <c r="JFR487" s="3"/>
      <c r="JFS487" s="570"/>
      <c r="JFT487" s="3"/>
      <c r="JFU487" s="431"/>
      <c r="JFV487" s="3"/>
      <c r="JFW487" s="570"/>
      <c r="JFX487" s="3"/>
      <c r="JFY487" s="431"/>
      <c r="JFZ487" s="3"/>
      <c r="JGA487" s="570"/>
      <c r="JGB487" s="3"/>
      <c r="JGC487" s="431"/>
      <c r="JGD487" s="3"/>
      <c r="JGE487" s="570"/>
      <c r="JGF487" s="3"/>
      <c r="JGG487" s="431"/>
      <c r="JGH487" s="3"/>
      <c r="JGI487" s="570"/>
      <c r="JGJ487" s="3"/>
      <c r="JGK487" s="431"/>
      <c r="JGL487" s="3"/>
      <c r="JGM487" s="570"/>
      <c r="JGN487" s="3"/>
      <c r="JGO487" s="431"/>
      <c r="JGP487" s="3"/>
      <c r="JGQ487" s="570"/>
      <c r="JGR487" s="3"/>
      <c r="JGS487" s="431"/>
      <c r="JGT487" s="3"/>
      <c r="JGU487" s="570"/>
      <c r="JGV487" s="3"/>
      <c r="JGW487" s="431"/>
      <c r="JGX487" s="3"/>
      <c r="JGY487" s="570"/>
      <c r="JGZ487" s="3"/>
      <c r="JHA487" s="431"/>
      <c r="JHB487" s="3"/>
      <c r="JHC487" s="570"/>
      <c r="JHD487" s="3"/>
      <c r="JHE487" s="431"/>
      <c r="JHF487" s="3"/>
      <c r="JHG487" s="570"/>
      <c r="JHH487" s="3"/>
      <c r="JHI487" s="431"/>
      <c r="JHJ487" s="3"/>
      <c r="JHK487" s="570"/>
      <c r="JHL487" s="3"/>
      <c r="JHM487" s="431"/>
      <c r="JHN487" s="3"/>
      <c r="JHO487" s="570"/>
      <c r="JHP487" s="3"/>
      <c r="JHQ487" s="431"/>
      <c r="JHR487" s="3"/>
      <c r="JHS487" s="570"/>
      <c r="JHT487" s="3"/>
      <c r="JHU487" s="431"/>
      <c r="JHV487" s="3"/>
      <c r="JHW487" s="570"/>
      <c r="JHX487" s="3"/>
      <c r="JHY487" s="431"/>
      <c r="JHZ487" s="3"/>
      <c r="JIA487" s="570"/>
      <c r="JIB487" s="3"/>
      <c r="JIC487" s="431"/>
      <c r="JID487" s="3"/>
      <c r="JIE487" s="570"/>
      <c r="JIF487" s="3"/>
      <c r="JIG487" s="431"/>
      <c r="JIH487" s="3"/>
      <c r="JII487" s="570"/>
      <c r="JIJ487" s="3"/>
      <c r="JIK487" s="431"/>
      <c r="JIL487" s="3"/>
      <c r="JIM487" s="570"/>
      <c r="JIN487" s="3"/>
      <c r="JIO487" s="431"/>
      <c r="JIP487" s="3"/>
      <c r="JIQ487" s="570"/>
      <c r="JIR487" s="3"/>
      <c r="JIS487" s="431"/>
      <c r="JIT487" s="3"/>
      <c r="JIU487" s="570"/>
      <c r="JIV487" s="3"/>
      <c r="JIW487" s="431"/>
      <c r="JIX487" s="3"/>
      <c r="JIY487" s="570"/>
      <c r="JIZ487" s="3"/>
      <c r="JJA487" s="431"/>
      <c r="JJB487" s="3"/>
      <c r="JJC487" s="570"/>
      <c r="JJD487" s="3"/>
      <c r="JJE487" s="431"/>
      <c r="JJF487" s="3"/>
      <c r="JJG487" s="570"/>
      <c r="JJH487" s="3"/>
      <c r="JJI487" s="431"/>
      <c r="JJJ487" s="3"/>
      <c r="JJK487" s="570"/>
      <c r="JJL487" s="3"/>
      <c r="JJM487" s="431"/>
      <c r="JJN487" s="3"/>
      <c r="JJO487" s="570"/>
      <c r="JJP487" s="3"/>
      <c r="JJQ487" s="431"/>
      <c r="JJR487" s="3"/>
      <c r="JJS487" s="570"/>
      <c r="JJT487" s="3"/>
      <c r="JJU487" s="431"/>
      <c r="JJV487" s="3"/>
      <c r="JJW487" s="570"/>
      <c r="JJX487" s="3"/>
      <c r="JJY487" s="431"/>
      <c r="JJZ487" s="3"/>
      <c r="JKA487" s="570"/>
      <c r="JKB487" s="3"/>
      <c r="JKC487" s="431"/>
      <c r="JKD487" s="3"/>
      <c r="JKE487" s="570"/>
      <c r="JKF487" s="3"/>
      <c r="JKG487" s="431"/>
      <c r="JKH487" s="3"/>
      <c r="JKI487" s="570"/>
      <c r="JKJ487" s="3"/>
      <c r="JKK487" s="431"/>
      <c r="JKL487" s="3"/>
      <c r="JKM487" s="570"/>
      <c r="JKN487" s="3"/>
      <c r="JKO487" s="431"/>
      <c r="JKP487" s="3"/>
      <c r="JKQ487" s="570"/>
      <c r="JKR487" s="3"/>
      <c r="JKS487" s="431"/>
      <c r="JKT487" s="3"/>
      <c r="JKU487" s="570"/>
      <c r="JKV487" s="3"/>
      <c r="JKW487" s="431"/>
      <c r="JKX487" s="3"/>
      <c r="JKY487" s="570"/>
      <c r="JKZ487" s="3"/>
      <c r="JLA487" s="431"/>
      <c r="JLB487" s="3"/>
      <c r="JLC487" s="570"/>
      <c r="JLD487" s="3"/>
      <c r="JLE487" s="431"/>
      <c r="JLF487" s="3"/>
      <c r="JLG487" s="570"/>
      <c r="JLH487" s="3"/>
      <c r="JLI487" s="431"/>
      <c r="JLJ487" s="3"/>
      <c r="JLK487" s="570"/>
      <c r="JLL487" s="3"/>
      <c r="JLM487" s="431"/>
      <c r="JLN487" s="3"/>
      <c r="JLO487" s="570"/>
      <c r="JLP487" s="3"/>
      <c r="JLQ487" s="431"/>
      <c r="JLR487" s="3"/>
      <c r="JLS487" s="570"/>
      <c r="JLT487" s="3"/>
      <c r="JLU487" s="431"/>
      <c r="JLV487" s="3"/>
      <c r="JLW487" s="570"/>
      <c r="JLX487" s="3"/>
      <c r="JLY487" s="431"/>
      <c r="JLZ487" s="3"/>
      <c r="JMA487" s="570"/>
      <c r="JMB487" s="3"/>
      <c r="JMC487" s="431"/>
      <c r="JMD487" s="3"/>
      <c r="JME487" s="570"/>
      <c r="JMF487" s="3"/>
      <c r="JMG487" s="431"/>
      <c r="JMH487" s="3"/>
      <c r="JMI487" s="570"/>
      <c r="JMJ487" s="3"/>
      <c r="JMK487" s="431"/>
      <c r="JML487" s="3"/>
      <c r="JMM487" s="570"/>
      <c r="JMN487" s="3"/>
      <c r="JMO487" s="431"/>
      <c r="JMP487" s="3"/>
      <c r="JMQ487" s="570"/>
      <c r="JMR487" s="3"/>
      <c r="JMS487" s="431"/>
      <c r="JMT487" s="3"/>
      <c r="JMU487" s="570"/>
      <c r="JMV487" s="3"/>
      <c r="JMW487" s="431"/>
      <c r="JMX487" s="3"/>
      <c r="JMY487" s="570"/>
      <c r="JMZ487" s="3"/>
      <c r="JNA487" s="431"/>
      <c r="JNB487" s="3"/>
      <c r="JNC487" s="570"/>
      <c r="JND487" s="3"/>
      <c r="JNE487" s="431"/>
      <c r="JNF487" s="3"/>
      <c r="JNG487" s="570"/>
      <c r="JNH487" s="3"/>
      <c r="JNI487" s="431"/>
      <c r="JNJ487" s="3"/>
      <c r="JNK487" s="570"/>
      <c r="JNL487" s="3"/>
      <c r="JNM487" s="431"/>
      <c r="JNN487" s="3"/>
      <c r="JNO487" s="570"/>
      <c r="JNP487" s="3"/>
      <c r="JNQ487" s="431"/>
      <c r="JNR487" s="3"/>
      <c r="JNS487" s="570"/>
      <c r="JNT487" s="3"/>
      <c r="JNU487" s="431"/>
      <c r="JNV487" s="3"/>
      <c r="JNW487" s="570"/>
      <c r="JNX487" s="3"/>
      <c r="JNY487" s="431"/>
      <c r="JNZ487" s="3"/>
      <c r="JOA487" s="570"/>
      <c r="JOB487" s="3"/>
      <c r="JOC487" s="431"/>
      <c r="JOD487" s="3"/>
      <c r="JOE487" s="570"/>
      <c r="JOF487" s="3"/>
      <c r="JOG487" s="431"/>
      <c r="JOH487" s="3"/>
      <c r="JOI487" s="570"/>
      <c r="JOJ487" s="3"/>
      <c r="JOK487" s="431"/>
      <c r="JOL487" s="3"/>
      <c r="JOM487" s="570"/>
      <c r="JON487" s="3"/>
      <c r="JOO487" s="431"/>
      <c r="JOP487" s="3"/>
      <c r="JOQ487" s="570"/>
      <c r="JOR487" s="3"/>
      <c r="JOS487" s="431"/>
      <c r="JOT487" s="3"/>
      <c r="JOU487" s="570"/>
      <c r="JOV487" s="3"/>
      <c r="JOW487" s="431"/>
      <c r="JOX487" s="3"/>
      <c r="JOY487" s="570"/>
      <c r="JOZ487" s="3"/>
      <c r="JPA487" s="431"/>
      <c r="JPB487" s="3"/>
      <c r="JPC487" s="570"/>
      <c r="JPD487" s="3"/>
      <c r="JPE487" s="431"/>
      <c r="JPF487" s="3"/>
      <c r="JPG487" s="570"/>
      <c r="JPH487" s="3"/>
      <c r="JPI487" s="431"/>
      <c r="JPJ487" s="3"/>
      <c r="JPK487" s="570"/>
      <c r="JPL487" s="3"/>
      <c r="JPM487" s="431"/>
      <c r="JPN487" s="3"/>
      <c r="JPO487" s="570"/>
      <c r="JPP487" s="3"/>
      <c r="JPQ487" s="431"/>
      <c r="JPR487" s="3"/>
      <c r="JPS487" s="570"/>
      <c r="JPT487" s="3"/>
      <c r="JPU487" s="431"/>
      <c r="JPV487" s="3"/>
      <c r="JPW487" s="570"/>
      <c r="JPX487" s="3"/>
      <c r="JPY487" s="431"/>
      <c r="JPZ487" s="3"/>
      <c r="JQA487" s="570"/>
      <c r="JQB487" s="3"/>
      <c r="JQC487" s="431"/>
      <c r="JQD487" s="3"/>
      <c r="JQE487" s="570"/>
      <c r="JQF487" s="3"/>
      <c r="JQG487" s="431"/>
      <c r="JQH487" s="3"/>
      <c r="JQI487" s="570"/>
      <c r="JQJ487" s="3"/>
      <c r="JQK487" s="431"/>
      <c r="JQL487" s="3"/>
      <c r="JQM487" s="570"/>
      <c r="JQN487" s="3"/>
      <c r="JQO487" s="431"/>
      <c r="JQP487" s="3"/>
      <c r="JQQ487" s="570"/>
      <c r="JQR487" s="3"/>
      <c r="JQS487" s="431"/>
      <c r="JQT487" s="3"/>
      <c r="JQU487" s="570"/>
      <c r="JQV487" s="3"/>
      <c r="JQW487" s="431"/>
      <c r="JQX487" s="3"/>
      <c r="JQY487" s="570"/>
      <c r="JQZ487" s="3"/>
      <c r="JRA487" s="431"/>
      <c r="JRB487" s="3"/>
      <c r="JRC487" s="570"/>
      <c r="JRD487" s="3"/>
      <c r="JRE487" s="431"/>
      <c r="JRF487" s="3"/>
      <c r="JRG487" s="570"/>
      <c r="JRH487" s="3"/>
      <c r="JRI487" s="431"/>
      <c r="JRJ487" s="3"/>
      <c r="JRK487" s="570"/>
      <c r="JRL487" s="3"/>
      <c r="JRM487" s="431"/>
      <c r="JRN487" s="3"/>
      <c r="JRO487" s="570"/>
      <c r="JRP487" s="3"/>
      <c r="JRQ487" s="431"/>
      <c r="JRR487" s="3"/>
      <c r="JRS487" s="570"/>
      <c r="JRT487" s="3"/>
      <c r="JRU487" s="431"/>
      <c r="JRV487" s="3"/>
      <c r="JRW487" s="570"/>
      <c r="JRX487" s="3"/>
      <c r="JRY487" s="431"/>
      <c r="JRZ487" s="3"/>
      <c r="JSA487" s="570"/>
      <c r="JSB487" s="3"/>
      <c r="JSC487" s="431"/>
      <c r="JSD487" s="3"/>
      <c r="JSE487" s="570"/>
      <c r="JSF487" s="3"/>
      <c r="JSG487" s="431"/>
      <c r="JSH487" s="3"/>
      <c r="JSI487" s="570"/>
      <c r="JSJ487" s="3"/>
      <c r="JSK487" s="431"/>
      <c r="JSL487" s="3"/>
      <c r="JSM487" s="570"/>
      <c r="JSN487" s="3"/>
      <c r="JSO487" s="431"/>
      <c r="JSP487" s="3"/>
      <c r="JSQ487" s="570"/>
      <c r="JSR487" s="3"/>
      <c r="JSS487" s="431"/>
      <c r="JST487" s="3"/>
      <c r="JSU487" s="570"/>
      <c r="JSV487" s="3"/>
      <c r="JSW487" s="431"/>
      <c r="JSX487" s="3"/>
      <c r="JSY487" s="570"/>
      <c r="JSZ487" s="3"/>
      <c r="JTA487" s="431"/>
      <c r="JTB487" s="3"/>
      <c r="JTC487" s="570"/>
      <c r="JTD487" s="3"/>
      <c r="JTE487" s="431"/>
      <c r="JTF487" s="3"/>
      <c r="JTG487" s="570"/>
      <c r="JTH487" s="3"/>
      <c r="JTI487" s="431"/>
      <c r="JTJ487" s="3"/>
      <c r="JTK487" s="570"/>
      <c r="JTL487" s="3"/>
      <c r="JTM487" s="431"/>
      <c r="JTN487" s="3"/>
      <c r="JTO487" s="570"/>
      <c r="JTP487" s="3"/>
      <c r="JTQ487" s="431"/>
      <c r="JTR487" s="3"/>
      <c r="JTS487" s="570"/>
      <c r="JTT487" s="3"/>
      <c r="JTU487" s="431"/>
      <c r="JTV487" s="3"/>
      <c r="JTW487" s="570"/>
      <c r="JTX487" s="3"/>
      <c r="JTY487" s="431"/>
      <c r="JTZ487" s="3"/>
      <c r="JUA487" s="570"/>
      <c r="JUB487" s="3"/>
      <c r="JUC487" s="431"/>
      <c r="JUD487" s="3"/>
      <c r="JUE487" s="570"/>
      <c r="JUF487" s="3"/>
      <c r="JUG487" s="431"/>
      <c r="JUH487" s="3"/>
      <c r="JUI487" s="570"/>
      <c r="JUJ487" s="3"/>
      <c r="JUK487" s="431"/>
      <c r="JUL487" s="3"/>
      <c r="JUM487" s="570"/>
      <c r="JUN487" s="3"/>
      <c r="JUO487" s="431"/>
      <c r="JUP487" s="3"/>
      <c r="JUQ487" s="570"/>
      <c r="JUR487" s="3"/>
      <c r="JUS487" s="431"/>
      <c r="JUT487" s="3"/>
      <c r="JUU487" s="570"/>
      <c r="JUV487" s="3"/>
      <c r="JUW487" s="431"/>
      <c r="JUX487" s="3"/>
      <c r="JUY487" s="570"/>
      <c r="JUZ487" s="3"/>
      <c r="JVA487" s="431"/>
      <c r="JVB487" s="3"/>
      <c r="JVC487" s="570"/>
      <c r="JVD487" s="3"/>
      <c r="JVE487" s="431"/>
      <c r="JVF487" s="3"/>
      <c r="JVG487" s="570"/>
      <c r="JVH487" s="3"/>
      <c r="JVI487" s="431"/>
      <c r="JVJ487" s="3"/>
      <c r="JVK487" s="570"/>
      <c r="JVL487" s="3"/>
      <c r="JVM487" s="431"/>
      <c r="JVN487" s="3"/>
      <c r="JVO487" s="570"/>
      <c r="JVP487" s="3"/>
      <c r="JVQ487" s="431"/>
      <c r="JVR487" s="3"/>
      <c r="JVS487" s="570"/>
      <c r="JVT487" s="3"/>
      <c r="JVU487" s="431"/>
      <c r="JVV487" s="3"/>
      <c r="JVW487" s="570"/>
      <c r="JVX487" s="3"/>
      <c r="JVY487" s="431"/>
      <c r="JVZ487" s="3"/>
      <c r="JWA487" s="570"/>
      <c r="JWB487" s="3"/>
      <c r="JWC487" s="431"/>
      <c r="JWD487" s="3"/>
      <c r="JWE487" s="570"/>
      <c r="JWF487" s="3"/>
      <c r="JWG487" s="431"/>
      <c r="JWH487" s="3"/>
      <c r="JWI487" s="570"/>
      <c r="JWJ487" s="3"/>
      <c r="JWK487" s="431"/>
      <c r="JWL487" s="3"/>
      <c r="JWM487" s="570"/>
      <c r="JWN487" s="3"/>
      <c r="JWO487" s="431"/>
      <c r="JWP487" s="3"/>
      <c r="JWQ487" s="570"/>
      <c r="JWR487" s="3"/>
      <c r="JWS487" s="431"/>
      <c r="JWT487" s="3"/>
      <c r="JWU487" s="570"/>
      <c r="JWV487" s="3"/>
      <c r="JWW487" s="431"/>
      <c r="JWX487" s="3"/>
      <c r="JWY487" s="570"/>
      <c r="JWZ487" s="3"/>
      <c r="JXA487" s="431"/>
      <c r="JXB487" s="3"/>
      <c r="JXC487" s="570"/>
      <c r="JXD487" s="3"/>
      <c r="JXE487" s="431"/>
      <c r="JXF487" s="3"/>
      <c r="JXG487" s="570"/>
      <c r="JXH487" s="3"/>
      <c r="JXI487" s="431"/>
      <c r="JXJ487" s="3"/>
      <c r="JXK487" s="570"/>
      <c r="JXL487" s="3"/>
      <c r="JXM487" s="431"/>
      <c r="JXN487" s="3"/>
      <c r="JXO487" s="570"/>
      <c r="JXP487" s="3"/>
      <c r="JXQ487" s="431"/>
      <c r="JXR487" s="3"/>
      <c r="JXS487" s="570"/>
      <c r="JXT487" s="3"/>
      <c r="JXU487" s="431"/>
      <c r="JXV487" s="3"/>
      <c r="JXW487" s="570"/>
      <c r="JXX487" s="3"/>
      <c r="JXY487" s="431"/>
      <c r="JXZ487" s="3"/>
      <c r="JYA487" s="570"/>
      <c r="JYB487" s="3"/>
      <c r="JYC487" s="431"/>
      <c r="JYD487" s="3"/>
      <c r="JYE487" s="570"/>
      <c r="JYF487" s="3"/>
      <c r="JYG487" s="431"/>
      <c r="JYH487" s="3"/>
      <c r="JYI487" s="570"/>
      <c r="JYJ487" s="3"/>
      <c r="JYK487" s="431"/>
      <c r="JYL487" s="3"/>
      <c r="JYM487" s="570"/>
      <c r="JYN487" s="3"/>
      <c r="JYO487" s="431"/>
      <c r="JYP487" s="3"/>
      <c r="JYQ487" s="570"/>
      <c r="JYR487" s="3"/>
      <c r="JYS487" s="431"/>
      <c r="JYT487" s="3"/>
      <c r="JYU487" s="570"/>
      <c r="JYV487" s="3"/>
      <c r="JYW487" s="431"/>
      <c r="JYX487" s="3"/>
      <c r="JYY487" s="570"/>
      <c r="JYZ487" s="3"/>
      <c r="JZA487" s="431"/>
      <c r="JZB487" s="3"/>
      <c r="JZC487" s="570"/>
      <c r="JZD487" s="3"/>
      <c r="JZE487" s="431"/>
      <c r="JZF487" s="3"/>
      <c r="JZG487" s="570"/>
      <c r="JZH487" s="3"/>
      <c r="JZI487" s="431"/>
      <c r="JZJ487" s="3"/>
      <c r="JZK487" s="570"/>
      <c r="JZL487" s="3"/>
      <c r="JZM487" s="431"/>
      <c r="JZN487" s="3"/>
      <c r="JZO487" s="570"/>
      <c r="JZP487" s="3"/>
      <c r="JZQ487" s="431"/>
      <c r="JZR487" s="3"/>
      <c r="JZS487" s="570"/>
      <c r="JZT487" s="3"/>
      <c r="JZU487" s="431"/>
      <c r="JZV487" s="3"/>
      <c r="JZW487" s="570"/>
      <c r="JZX487" s="3"/>
      <c r="JZY487" s="431"/>
      <c r="JZZ487" s="3"/>
      <c r="KAA487" s="570"/>
      <c r="KAB487" s="3"/>
      <c r="KAC487" s="431"/>
      <c r="KAD487" s="3"/>
      <c r="KAE487" s="570"/>
      <c r="KAF487" s="3"/>
      <c r="KAG487" s="431"/>
      <c r="KAH487" s="3"/>
      <c r="KAI487" s="570"/>
      <c r="KAJ487" s="3"/>
      <c r="KAK487" s="431"/>
      <c r="KAL487" s="3"/>
      <c r="KAM487" s="570"/>
      <c r="KAN487" s="3"/>
      <c r="KAO487" s="431"/>
      <c r="KAP487" s="3"/>
      <c r="KAQ487" s="570"/>
      <c r="KAR487" s="3"/>
      <c r="KAS487" s="431"/>
      <c r="KAT487" s="3"/>
      <c r="KAU487" s="570"/>
      <c r="KAV487" s="3"/>
      <c r="KAW487" s="431"/>
      <c r="KAX487" s="3"/>
      <c r="KAY487" s="570"/>
      <c r="KAZ487" s="3"/>
      <c r="KBA487" s="431"/>
      <c r="KBB487" s="3"/>
      <c r="KBC487" s="570"/>
      <c r="KBD487" s="3"/>
      <c r="KBE487" s="431"/>
      <c r="KBF487" s="3"/>
      <c r="KBG487" s="570"/>
      <c r="KBH487" s="3"/>
      <c r="KBI487" s="431"/>
      <c r="KBJ487" s="3"/>
      <c r="KBK487" s="570"/>
      <c r="KBL487" s="3"/>
      <c r="KBM487" s="431"/>
      <c r="KBN487" s="3"/>
      <c r="KBO487" s="570"/>
      <c r="KBP487" s="3"/>
      <c r="KBQ487" s="431"/>
      <c r="KBR487" s="3"/>
      <c r="KBS487" s="570"/>
      <c r="KBT487" s="3"/>
      <c r="KBU487" s="431"/>
      <c r="KBV487" s="3"/>
      <c r="KBW487" s="570"/>
      <c r="KBX487" s="3"/>
      <c r="KBY487" s="431"/>
      <c r="KBZ487" s="3"/>
      <c r="KCA487" s="570"/>
      <c r="KCB487" s="3"/>
      <c r="KCC487" s="431"/>
      <c r="KCD487" s="3"/>
      <c r="KCE487" s="570"/>
      <c r="KCF487" s="3"/>
      <c r="KCG487" s="431"/>
      <c r="KCH487" s="3"/>
      <c r="KCI487" s="570"/>
      <c r="KCJ487" s="3"/>
      <c r="KCK487" s="431"/>
      <c r="KCL487" s="3"/>
      <c r="KCM487" s="570"/>
      <c r="KCN487" s="3"/>
      <c r="KCO487" s="431"/>
      <c r="KCP487" s="3"/>
      <c r="KCQ487" s="570"/>
      <c r="KCR487" s="3"/>
      <c r="KCS487" s="431"/>
      <c r="KCT487" s="3"/>
      <c r="KCU487" s="570"/>
      <c r="KCV487" s="3"/>
      <c r="KCW487" s="431"/>
      <c r="KCX487" s="3"/>
      <c r="KCY487" s="570"/>
      <c r="KCZ487" s="3"/>
      <c r="KDA487" s="431"/>
      <c r="KDB487" s="3"/>
      <c r="KDC487" s="570"/>
      <c r="KDD487" s="3"/>
      <c r="KDE487" s="431"/>
      <c r="KDF487" s="3"/>
      <c r="KDG487" s="570"/>
      <c r="KDH487" s="3"/>
      <c r="KDI487" s="431"/>
      <c r="KDJ487" s="3"/>
      <c r="KDK487" s="570"/>
      <c r="KDL487" s="3"/>
      <c r="KDM487" s="431"/>
      <c r="KDN487" s="3"/>
      <c r="KDO487" s="570"/>
      <c r="KDP487" s="3"/>
      <c r="KDQ487" s="431"/>
      <c r="KDR487" s="3"/>
      <c r="KDS487" s="570"/>
      <c r="KDT487" s="3"/>
      <c r="KDU487" s="431"/>
      <c r="KDV487" s="3"/>
      <c r="KDW487" s="570"/>
      <c r="KDX487" s="3"/>
      <c r="KDY487" s="431"/>
      <c r="KDZ487" s="3"/>
      <c r="KEA487" s="570"/>
      <c r="KEB487" s="3"/>
      <c r="KEC487" s="431"/>
      <c r="KED487" s="3"/>
      <c r="KEE487" s="570"/>
      <c r="KEF487" s="3"/>
      <c r="KEG487" s="431"/>
      <c r="KEH487" s="3"/>
      <c r="KEI487" s="570"/>
      <c r="KEJ487" s="3"/>
      <c r="KEK487" s="431"/>
      <c r="KEL487" s="3"/>
      <c r="KEM487" s="570"/>
      <c r="KEN487" s="3"/>
      <c r="KEO487" s="431"/>
      <c r="KEP487" s="3"/>
      <c r="KEQ487" s="570"/>
      <c r="KER487" s="3"/>
      <c r="KES487" s="431"/>
      <c r="KET487" s="3"/>
      <c r="KEU487" s="570"/>
      <c r="KEV487" s="3"/>
      <c r="KEW487" s="431"/>
      <c r="KEX487" s="3"/>
      <c r="KEY487" s="570"/>
      <c r="KEZ487" s="3"/>
      <c r="KFA487" s="431"/>
      <c r="KFB487" s="3"/>
      <c r="KFC487" s="570"/>
      <c r="KFD487" s="3"/>
      <c r="KFE487" s="431"/>
      <c r="KFF487" s="3"/>
      <c r="KFG487" s="570"/>
      <c r="KFH487" s="3"/>
      <c r="KFI487" s="431"/>
      <c r="KFJ487" s="3"/>
      <c r="KFK487" s="570"/>
      <c r="KFL487" s="3"/>
      <c r="KFM487" s="431"/>
      <c r="KFN487" s="3"/>
      <c r="KFO487" s="570"/>
      <c r="KFP487" s="3"/>
      <c r="KFQ487" s="431"/>
      <c r="KFR487" s="3"/>
      <c r="KFS487" s="570"/>
      <c r="KFT487" s="3"/>
      <c r="KFU487" s="431"/>
      <c r="KFV487" s="3"/>
      <c r="KFW487" s="570"/>
      <c r="KFX487" s="3"/>
      <c r="KFY487" s="431"/>
      <c r="KFZ487" s="3"/>
      <c r="KGA487" s="570"/>
      <c r="KGB487" s="3"/>
      <c r="KGC487" s="431"/>
      <c r="KGD487" s="3"/>
      <c r="KGE487" s="570"/>
      <c r="KGF487" s="3"/>
      <c r="KGG487" s="431"/>
      <c r="KGH487" s="3"/>
      <c r="KGI487" s="570"/>
      <c r="KGJ487" s="3"/>
      <c r="KGK487" s="431"/>
      <c r="KGL487" s="3"/>
      <c r="KGM487" s="570"/>
      <c r="KGN487" s="3"/>
      <c r="KGO487" s="431"/>
      <c r="KGP487" s="3"/>
      <c r="KGQ487" s="570"/>
      <c r="KGR487" s="3"/>
      <c r="KGS487" s="431"/>
      <c r="KGT487" s="3"/>
      <c r="KGU487" s="570"/>
      <c r="KGV487" s="3"/>
      <c r="KGW487" s="431"/>
      <c r="KGX487" s="3"/>
      <c r="KGY487" s="570"/>
      <c r="KGZ487" s="3"/>
      <c r="KHA487" s="431"/>
      <c r="KHB487" s="3"/>
      <c r="KHC487" s="570"/>
      <c r="KHD487" s="3"/>
      <c r="KHE487" s="431"/>
      <c r="KHF487" s="3"/>
      <c r="KHG487" s="570"/>
      <c r="KHH487" s="3"/>
      <c r="KHI487" s="431"/>
      <c r="KHJ487" s="3"/>
      <c r="KHK487" s="570"/>
      <c r="KHL487" s="3"/>
      <c r="KHM487" s="431"/>
      <c r="KHN487" s="3"/>
      <c r="KHO487" s="570"/>
      <c r="KHP487" s="3"/>
      <c r="KHQ487" s="431"/>
      <c r="KHR487" s="3"/>
      <c r="KHS487" s="570"/>
      <c r="KHT487" s="3"/>
      <c r="KHU487" s="431"/>
      <c r="KHV487" s="3"/>
      <c r="KHW487" s="570"/>
      <c r="KHX487" s="3"/>
      <c r="KHY487" s="431"/>
      <c r="KHZ487" s="3"/>
      <c r="KIA487" s="570"/>
      <c r="KIB487" s="3"/>
      <c r="KIC487" s="431"/>
      <c r="KID487" s="3"/>
      <c r="KIE487" s="570"/>
      <c r="KIF487" s="3"/>
      <c r="KIG487" s="431"/>
      <c r="KIH487" s="3"/>
      <c r="KII487" s="570"/>
      <c r="KIJ487" s="3"/>
      <c r="KIK487" s="431"/>
      <c r="KIL487" s="3"/>
      <c r="KIM487" s="570"/>
      <c r="KIN487" s="3"/>
      <c r="KIO487" s="431"/>
      <c r="KIP487" s="3"/>
      <c r="KIQ487" s="570"/>
      <c r="KIR487" s="3"/>
      <c r="KIS487" s="431"/>
      <c r="KIT487" s="3"/>
      <c r="KIU487" s="570"/>
      <c r="KIV487" s="3"/>
      <c r="KIW487" s="431"/>
      <c r="KIX487" s="3"/>
      <c r="KIY487" s="570"/>
      <c r="KIZ487" s="3"/>
      <c r="KJA487" s="431"/>
      <c r="KJB487" s="3"/>
      <c r="KJC487" s="570"/>
      <c r="KJD487" s="3"/>
      <c r="KJE487" s="431"/>
      <c r="KJF487" s="3"/>
      <c r="KJG487" s="570"/>
      <c r="KJH487" s="3"/>
      <c r="KJI487" s="431"/>
      <c r="KJJ487" s="3"/>
      <c r="KJK487" s="570"/>
      <c r="KJL487" s="3"/>
      <c r="KJM487" s="431"/>
      <c r="KJN487" s="3"/>
      <c r="KJO487" s="570"/>
      <c r="KJP487" s="3"/>
      <c r="KJQ487" s="431"/>
      <c r="KJR487" s="3"/>
      <c r="KJS487" s="570"/>
      <c r="KJT487" s="3"/>
      <c r="KJU487" s="431"/>
      <c r="KJV487" s="3"/>
      <c r="KJW487" s="570"/>
      <c r="KJX487" s="3"/>
      <c r="KJY487" s="431"/>
      <c r="KJZ487" s="3"/>
      <c r="KKA487" s="570"/>
      <c r="KKB487" s="3"/>
      <c r="KKC487" s="431"/>
      <c r="KKD487" s="3"/>
      <c r="KKE487" s="570"/>
      <c r="KKF487" s="3"/>
      <c r="KKG487" s="431"/>
      <c r="KKH487" s="3"/>
      <c r="KKI487" s="570"/>
      <c r="KKJ487" s="3"/>
      <c r="KKK487" s="431"/>
      <c r="KKL487" s="3"/>
      <c r="KKM487" s="570"/>
      <c r="KKN487" s="3"/>
      <c r="KKO487" s="431"/>
      <c r="KKP487" s="3"/>
      <c r="KKQ487" s="570"/>
      <c r="KKR487" s="3"/>
      <c r="KKS487" s="431"/>
      <c r="KKT487" s="3"/>
      <c r="KKU487" s="570"/>
      <c r="KKV487" s="3"/>
      <c r="KKW487" s="431"/>
      <c r="KKX487" s="3"/>
      <c r="KKY487" s="570"/>
      <c r="KKZ487" s="3"/>
      <c r="KLA487" s="431"/>
      <c r="KLB487" s="3"/>
      <c r="KLC487" s="570"/>
      <c r="KLD487" s="3"/>
      <c r="KLE487" s="431"/>
      <c r="KLF487" s="3"/>
      <c r="KLG487" s="570"/>
      <c r="KLH487" s="3"/>
      <c r="KLI487" s="431"/>
      <c r="KLJ487" s="3"/>
      <c r="KLK487" s="570"/>
      <c r="KLL487" s="3"/>
      <c r="KLM487" s="431"/>
      <c r="KLN487" s="3"/>
      <c r="KLO487" s="570"/>
      <c r="KLP487" s="3"/>
      <c r="KLQ487" s="431"/>
      <c r="KLR487" s="3"/>
      <c r="KLS487" s="570"/>
      <c r="KLT487" s="3"/>
      <c r="KLU487" s="431"/>
      <c r="KLV487" s="3"/>
      <c r="KLW487" s="570"/>
      <c r="KLX487" s="3"/>
      <c r="KLY487" s="431"/>
      <c r="KLZ487" s="3"/>
      <c r="KMA487" s="570"/>
      <c r="KMB487" s="3"/>
      <c r="KMC487" s="431"/>
      <c r="KMD487" s="3"/>
      <c r="KME487" s="570"/>
      <c r="KMF487" s="3"/>
      <c r="KMG487" s="431"/>
      <c r="KMH487" s="3"/>
      <c r="KMI487" s="570"/>
      <c r="KMJ487" s="3"/>
      <c r="KMK487" s="431"/>
      <c r="KML487" s="3"/>
      <c r="KMM487" s="570"/>
      <c r="KMN487" s="3"/>
      <c r="KMO487" s="431"/>
      <c r="KMP487" s="3"/>
      <c r="KMQ487" s="570"/>
      <c r="KMR487" s="3"/>
      <c r="KMS487" s="431"/>
      <c r="KMT487" s="3"/>
      <c r="KMU487" s="570"/>
      <c r="KMV487" s="3"/>
      <c r="KMW487" s="431"/>
      <c r="KMX487" s="3"/>
      <c r="KMY487" s="570"/>
      <c r="KMZ487" s="3"/>
      <c r="KNA487" s="431"/>
      <c r="KNB487" s="3"/>
      <c r="KNC487" s="570"/>
      <c r="KND487" s="3"/>
      <c r="KNE487" s="431"/>
      <c r="KNF487" s="3"/>
      <c r="KNG487" s="570"/>
      <c r="KNH487" s="3"/>
      <c r="KNI487" s="431"/>
      <c r="KNJ487" s="3"/>
      <c r="KNK487" s="570"/>
      <c r="KNL487" s="3"/>
      <c r="KNM487" s="431"/>
      <c r="KNN487" s="3"/>
      <c r="KNO487" s="570"/>
      <c r="KNP487" s="3"/>
      <c r="KNQ487" s="431"/>
      <c r="KNR487" s="3"/>
      <c r="KNS487" s="570"/>
      <c r="KNT487" s="3"/>
      <c r="KNU487" s="431"/>
      <c r="KNV487" s="3"/>
      <c r="KNW487" s="570"/>
      <c r="KNX487" s="3"/>
      <c r="KNY487" s="431"/>
      <c r="KNZ487" s="3"/>
      <c r="KOA487" s="570"/>
      <c r="KOB487" s="3"/>
      <c r="KOC487" s="431"/>
      <c r="KOD487" s="3"/>
      <c r="KOE487" s="570"/>
      <c r="KOF487" s="3"/>
      <c r="KOG487" s="431"/>
      <c r="KOH487" s="3"/>
      <c r="KOI487" s="570"/>
      <c r="KOJ487" s="3"/>
      <c r="KOK487" s="431"/>
      <c r="KOL487" s="3"/>
      <c r="KOM487" s="570"/>
      <c r="KON487" s="3"/>
      <c r="KOO487" s="431"/>
      <c r="KOP487" s="3"/>
      <c r="KOQ487" s="570"/>
      <c r="KOR487" s="3"/>
      <c r="KOS487" s="431"/>
      <c r="KOT487" s="3"/>
      <c r="KOU487" s="570"/>
      <c r="KOV487" s="3"/>
      <c r="KOW487" s="431"/>
      <c r="KOX487" s="3"/>
      <c r="KOY487" s="570"/>
      <c r="KOZ487" s="3"/>
      <c r="KPA487" s="431"/>
      <c r="KPB487" s="3"/>
      <c r="KPC487" s="570"/>
      <c r="KPD487" s="3"/>
      <c r="KPE487" s="431"/>
      <c r="KPF487" s="3"/>
      <c r="KPG487" s="570"/>
      <c r="KPH487" s="3"/>
      <c r="KPI487" s="431"/>
      <c r="KPJ487" s="3"/>
      <c r="KPK487" s="570"/>
      <c r="KPL487" s="3"/>
      <c r="KPM487" s="431"/>
      <c r="KPN487" s="3"/>
      <c r="KPO487" s="570"/>
      <c r="KPP487" s="3"/>
      <c r="KPQ487" s="431"/>
      <c r="KPR487" s="3"/>
      <c r="KPS487" s="570"/>
      <c r="KPT487" s="3"/>
      <c r="KPU487" s="431"/>
      <c r="KPV487" s="3"/>
      <c r="KPW487" s="570"/>
      <c r="KPX487" s="3"/>
      <c r="KPY487" s="431"/>
      <c r="KPZ487" s="3"/>
      <c r="KQA487" s="570"/>
      <c r="KQB487" s="3"/>
      <c r="KQC487" s="431"/>
      <c r="KQD487" s="3"/>
      <c r="KQE487" s="570"/>
      <c r="KQF487" s="3"/>
      <c r="KQG487" s="431"/>
      <c r="KQH487" s="3"/>
      <c r="KQI487" s="570"/>
      <c r="KQJ487" s="3"/>
      <c r="KQK487" s="431"/>
      <c r="KQL487" s="3"/>
      <c r="KQM487" s="570"/>
      <c r="KQN487" s="3"/>
      <c r="KQO487" s="431"/>
      <c r="KQP487" s="3"/>
      <c r="KQQ487" s="570"/>
      <c r="KQR487" s="3"/>
      <c r="KQS487" s="431"/>
      <c r="KQT487" s="3"/>
      <c r="KQU487" s="570"/>
      <c r="KQV487" s="3"/>
      <c r="KQW487" s="431"/>
      <c r="KQX487" s="3"/>
      <c r="KQY487" s="570"/>
      <c r="KQZ487" s="3"/>
      <c r="KRA487" s="431"/>
      <c r="KRB487" s="3"/>
      <c r="KRC487" s="570"/>
      <c r="KRD487" s="3"/>
      <c r="KRE487" s="431"/>
      <c r="KRF487" s="3"/>
      <c r="KRG487" s="570"/>
      <c r="KRH487" s="3"/>
      <c r="KRI487" s="431"/>
      <c r="KRJ487" s="3"/>
      <c r="KRK487" s="570"/>
      <c r="KRL487" s="3"/>
      <c r="KRM487" s="431"/>
      <c r="KRN487" s="3"/>
      <c r="KRO487" s="570"/>
      <c r="KRP487" s="3"/>
      <c r="KRQ487" s="431"/>
      <c r="KRR487" s="3"/>
      <c r="KRS487" s="570"/>
      <c r="KRT487" s="3"/>
      <c r="KRU487" s="431"/>
      <c r="KRV487" s="3"/>
      <c r="KRW487" s="570"/>
      <c r="KRX487" s="3"/>
      <c r="KRY487" s="431"/>
      <c r="KRZ487" s="3"/>
      <c r="KSA487" s="570"/>
      <c r="KSB487" s="3"/>
      <c r="KSC487" s="431"/>
      <c r="KSD487" s="3"/>
      <c r="KSE487" s="570"/>
      <c r="KSF487" s="3"/>
      <c r="KSG487" s="431"/>
      <c r="KSH487" s="3"/>
      <c r="KSI487" s="570"/>
      <c r="KSJ487" s="3"/>
      <c r="KSK487" s="431"/>
      <c r="KSL487" s="3"/>
      <c r="KSM487" s="570"/>
      <c r="KSN487" s="3"/>
      <c r="KSO487" s="431"/>
      <c r="KSP487" s="3"/>
      <c r="KSQ487" s="570"/>
      <c r="KSR487" s="3"/>
      <c r="KSS487" s="431"/>
      <c r="KST487" s="3"/>
      <c r="KSU487" s="570"/>
      <c r="KSV487" s="3"/>
      <c r="KSW487" s="431"/>
      <c r="KSX487" s="3"/>
      <c r="KSY487" s="570"/>
      <c r="KSZ487" s="3"/>
      <c r="KTA487" s="431"/>
      <c r="KTB487" s="3"/>
      <c r="KTC487" s="570"/>
      <c r="KTD487" s="3"/>
      <c r="KTE487" s="431"/>
      <c r="KTF487" s="3"/>
      <c r="KTG487" s="570"/>
      <c r="KTH487" s="3"/>
      <c r="KTI487" s="431"/>
      <c r="KTJ487" s="3"/>
      <c r="KTK487" s="570"/>
      <c r="KTL487" s="3"/>
      <c r="KTM487" s="431"/>
      <c r="KTN487" s="3"/>
      <c r="KTO487" s="570"/>
      <c r="KTP487" s="3"/>
      <c r="KTQ487" s="431"/>
      <c r="KTR487" s="3"/>
      <c r="KTS487" s="570"/>
      <c r="KTT487" s="3"/>
      <c r="KTU487" s="431"/>
      <c r="KTV487" s="3"/>
      <c r="KTW487" s="570"/>
      <c r="KTX487" s="3"/>
      <c r="KTY487" s="431"/>
      <c r="KTZ487" s="3"/>
      <c r="KUA487" s="570"/>
      <c r="KUB487" s="3"/>
      <c r="KUC487" s="431"/>
      <c r="KUD487" s="3"/>
      <c r="KUE487" s="570"/>
      <c r="KUF487" s="3"/>
      <c r="KUG487" s="431"/>
      <c r="KUH487" s="3"/>
      <c r="KUI487" s="570"/>
      <c r="KUJ487" s="3"/>
      <c r="KUK487" s="431"/>
      <c r="KUL487" s="3"/>
      <c r="KUM487" s="570"/>
      <c r="KUN487" s="3"/>
      <c r="KUO487" s="431"/>
      <c r="KUP487" s="3"/>
      <c r="KUQ487" s="570"/>
      <c r="KUR487" s="3"/>
      <c r="KUS487" s="431"/>
      <c r="KUT487" s="3"/>
      <c r="KUU487" s="570"/>
      <c r="KUV487" s="3"/>
      <c r="KUW487" s="431"/>
      <c r="KUX487" s="3"/>
      <c r="KUY487" s="570"/>
      <c r="KUZ487" s="3"/>
      <c r="KVA487" s="431"/>
      <c r="KVB487" s="3"/>
      <c r="KVC487" s="570"/>
      <c r="KVD487" s="3"/>
      <c r="KVE487" s="431"/>
      <c r="KVF487" s="3"/>
      <c r="KVG487" s="570"/>
      <c r="KVH487" s="3"/>
      <c r="KVI487" s="431"/>
      <c r="KVJ487" s="3"/>
      <c r="KVK487" s="570"/>
      <c r="KVL487" s="3"/>
      <c r="KVM487" s="431"/>
      <c r="KVN487" s="3"/>
      <c r="KVO487" s="570"/>
      <c r="KVP487" s="3"/>
      <c r="KVQ487" s="431"/>
      <c r="KVR487" s="3"/>
      <c r="KVS487" s="570"/>
      <c r="KVT487" s="3"/>
      <c r="KVU487" s="431"/>
      <c r="KVV487" s="3"/>
      <c r="KVW487" s="570"/>
      <c r="KVX487" s="3"/>
      <c r="KVY487" s="431"/>
      <c r="KVZ487" s="3"/>
      <c r="KWA487" s="570"/>
      <c r="KWB487" s="3"/>
      <c r="KWC487" s="431"/>
      <c r="KWD487" s="3"/>
      <c r="KWE487" s="570"/>
      <c r="KWF487" s="3"/>
      <c r="KWG487" s="431"/>
      <c r="KWH487" s="3"/>
      <c r="KWI487" s="570"/>
      <c r="KWJ487" s="3"/>
      <c r="KWK487" s="431"/>
      <c r="KWL487" s="3"/>
      <c r="KWM487" s="570"/>
      <c r="KWN487" s="3"/>
      <c r="KWO487" s="431"/>
      <c r="KWP487" s="3"/>
      <c r="KWQ487" s="570"/>
      <c r="KWR487" s="3"/>
      <c r="KWS487" s="431"/>
      <c r="KWT487" s="3"/>
      <c r="KWU487" s="570"/>
      <c r="KWV487" s="3"/>
      <c r="KWW487" s="431"/>
      <c r="KWX487" s="3"/>
      <c r="KWY487" s="570"/>
      <c r="KWZ487" s="3"/>
      <c r="KXA487" s="431"/>
      <c r="KXB487" s="3"/>
      <c r="KXC487" s="570"/>
      <c r="KXD487" s="3"/>
      <c r="KXE487" s="431"/>
      <c r="KXF487" s="3"/>
      <c r="KXG487" s="570"/>
      <c r="KXH487" s="3"/>
      <c r="KXI487" s="431"/>
      <c r="KXJ487" s="3"/>
      <c r="KXK487" s="570"/>
      <c r="KXL487" s="3"/>
      <c r="KXM487" s="431"/>
      <c r="KXN487" s="3"/>
      <c r="KXO487" s="570"/>
      <c r="KXP487" s="3"/>
      <c r="KXQ487" s="431"/>
      <c r="KXR487" s="3"/>
      <c r="KXS487" s="570"/>
      <c r="KXT487" s="3"/>
      <c r="KXU487" s="431"/>
      <c r="KXV487" s="3"/>
      <c r="KXW487" s="570"/>
      <c r="KXX487" s="3"/>
      <c r="KXY487" s="431"/>
      <c r="KXZ487" s="3"/>
      <c r="KYA487" s="570"/>
      <c r="KYB487" s="3"/>
      <c r="KYC487" s="431"/>
      <c r="KYD487" s="3"/>
      <c r="KYE487" s="570"/>
      <c r="KYF487" s="3"/>
      <c r="KYG487" s="431"/>
      <c r="KYH487" s="3"/>
      <c r="KYI487" s="570"/>
      <c r="KYJ487" s="3"/>
      <c r="KYK487" s="431"/>
      <c r="KYL487" s="3"/>
      <c r="KYM487" s="570"/>
      <c r="KYN487" s="3"/>
      <c r="KYO487" s="431"/>
      <c r="KYP487" s="3"/>
      <c r="KYQ487" s="570"/>
      <c r="KYR487" s="3"/>
      <c r="KYS487" s="431"/>
      <c r="KYT487" s="3"/>
      <c r="KYU487" s="570"/>
      <c r="KYV487" s="3"/>
      <c r="KYW487" s="431"/>
      <c r="KYX487" s="3"/>
      <c r="KYY487" s="570"/>
      <c r="KYZ487" s="3"/>
      <c r="KZA487" s="431"/>
      <c r="KZB487" s="3"/>
      <c r="KZC487" s="570"/>
      <c r="KZD487" s="3"/>
      <c r="KZE487" s="431"/>
      <c r="KZF487" s="3"/>
      <c r="KZG487" s="570"/>
      <c r="KZH487" s="3"/>
      <c r="KZI487" s="431"/>
      <c r="KZJ487" s="3"/>
      <c r="KZK487" s="570"/>
      <c r="KZL487" s="3"/>
      <c r="KZM487" s="431"/>
      <c r="KZN487" s="3"/>
      <c r="KZO487" s="570"/>
      <c r="KZP487" s="3"/>
      <c r="KZQ487" s="431"/>
      <c r="KZR487" s="3"/>
      <c r="KZS487" s="570"/>
      <c r="KZT487" s="3"/>
      <c r="KZU487" s="431"/>
      <c r="KZV487" s="3"/>
      <c r="KZW487" s="570"/>
      <c r="KZX487" s="3"/>
      <c r="KZY487" s="431"/>
      <c r="KZZ487" s="3"/>
      <c r="LAA487" s="570"/>
      <c r="LAB487" s="3"/>
      <c r="LAC487" s="431"/>
      <c r="LAD487" s="3"/>
      <c r="LAE487" s="570"/>
      <c r="LAF487" s="3"/>
      <c r="LAG487" s="431"/>
      <c r="LAH487" s="3"/>
      <c r="LAI487" s="570"/>
      <c r="LAJ487" s="3"/>
      <c r="LAK487" s="431"/>
      <c r="LAL487" s="3"/>
      <c r="LAM487" s="570"/>
      <c r="LAN487" s="3"/>
      <c r="LAO487" s="431"/>
      <c r="LAP487" s="3"/>
      <c r="LAQ487" s="570"/>
      <c r="LAR487" s="3"/>
      <c r="LAS487" s="431"/>
      <c r="LAT487" s="3"/>
      <c r="LAU487" s="570"/>
      <c r="LAV487" s="3"/>
      <c r="LAW487" s="431"/>
      <c r="LAX487" s="3"/>
      <c r="LAY487" s="570"/>
      <c r="LAZ487" s="3"/>
      <c r="LBA487" s="431"/>
      <c r="LBB487" s="3"/>
      <c r="LBC487" s="570"/>
      <c r="LBD487" s="3"/>
      <c r="LBE487" s="431"/>
      <c r="LBF487" s="3"/>
      <c r="LBG487" s="570"/>
      <c r="LBH487" s="3"/>
      <c r="LBI487" s="431"/>
      <c r="LBJ487" s="3"/>
      <c r="LBK487" s="570"/>
      <c r="LBL487" s="3"/>
      <c r="LBM487" s="431"/>
      <c r="LBN487" s="3"/>
      <c r="LBO487" s="570"/>
      <c r="LBP487" s="3"/>
      <c r="LBQ487" s="431"/>
      <c r="LBR487" s="3"/>
      <c r="LBS487" s="570"/>
      <c r="LBT487" s="3"/>
      <c r="LBU487" s="431"/>
      <c r="LBV487" s="3"/>
      <c r="LBW487" s="570"/>
      <c r="LBX487" s="3"/>
      <c r="LBY487" s="431"/>
      <c r="LBZ487" s="3"/>
      <c r="LCA487" s="570"/>
      <c r="LCB487" s="3"/>
      <c r="LCC487" s="431"/>
      <c r="LCD487" s="3"/>
      <c r="LCE487" s="570"/>
      <c r="LCF487" s="3"/>
      <c r="LCG487" s="431"/>
      <c r="LCH487" s="3"/>
      <c r="LCI487" s="570"/>
      <c r="LCJ487" s="3"/>
      <c r="LCK487" s="431"/>
      <c r="LCL487" s="3"/>
      <c r="LCM487" s="570"/>
      <c r="LCN487" s="3"/>
      <c r="LCO487" s="431"/>
      <c r="LCP487" s="3"/>
      <c r="LCQ487" s="570"/>
      <c r="LCR487" s="3"/>
      <c r="LCS487" s="431"/>
      <c r="LCT487" s="3"/>
      <c r="LCU487" s="570"/>
      <c r="LCV487" s="3"/>
      <c r="LCW487" s="431"/>
      <c r="LCX487" s="3"/>
      <c r="LCY487" s="570"/>
      <c r="LCZ487" s="3"/>
      <c r="LDA487" s="431"/>
      <c r="LDB487" s="3"/>
      <c r="LDC487" s="570"/>
      <c r="LDD487" s="3"/>
      <c r="LDE487" s="431"/>
      <c r="LDF487" s="3"/>
      <c r="LDG487" s="570"/>
      <c r="LDH487" s="3"/>
      <c r="LDI487" s="431"/>
      <c r="LDJ487" s="3"/>
      <c r="LDK487" s="570"/>
      <c r="LDL487" s="3"/>
      <c r="LDM487" s="431"/>
      <c r="LDN487" s="3"/>
      <c r="LDO487" s="570"/>
      <c r="LDP487" s="3"/>
      <c r="LDQ487" s="431"/>
      <c r="LDR487" s="3"/>
      <c r="LDS487" s="570"/>
      <c r="LDT487" s="3"/>
      <c r="LDU487" s="431"/>
      <c r="LDV487" s="3"/>
      <c r="LDW487" s="570"/>
      <c r="LDX487" s="3"/>
      <c r="LDY487" s="431"/>
      <c r="LDZ487" s="3"/>
      <c r="LEA487" s="570"/>
      <c r="LEB487" s="3"/>
      <c r="LEC487" s="431"/>
      <c r="LED487" s="3"/>
      <c r="LEE487" s="570"/>
      <c r="LEF487" s="3"/>
      <c r="LEG487" s="431"/>
      <c r="LEH487" s="3"/>
      <c r="LEI487" s="570"/>
      <c r="LEJ487" s="3"/>
      <c r="LEK487" s="431"/>
      <c r="LEL487" s="3"/>
      <c r="LEM487" s="570"/>
      <c r="LEN487" s="3"/>
      <c r="LEO487" s="431"/>
      <c r="LEP487" s="3"/>
      <c r="LEQ487" s="570"/>
      <c r="LER487" s="3"/>
      <c r="LES487" s="431"/>
      <c r="LET487" s="3"/>
      <c r="LEU487" s="570"/>
      <c r="LEV487" s="3"/>
      <c r="LEW487" s="431"/>
      <c r="LEX487" s="3"/>
      <c r="LEY487" s="570"/>
      <c r="LEZ487" s="3"/>
      <c r="LFA487" s="431"/>
      <c r="LFB487" s="3"/>
      <c r="LFC487" s="570"/>
      <c r="LFD487" s="3"/>
      <c r="LFE487" s="431"/>
      <c r="LFF487" s="3"/>
      <c r="LFG487" s="570"/>
      <c r="LFH487" s="3"/>
      <c r="LFI487" s="431"/>
      <c r="LFJ487" s="3"/>
      <c r="LFK487" s="570"/>
      <c r="LFL487" s="3"/>
      <c r="LFM487" s="431"/>
      <c r="LFN487" s="3"/>
      <c r="LFO487" s="570"/>
      <c r="LFP487" s="3"/>
      <c r="LFQ487" s="431"/>
      <c r="LFR487" s="3"/>
      <c r="LFS487" s="570"/>
      <c r="LFT487" s="3"/>
      <c r="LFU487" s="431"/>
      <c r="LFV487" s="3"/>
      <c r="LFW487" s="570"/>
      <c r="LFX487" s="3"/>
      <c r="LFY487" s="431"/>
      <c r="LFZ487" s="3"/>
      <c r="LGA487" s="570"/>
      <c r="LGB487" s="3"/>
      <c r="LGC487" s="431"/>
      <c r="LGD487" s="3"/>
      <c r="LGE487" s="570"/>
      <c r="LGF487" s="3"/>
      <c r="LGG487" s="431"/>
      <c r="LGH487" s="3"/>
      <c r="LGI487" s="570"/>
      <c r="LGJ487" s="3"/>
      <c r="LGK487" s="431"/>
      <c r="LGL487" s="3"/>
      <c r="LGM487" s="570"/>
      <c r="LGN487" s="3"/>
      <c r="LGO487" s="431"/>
      <c r="LGP487" s="3"/>
      <c r="LGQ487" s="570"/>
      <c r="LGR487" s="3"/>
      <c r="LGS487" s="431"/>
      <c r="LGT487" s="3"/>
      <c r="LGU487" s="570"/>
      <c r="LGV487" s="3"/>
      <c r="LGW487" s="431"/>
      <c r="LGX487" s="3"/>
      <c r="LGY487" s="570"/>
      <c r="LGZ487" s="3"/>
      <c r="LHA487" s="431"/>
      <c r="LHB487" s="3"/>
      <c r="LHC487" s="570"/>
      <c r="LHD487" s="3"/>
      <c r="LHE487" s="431"/>
      <c r="LHF487" s="3"/>
      <c r="LHG487" s="570"/>
      <c r="LHH487" s="3"/>
      <c r="LHI487" s="431"/>
      <c r="LHJ487" s="3"/>
      <c r="LHK487" s="570"/>
      <c r="LHL487" s="3"/>
      <c r="LHM487" s="431"/>
      <c r="LHN487" s="3"/>
      <c r="LHO487" s="570"/>
      <c r="LHP487" s="3"/>
      <c r="LHQ487" s="431"/>
      <c r="LHR487" s="3"/>
      <c r="LHS487" s="570"/>
      <c r="LHT487" s="3"/>
      <c r="LHU487" s="431"/>
      <c r="LHV487" s="3"/>
      <c r="LHW487" s="570"/>
      <c r="LHX487" s="3"/>
      <c r="LHY487" s="431"/>
      <c r="LHZ487" s="3"/>
      <c r="LIA487" s="570"/>
      <c r="LIB487" s="3"/>
      <c r="LIC487" s="431"/>
      <c r="LID487" s="3"/>
      <c r="LIE487" s="570"/>
      <c r="LIF487" s="3"/>
      <c r="LIG487" s="431"/>
      <c r="LIH487" s="3"/>
      <c r="LII487" s="570"/>
      <c r="LIJ487" s="3"/>
      <c r="LIK487" s="431"/>
      <c r="LIL487" s="3"/>
      <c r="LIM487" s="570"/>
      <c r="LIN487" s="3"/>
      <c r="LIO487" s="431"/>
      <c r="LIP487" s="3"/>
      <c r="LIQ487" s="570"/>
      <c r="LIR487" s="3"/>
      <c r="LIS487" s="431"/>
      <c r="LIT487" s="3"/>
      <c r="LIU487" s="570"/>
      <c r="LIV487" s="3"/>
      <c r="LIW487" s="431"/>
      <c r="LIX487" s="3"/>
      <c r="LIY487" s="570"/>
      <c r="LIZ487" s="3"/>
      <c r="LJA487" s="431"/>
      <c r="LJB487" s="3"/>
      <c r="LJC487" s="570"/>
      <c r="LJD487" s="3"/>
      <c r="LJE487" s="431"/>
      <c r="LJF487" s="3"/>
      <c r="LJG487" s="570"/>
      <c r="LJH487" s="3"/>
      <c r="LJI487" s="431"/>
      <c r="LJJ487" s="3"/>
      <c r="LJK487" s="570"/>
      <c r="LJL487" s="3"/>
      <c r="LJM487" s="431"/>
      <c r="LJN487" s="3"/>
      <c r="LJO487" s="570"/>
      <c r="LJP487" s="3"/>
      <c r="LJQ487" s="431"/>
      <c r="LJR487" s="3"/>
      <c r="LJS487" s="570"/>
      <c r="LJT487" s="3"/>
      <c r="LJU487" s="431"/>
      <c r="LJV487" s="3"/>
      <c r="LJW487" s="570"/>
      <c r="LJX487" s="3"/>
      <c r="LJY487" s="431"/>
      <c r="LJZ487" s="3"/>
      <c r="LKA487" s="570"/>
      <c r="LKB487" s="3"/>
      <c r="LKC487" s="431"/>
      <c r="LKD487" s="3"/>
      <c r="LKE487" s="570"/>
      <c r="LKF487" s="3"/>
      <c r="LKG487" s="431"/>
      <c r="LKH487" s="3"/>
      <c r="LKI487" s="570"/>
      <c r="LKJ487" s="3"/>
      <c r="LKK487" s="431"/>
      <c r="LKL487" s="3"/>
      <c r="LKM487" s="570"/>
      <c r="LKN487" s="3"/>
      <c r="LKO487" s="431"/>
      <c r="LKP487" s="3"/>
      <c r="LKQ487" s="570"/>
      <c r="LKR487" s="3"/>
      <c r="LKS487" s="431"/>
      <c r="LKT487" s="3"/>
      <c r="LKU487" s="570"/>
      <c r="LKV487" s="3"/>
      <c r="LKW487" s="431"/>
      <c r="LKX487" s="3"/>
      <c r="LKY487" s="570"/>
      <c r="LKZ487" s="3"/>
      <c r="LLA487" s="431"/>
      <c r="LLB487" s="3"/>
      <c r="LLC487" s="570"/>
      <c r="LLD487" s="3"/>
      <c r="LLE487" s="431"/>
      <c r="LLF487" s="3"/>
      <c r="LLG487" s="570"/>
      <c r="LLH487" s="3"/>
      <c r="LLI487" s="431"/>
      <c r="LLJ487" s="3"/>
      <c r="LLK487" s="570"/>
      <c r="LLL487" s="3"/>
      <c r="LLM487" s="431"/>
      <c r="LLN487" s="3"/>
      <c r="LLO487" s="570"/>
      <c r="LLP487" s="3"/>
      <c r="LLQ487" s="431"/>
      <c r="LLR487" s="3"/>
      <c r="LLS487" s="570"/>
      <c r="LLT487" s="3"/>
      <c r="LLU487" s="431"/>
      <c r="LLV487" s="3"/>
      <c r="LLW487" s="570"/>
      <c r="LLX487" s="3"/>
      <c r="LLY487" s="431"/>
      <c r="LLZ487" s="3"/>
      <c r="LMA487" s="570"/>
      <c r="LMB487" s="3"/>
      <c r="LMC487" s="431"/>
      <c r="LMD487" s="3"/>
      <c r="LME487" s="570"/>
      <c r="LMF487" s="3"/>
      <c r="LMG487" s="431"/>
      <c r="LMH487" s="3"/>
      <c r="LMI487" s="570"/>
      <c r="LMJ487" s="3"/>
      <c r="LMK487" s="431"/>
      <c r="LML487" s="3"/>
      <c r="LMM487" s="570"/>
      <c r="LMN487" s="3"/>
      <c r="LMO487" s="431"/>
      <c r="LMP487" s="3"/>
      <c r="LMQ487" s="570"/>
      <c r="LMR487" s="3"/>
      <c r="LMS487" s="431"/>
      <c r="LMT487" s="3"/>
      <c r="LMU487" s="570"/>
      <c r="LMV487" s="3"/>
      <c r="LMW487" s="431"/>
      <c r="LMX487" s="3"/>
      <c r="LMY487" s="570"/>
      <c r="LMZ487" s="3"/>
      <c r="LNA487" s="431"/>
      <c r="LNB487" s="3"/>
      <c r="LNC487" s="570"/>
      <c r="LND487" s="3"/>
      <c r="LNE487" s="431"/>
      <c r="LNF487" s="3"/>
      <c r="LNG487" s="570"/>
      <c r="LNH487" s="3"/>
      <c r="LNI487" s="431"/>
      <c r="LNJ487" s="3"/>
      <c r="LNK487" s="570"/>
      <c r="LNL487" s="3"/>
      <c r="LNM487" s="431"/>
      <c r="LNN487" s="3"/>
      <c r="LNO487" s="570"/>
      <c r="LNP487" s="3"/>
      <c r="LNQ487" s="431"/>
      <c r="LNR487" s="3"/>
      <c r="LNS487" s="570"/>
      <c r="LNT487" s="3"/>
      <c r="LNU487" s="431"/>
      <c r="LNV487" s="3"/>
      <c r="LNW487" s="570"/>
      <c r="LNX487" s="3"/>
      <c r="LNY487" s="431"/>
      <c r="LNZ487" s="3"/>
      <c r="LOA487" s="570"/>
      <c r="LOB487" s="3"/>
      <c r="LOC487" s="431"/>
      <c r="LOD487" s="3"/>
      <c r="LOE487" s="570"/>
      <c r="LOF487" s="3"/>
      <c r="LOG487" s="431"/>
      <c r="LOH487" s="3"/>
      <c r="LOI487" s="570"/>
      <c r="LOJ487" s="3"/>
      <c r="LOK487" s="431"/>
      <c r="LOL487" s="3"/>
      <c r="LOM487" s="570"/>
      <c r="LON487" s="3"/>
      <c r="LOO487" s="431"/>
      <c r="LOP487" s="3"/>
      <c r="LOQ487" s="570"/>
      <c r="LOR487" s="3"/>
      <c r="LOS487" s="431"/>
      <c r="LOT487" s="3"/>
      <c r="LOU487" s="570"/>
      <c r="LOV487" s="3"/>
      <c r="LOW487" s="431"/>
      <c r="LOX487" s="3"/>
      <c r="LOY487" s="570"/>
      <c r="LOZ487" s="3"/>
      <c r="LPA487" s="431"/>
      <c r="LPB487" s="3"/>
      <c r="LPC487" s="570"/>
      <c r="LPD487" s="3"/>
      <c r="LPE487" s="431"/>
      <c r="LPF487" s="3"/>
      <c r="LPG487" s="570"/>
      <c r="LPH487" s="3"/>
      <c r="LPI487" s="431"/>
      <c r="LPJ487" s="3"/>
      <c r="LPK487" s="570"/>
      <c r="LPL487" s="3"/>
      <c r="LPM487" s="431"/>
      <c r="LPN487" s="3"/>
      <c r="LPO487" s="570"/>
      <c r="LPP487" s="3"/>
      <c r="LPQ487" s="431"/>
      <c r="LPR487" s="3"/>
      <c r="LPS487" s="570"/>
      <c r="LPT487" s="3"/>
      <c r="LPU487" s="431"/>
      <c r="LPV487" s="3"/>
      <c r="LPW487" s="570"/>
      <c r="LPX487" s="3"/>
      <c r="LPY487" s="431"/>
      <c r="LPZ487" s="3"/>
      <c r="LQA487" s="570"/>
      <c r="LQB487" s="3"/>
      <c r="LQC487" s="431"/>
      <c r="LQD487" s="3"/>
      <c r="LQE487" s="570"/>
      <c r="LQF487" s="3"/>
      <c r="LQG487" s="431"/>
      <c r="LQH487" s="3"/>
      <c r="LQI487" s="570"/>
      <c r="LQJ487" s="3"/>
      <c r="LQK487" s="431"/>
      <c r="LQL487" s="3"/>
      <c r="LQM487" s="570"/>
      <c r="LQN487" s="3"/>
      <c r="LQO487" s="431"/>
      <c r="LQP487" s="3"/>
      <c r="LQQ487" s="570"/>
      <c r="LQR487" s="3"/>
      <c r="LQS487" s="431"/>
      <c r="LQT487" s="3"/>
      <c r="LQU487" s="570"/>
      <c r="LQV487" s="3"/>
      <c r="LQW487" s="431"/>
      <c r="LQX487" s="3"/>
      <c r="LQY487" s="570"/>
      <c r="LQZ487" s="3"/>
      <c r="LRA487" s="431"/>
      <c r="LRB487" s="3"/>
      <c r="LRC487" s="570"/>
      <c r="LRD487" s="3"/>
      <c r="LRE487" s="431"/>
      <c r="LRF487" s="3"/>
      <c r="LRG487" s="570"/>
      <c r="LRH487" s="3"/>
      <c r="LRI487" s="431"/>
      <c r="LRJ487" s="3"/>
      <c r="LRK487" s="570"/>
      <c r="LRL487" s="3"/>
      <c r="LRM487" s="431"/>
      <c r="LRN487" s="3"/>
      <c r="LRO487" s="570"/>
      <c r="LRP487" s="3"/>
      <c r="LRQ487" s="431"/>
      <c r="LRR487" s="3"/>
      <c r="LRS487" s="570"/>
      <c r="LRT487" s="3"/>
      <c r="LRU487" s="431"/>
      <c r="LRV487" s="3"/>
      <c r="LRW487" s="570"/>
      <c r="LRX487" s="3"/>
      <c r="LRY487" s="431"/>
      <c r="LRZ487" s="3"/>
      <c r="LSA487" s="570"/>
      <c r="LSB487" s="3"/>
      <c r="LSC487" s="431"/>
      <c r="LSD487" s="3"/>
      <c r="LSE487" s="570"/>
      <c r="LSF487" s="3"/>
      <c r="LSG487" s="431"/>
      <c r="LSH487" s="3"/>
      <c r="LSI487" s="570"/>
      <c r="LSJ487" s="3"/>
      <c r="LSK487" s="431"/>
      <c r="LSL487" s="3"/>
      <c r="LSM487" s="570"/>
      <c r="LSN487" s="3"/>
      <c r="LSO487" s="431"/>
      <c r="LSP487" s="3"/>
      <c r="LSQ487" s="570"/>
      <c r="LSR487" s="3"/>
      <c r="LSS487" s="431"/>
      <c r="LST487" s="3"/>
      <c r="LSU487" s="570"/>
      <c r="LSV487" s="3"/>
      <c r="LSW487" s="431"/>
      <c r="LSX487" s="3"/>
      <c r="LSY487" s="570"/>
      <c r="LSZ487" s="3"/>
      <c r="LTA487" s="431"/>
      <c r="LTB487" s="3"/>
      <c r="LTC487" s="570"/>
      <c r="LTD487" s="3"/>
      <c r="LTE487" s="431"/>
      <c r="LTF487" s="3"/>
      <c r="LTG487" s="570"/>
      <c r="LTH487" s="3"/>
      <c r="LTI487" s="431"/>
      <c r="LTJ487" s="3"/>
      <c r="LTK487" s="570"/>
      <c r="LTL487" s="3"/>
      <c r="LTM487" s="431"/>
      <c r="LTN487" s="3"/>
      <c r="LTO487" s="570"/>
      <c r="LTP487" s="3"/>
      <c r="LTQ487" s="431"/>
      <c r="LTR487" s="3"/>
      <c r="LTS487" s="570"/>
      <c r="LTT487" s="3"/>
      <c r="LTU487" s="431"/>
      <c r="LTV487" s="3"/>
      <c r="LTW487" s="570"/>
      <c r="LTX487" s="3"/>
      <c r="LTY487" s="431"/>
      <c r="LTZ487" s="3"/>
      <c r="LUA487" s="570"/>
      <c r="LUB487" s="3"/>
      <c r="LUC487" s="431"/>
      <c r="LUD487" s="3"/>
      <c r="LUE487" s="570"/>
      <c r="LUF487" s="3"/>
      <c r="LUG487" s="431"/>
      <c r="LUH487" s="3"/>
      <c r="LUI487" s="570"/>
      <c r="LUJ487" s="3"/>
      <c r="LUK487" s="431"/>
      <c r="LUL487" s="3"/>
      <c r="LUM487" s="570"/>
      <c r="LUN487" s="3"/>
      <c r="LUO487" s="431"/>
      <c r="LUP487" s="3"/>
      <c r="LUQ487" s="570"/>
      <c r="LUR487" s="3"/>
      <c r="LUS487" s="431"/>
      <c r="LUT487" s="3"/>
      <c r="LUU487" s="570"/>
      <c r="LUV487" s="3"/>
      <c r="LUW487" s="431"/>
      <c r="LUX487" s="3"/>
      <c r="LUY487" s="570"/>
      <c r="LUZ487" s="3"/>
      <c r="LVA487" s="431"/>
      <c r="LVB487" s="3"/>
      <c r="LVC487" s="570"/>
      <c r="LVD487" s="3"/>
      <c r="LVE487" s="431"/>
      <c r="LVF487" s="3"/>
      <c r="LVG487" s="570"/>
      <c r="LVH487" s="3"/>
      <c r="LVI487" s="431"/>
      <c r="LVJ487" s="3"/>
      <c r="LVK487" s="570"/>
      <c r="LVL487" s="3"/>
      <c r="LVM487" s="431"/>
      <c r="LVN487" s="3"/>
      <c r="LVO487" s="570"/>
      <c r="LVP487" s="3"/>
      <c r="LVQ487" s="431"/>
      <c r="LVR487" s="3"/>
      <c r="LVS487" s="570"/>
      <c r="LVT487" s="3"/>
      <c r="LVU487" s="431"/>
      <c r="LVV487" s="3"/>
      <c r="LVW487" s="570"/>
      <c r="LVX487" s="3"/>
      <c r="LVY487" s="431"/>
      <c r="LVZ487" s="3"/>
      <c r="LWA487" s="570"/>
      <c r="LWB487" s="3"/>
      <c r="LWC487" s="431"/>
      <c r="LWD487" s="3"/>
      <c r="LWE487" s="570"/>
      <c r="LWF487" s="3"/>
      <c r="LWG487" s="431"/>
      <c r="LWH487" s="3"/>
      <c r="LWI487" s="570"/>
      <c r="LWJ487" s="3"/>
      <c r="LWK487" s="431"/>
      <c r="LWL487" s="3"/>
      <c r="LWM487" s="570"/>
      <c r="LWN487" s="3"/>
      <c r="LWO487" s="431"/>
      <c r="LWP487" s="3"/>
      <c r="LWQ487" s="570"/>
      <c r="LWR487" s="3"/>
      <c r="LWS487" s="431"/>
      <c r="LWT487" s="3"/>
      <c r="LWU487" s="570"/>
      <c r="LWV487" s="3"/>
      <c r="LWW487" s="431"/>
      <c r="LWX487" s="3"/>
      <c r="LWY487" s="570"/>
      <c r="LWZ487" s="3"/>
      <c r="LXA487" s="431"/>
      <c r="LXB487" s="3"/>
      <c r="LXC487" s="570"/>
      <c r="LXD487" s="3"/>
      <c r="LXE487" s="431"/>
      <c r="LXF487" s="3"/>
      <c r="LXG487" s="570"/>
      <c r="LXH487" s="3"/>
      <c r="LXI487" s="431"/>
      <c r="LXJ487" s="3"/>
      <c r="LXK487" s="570"/>
      <c r="LXL487" s="3"/>
      <c r="LXM487" s="431"/>
      <c r="LXN487" s="3"/>
      <c r="LXO487" s="570"/>
      <c r="LXP487" s="3"/>
      <c r="LXQ487" s="431"/>
      <c r="LXR487" s="3"/>
      <c r="LXS487" s="570"/>
      <c r="LXT487" s="3"/>
      <c r="LXU487" s="431"/>
      <c r="LXV487" s="3"/>
      <c r="LXW487" s="570"/>
      <c r="LXX487" s="3"/>
      <c r="LXY487" s="431"/>
      <c r="LXZ487" s="3"/>
      <c r="LYA487" s="570"/>
      <c r="LYB487" s="3"/>
      <c r="LYC487" s="431"/>
      <c r="LYD487" s="3"/>
      <c r="LYE487" s="570"/>
      <c r="LYF487" s="3"/>
      <c r="LYG487" s="431"/>
      <c r="LYH487" s="3"/>
      <c r="LYI487" s="570"/>
      <c r="LYJ487" s="3"/>
      <c r="LYK487" s="431"/>
      <c r="LYL487" s="3"/>
      <c r="LYM487" s="570"/>
      <c r="LYN487" s="3"/>
      <c r="LYO487" s="431"/>
      <c r="LYP487" s="3"/>
      <c r="LYQ487" s="570"/>
      <c r="LYR487" s="3"/>
      <c r="LYS487" s="431"/>
      <c r="LYT487" s="3"/>
      <c r="LYU487" s="570"/>
      <c r="LYV487" s="3"/>
      <c r="LYW487" s="431"/>
      <c r="LYX487" s="3"/>
      <c r="LYY487" s="570"/>
      <c r="LYZ487" s="3"/>
      <c r="LZA487" s="431"/>
      <c r="LZB487" s="3"/>
      <c r="LZC487" s="570"/>
      <c r="LZD487" s="3"/>
      <c r="LZE487" s="431"/>
      <c r="LZF487" s="3"/>
      <c r="LZG487" s="570"/>
      <c r="LZH487" s="3"/>
      <c r="LZI487" s="431"/>
      <c r="LZJ487" s="3"/>
      <c r="LZK487" s="570"/>
      <c r="LZL487" s="3"/>
      <c r="LZM487" s="431"/>
      <c r="LZN487" s="3"/>
      <c r="LZO487" s="570"/>
      <c r="LZP487" s="3"/>
      <c r="LZQ487" s="431"/>
      <c r="LZR487" s="3"/>
      <c r="LZS487" s="570"/>
      <c r="LZT487" s="3"/>
      <c r="LZU487" s="431"/>
      <c r="LZV487" s="3"/>
      <c r="LZW487" s="570"/>
      <c r="LZX487" s="3"/>
      <c r="LZY487" s="431"/>
      <c r="LZZ487" s="3"/>
      <c r="MAA487" s="570"/>
      <c r="MAB487" s="3"/>
      <c r="MAC487" s="431"/>
      <c r="MAD487" s="3"/>
      <c r="MAE487" s="570"/>
      <c r="MAF487" s="3"/>
      <c r="MAG487" s="431"/>
      <c r="MAH487" s="3"/>
      <c r="MAI487" s="570"/>
      <c r="MAJ487" s="3"/>
      <c r="MAK487" s="431"/>
      <c r="MAL487" s="3"/>
      <c r="MAM487" s="570"/>
      <c r="MAN487" s="3"/>
      <c r="MAO487" s="431"/>
      <c r="MAP487" s="3"/>
      <c r="MAQ487" s="570"/>
      <c r="MAR487" s="3"/>
      <c r="MAS487" s="431"/>
      <c r="MAT487" s="3"/>
      <c r="MAU487" s="570"/>
      <c r="MAV487" s="3"/>
      <c r="MAW487" s="431"/>
      <c r="MAX487" s="3"/>
      <c r="MAY487" s="570"/>
      <c r="MAZ487" s="3"/>
      <c r="MBA487" s="431"/>
      <c r="MBB487" s="3"/>
      <c r="MBC487" s="570"/>
      <c r="MBD487" s="3"/>
      <c r="MBE487" s="431"/>
      <c r="MBF487" s="3"/>
      <c r="MBG487" s="570"/>
      <c r="MBH487" s="3"/>
      <c r="MBI487" s="431"/>
      <c r="MBJ487" s="3"/>
      <c r="MBK487" s="570"/>
      <c r="MBL487" s="3"/>
      <c r="MBM487" s="431"/>
      <c r="MBN487" s="3"/>
      <c r="MBO487" s="570"/>
      <c r="MBP487" s="3"/>
      <c r="MBQ487" s="431"/>
      <c r="MBR487" s="3"/>
      <c r="MBS487" s="570"/>
      <c r="MBT487" s="3"/>
      <c r="MBU487" s="431"/>
      <c r="MBV487" s="3"/>
      <c r="MBW487" s="570"/>
      <c r="MBX487" s="3"/>
      <c r="MBY487" s="431"/>
      <c r="MBZ487" s="3"/>
      <c r="MCA487" s="570"/>
      <c r="MCB487" s="3"/>
      <c r="MCC487" s="431"/>
      <c r="MCD487" s="3"/>
      <c r="MCE487" s="570"/>
      <c r="MCF487" s="3"/>
      <c r="MCG487" s="431"/>
      <c r="MCH487" s="3"/>
      <c r="MCI487" s="570"/>
      <c r="MCJ487" s="3"/>
      <c r="MCK487" s="431"/>
      <c r="MCL487" s="3"/>
      <c r="MCM487" s="570"/>
      <c r="MCN487" s="3"/>
      <c r="MCO487" s="431"/>
      <c r="MCP487" s="3"/>
      <c r="MCQ487" s="570"/>
      <c r="MCR487" s="3"/>
      <c r="MCS487" s="431"/>
      <c r="MCT487" s="3"/>
      <c r="MCU487" s="570"/>
      <c r="MCV487" s="3"/>
      <c r="MCW487" s="431"/>
      <c r="MCX487" s="3"/>
      <c r="MCY487" s="570"/>
      <c r="MCZ487" s="3"/>
      <c r="MDA487" s="431"/>
      <c r="MDB487" s="3"/>
      <c r="MDC487" s="570"/>
      <c r="MDD487" s="3"/>
      <c r="MDE487" s="431"/>
      <c r="MDF487" s="3"/>
      <c r="MDG487" s="570"/>
      <c r="MDH487" s="3"/>
      <c r="MDI487" s="431"/>
      <c r="MDJ487" s="3"/>
      <c r="MDK487" s="570"/>
      <c r="MDL487" s="3"/>
      <c r="MDM487" s="431"/>
      <c r="MDN487" s="3"/>
      <c r="MDO487" s="570"/>
      <c r="MDP487" s="3"/>
      <c r="MDQ487" s="431"/>
      <c r="MDR487" s="3"/>
      <c r="MDS487" s="570"/>
      <c r="MDT487" s="3"/>
      <c r="MDU487" s="431"/>
      <c r="MDV487" s="3"/>
      <c r="MDW487" s="570"/>
      <c r="MDX487" s="3"/>
      <c r="MDY487" s="431"/>
      <c r="MDZ487" s="3"/>
      <c r="MEA487" s="570"/>
      <c r="MEB487" s="3"/>
      <c r="MEC487" s="431"/>
      <c r="MED487" s="3"/>
      <c r="MEE487" s="570"/>
      <c r="MEF487" s="3"/>
      <c r="MEG487" s="431"/>
      <c r="MEH487" s="3"/>
      <c r="MEI487" s="570"/>
      <c r="MEJ487" s="3"/>
      <c r="MEK487" s="431"/>
      <c r="MEL487" s="3"/>
      <c r="MEM487" s="570"/>
      <c r="MEN487" s="3"/>
      <c r="MEO487" s="431"/>
      <c r="MEP487" s="3"/>
      <c r="MEQ487" s="570"/>
      <c r="MER487" s="3"/>
      <c r="MES487" s="431"/>
      <c r="MET487" s="3"/>
      <c r="MEU487" s="570"/>
      <c r="MEV487" s="3"/>
      <c r="MEW487" s="431"/>
      <c r="MEX487" s="3"/>
      <c r="MEY487" s="570"/>
      <c r="MEZ487" s="3"/>
      <c r="MFA487" s="431"/>
      <c r="MFB487" s="3"/>
      <c r="MFC487" s="570"/>
      <c r="MFD487" s="3"/>
      <c r="MFE487" s="431"/>
      <c r="MFF487" s="3"/>
      <c r="MFG487" s="570"/>
      <c r="MFH487" s="3"/>
      <c r="MFI487" s="431"/>
      <c r="MFJ487" s="3"/>
      <c r="MFK487" s="570"/>
      <c r="MFL487" s="3"/>
      <c r="MFM487" s="431"/>
      <c r="MFN487" s="3"/>
      <c r="MFO487" s="570"/>
      <c r="MFP487" s="3"/>
      <c r="MFQ487" s="431"/>
      <c r="MFR487" s="3"/>
      <c r="MFS487" s="570"/>
      <c r="MFT487" s="3"/>
      <c r="MFU487" s="431"/>
      <c r="MFV487" s="3"/>
      <c r="MFW487" s="570"/>
      <c r="MFX487" s="3"/>
      <c r="MFY487" s="431"/>
      <c r="MFZ487" s="3"/>
      <c r="MGA487" s="570"/>
      <c r="MGB487" s="3"/>
      <c r="MGC487" s="431"/>
      <c r="MGD487" s="3"/>
      <c r="MGE487" s="570"/>
      <c r="MGF487" s="3"/>
      <c r="MGG487" s="431"/>
      <c r="MGH487" s="3"/>
      <c r="MGI487" s="570"/>
      <c r="MGJ487" s="3"/>
      <c r="MGK487" s="431"/>
      <c r="MGL487" s="3"/>
      <c r="MGM487" s="570"/>
      <c r="MGN487" s="3"/>
      <c r="MGO487" s="431"/>
      <c r="MGP487" s="3"/>
      <c r="MGQ487" s="570"/>
      <c r="MGR487" s="3"/>
      <c r="MGS487" s="431"/>
      <c r="MGT487" s="3"/>
      <c r="MGU487" s="570"/>
      <c r="MGV487" s="3"/>
      <c r="MGW487" s="431"/>
      <c r="MGX487" s="3"/>
      <c r="MGY487" s="570"/>
      <c r="MGZ487" s="3"/>
      <c r="MHA487" s="431"/>
      <c r="MHB487" s="3"/>
      <c r="MHC487" s="570"/>
      <c r="MHD487" s="3"/>
      <c r="MHE487" s="431"/>
      <c r="MHF487" s="3"/>
      <c r="MHG487" s="570"/>
      <c r="MHH487" s="3"/>
      <c r="MHI487" s="431"/>
      <c r="MHJ487" s="3"/>
      <c r="MHK487" s="570"/>
      <c r="MHL487" s="3"/>
      <c r="MHM487" s="431"/>
      <c r="MHN487" s="3"/>
      <c r="MHO487" s="570"/>
      <c r="MHP487" s="3"/>
      <c r="MHQ487" s="431"/>
      <c r="MHR487" s="3"/>
      <c r="MHS487" s="570"/>
      <c r="MHT487" s="3"/>
      <c r="MHU487" s="431"/>
      <c r="MHV487" s="3"/>
      <c r="MHW487" s="570"/>
      <c r="MHX487" s="3"/>
      <c r="MHY487" s="431"/>
      <c r="MHZ487" s="3"/>
      <c r="MIA487" s="570"/>
      <c r="MIB487" s="3"/>
      <c r="MIC487" s="431"/>
      <c r="MID487" s="3"/>
      <c r="MIE487" s="570"/>
      <c r="MIF487" s="3"/>
      <c r="MIG487" s="431"/>
      <c r="MIH487" s="3"/>
      <c r="MII487" s="570"/>
      <c r="MIJ487" s="3"/>
      <c r="MIK487" s="431"/>
      <c r="MIL487" s="3"/>
      <c r="MIM487" s="570"/>
      <c r="MIN487" s="3"/>
      <c r="MIO487" s="431"/>
      <c r="MIP487" s="3"/>
      <c r="MIQ487" s="570"/>
      <c r="MIR487" s="3"/>
      <c r="MIS487" s="431"/>
      <c r="MIT487" s="3"/>
      <c r="MIU487" s="570"/>
      <c r="MIV487" s="3"/>
      <c r="MIW487" s="431"/>
      <c r="MIX487" s="3"/>
      <c r="MIY487" s="570"/>
      <c r="MIZ487" s="3"/>
      <c r="MJA487" s="431"/>
      <c r="MJB487" s="3"/>
      <c r="MJC487" s="570"/>
      <c r="MJD487" s="3"/>
      <c r="MJE487" s="431"/>
      <c r="MJF487" s="3"/>
      <c r="MJG487" s="570"/>
      <c r="MJH487" s="3"/>
      <c r="MJI487" s="431"/>
      <c r="MJJ487" s="3"/>
      <c r="MJK487" s="570"/>
      <c r="MJL487" s="3"/>
      <c r="MJM487" s="431"/>
      <c r="MJN487" s="3"/>
      <c r="MJO487" s="570"/>
      <c r="MJP487" s="3"/>
      <c r="MJQ487" s="431"/>
      <c r="MJR487" s="3"/>
      <c r="MJS487" s="570"/>
      <c r="MJT487" s="3"/>
      <c r="MJU487" s="431"/>
      <c r="MJV487" s="3"/>
      <c r="MJW487" s="570"/>
      <c r="MJX487" s="3"/>
      <c r="MJY487" s="431"/>
      <c r="MJZ487" s="3"/>
      <c r="MKA487" s="570"/>
      <c r="MKB487" s="3"/>
      <c r="MKC487" s="431"/>
      <c r="MKD487" s="3"/>
      <c r="MKE487" s="570"/>
      <c r="MKF487" s="3"/>
      <c r="MKG487" s="431"/>
      <c r="MKH487" s="3"/>
      <c r="MKI487" s="570"/>
      <c r="MKJ487" s="3"/>
      <c r="MKK487" s="431"/>
      <c r="MKL487" s="3"/>
      <c r="MKM487" s="570"/>
      <c r="MKN487" s="3"/>
      <c r="MKO487" s="431"/>
      <c r="MKP487" s="3"/>
      <c r="MKQ487" s="570"/>
      <c r="MKR487" s="3"/>
      <c r="MKS487" s="431"/>
      <c r="MKT487" s="3"/>
      <c r="MKU487" s="570"/>
      <c r="MKV487" s="3"/>
      <c r="MKW487" s="431"/>
      <c r="MKX487" s="3"/>
      <c r="MKY487" s="570"/>
      <c r="MKZ487" s="3"/>
      <c r="MLA487" s="431"/>
      <c r="MLB487" s="3"/>
      <c r="MLC487" s="570"/>
      <c r="MLD487" s="3"/>
      <c r="MLE487" s="431"/>
      <c r="MLF487" s="3"/>
      <c r="MLG487" s="570"/>
      <c r="MLH487" s="3"/>
      <c r="MLI487" s="431"/>
      <c r="MLJ487" s="3"/>
      <c r="MLK487" s="570"/>
      <c r="MLL487" s="3"/>
      <c r="MLM487" s="431"/>
      <c r="MLN487" s="3"/>
      <c r="MLO487" s="570"/>
      <c r="MLP487" s="3"/>
      <c r="MLQ487" s="431"/>
      <c r="MLR487" s="3"/>
      <c r="MLS487" s="570"/>
      <c r="MLT487" s="3"/>
      <c r="MLU487" s="431"/>
      <c r="MLV487" s="3"/>
      <c r="MLW487" s="570"/>
      <c r="MLX487" s="3"/>
      <c r="MLY487" s="431"/>
      <c r="MLZ487" s="3"/>
      <c r="MMA487" s="570"/>
      <c r="MMB487" s="3"/>
      <c r="MMC487" s="431"/>
      <c r="MMD487" s="3"/>
      <c r="MME487" s="570"/>
      <c r="MMF487" s="3"/>
      <c r="MMG487" s="431"/>
      <c r="MMH487" s="3"/>
      <c r="MMI487" s="570"/>
      <c r="MMJ487" s="3"/>
      <c r="MMK487" s="431"/>
      <c r="MML487" s="3"/>
      <c r="MMM487" s="570"/>
      <c r="MMN487" s="3"/>
      <c r="MMO487" s="431"/>
      <c r="MMP487" s="3"/>
      <c r="MMQ487" s="570"/>
      <c r="MMR487" s="3"/>
      <c r="MMS487" s="431"/>
      <c r="MMT487" s="3"/>
      <c r="MMU487" s="570"/>
      <c r="MMV487" s="3"/>
      <c r="MMW487" s="431"/>
      <c r="MMX487" s="3"/>
      <c r="MMY487" s="570"/>
      <c r="MMZ487" s="3"/>
      <c r="MNA487" s="431"/>
      <c r="MNB487" s="3"/>
      <c r="MNC487" s="570"/>
      <c r="MND487" s="3"/>
      <c r="MNE487" s="431"/>
      <c r="MNF487" s="3"/>
      <c r="MNG487" s="570"/>
      <c r="MNH487" s="3"/>
      <c r="MNI487" s="431"/>
      <c r="MNJ487" s="3"/>
      <c r="MNK487" s="570"/>
      <c r="MNL487" s="3"/>
      <c r="MNM487" s="431"/>
      <c r="MNN487" s="3"/>
      <c r="MNO487" s="570"/>
      <c r="MNP487" s="3"/>
      <c r="MNQ487" s="431"/>
      <c r="MNR487" s="3"/>
      <c r="MNS487" s="570"/>
      <c r="MNT487" s="3"/>
      <c r="MNU487" s="431"/>
      <c r="MNV487" s="3"/>
      <c r="MNW487" s="570"/>
      <c r="MNX487" s="3"/>
      <c r="MNY487" s="431"/>
      <c r="MNZ487" s="3"/>
      <c r="MOA487" s="570"/>
      <c r="MOB487" s="3"/>
      <c r="MOC487" s="431"/>
      <c r="MOD487" s="3"/>
      <c r="MOE487" s="570"/>
      <c r="MOF487" s="3"/>
      <c r="MOG487" s="431"/>
      <c r="MOH487" s="3"/>
      <c r="MOI487" s="570"/>
      <c r="MOJ487" s="3"/>
      <c r="MOK487" s="431"/>
      <c r="MOL487" s="3"/>
      <c r="MOM487" s="570"/>
      <c r="MON487" s="3"/>
      <c r="MOO487" s="431"/>
      <c r="MOP487" s="3"/>
      <c r="MOQ487" s="570"/>
      <c r="MOR487" s="3"/>
      <c r="MOS487" s="431"/>
      <c r="MOT487" s="3"/>
      <c r="MOU487" s="570"/>
      <c r="MOV487" s="3"/>
      <c r="MOW487" s="431"/>
      <c r="MOX487" s="3"/>
      <c r="MOY487" s="570"/>
      <c r="MOZ487" s="3"/>
      <c r="MPA487" s="431"/>
      <c r="MPB487" s="3"/>
      <c r="MPC487" s="570"/>
      <c r="MPD487" s="3"/>
      <c r="MPE487" s="431"/>
      <c r="MPF487" s="3"/>
      <c r="MPG487" s="570"/>
      <c r="MPH487" s="3"/>
      <c r="MPI487" s="431"/>
      <c r="MPJ487" s="3"/>
      <c r="MPK487" s="570"/>
      <c r="MPL487" s="3"/>
      <c r="MPM487" s="431"/>
      <c r="MPN487" s="3"/>
      <c r="MPO487" s="570"/>
      <c r="MPP487" s="3"/>
      <c r="MPQ487" s="431"/>
      <c r="MPR487" s="3"/>
      <c r="MPS487" s="570"/>
      <c r="MPT487" s="3"/>
      <c r="MPU487" s="431"/>
      <c r="MPV487" s="3"/>
      <c r="MPW487" s="570"/>
      <c r="MPX487" s="3"/>
      <c r="MPY487" s="431"/>
      <c r="MPZ487" s="3"/>
      <c r="MQA487" s="570"/>
      <c r="MQB487" s="3"/>
      <c r="MQC487" s="431"/>
      <c r="MQD487" s="3"/>
      <c r="MQE487" s="570"/>
      <c r="MQF487" s="3"/>
      <c r="MQG487" s="431"/>
      <c r="MQH487" s="3"/>
      <c r="MQI487" s="570"/>
      <c r="MQJ487" s="3"/>
      <c r="MQK487" s="431"/>
      <c r="MQL487" s="3"/>
      <c r="MQM487" s="570"/>
      <c r="MQN487" s="3"/>
      <c r="MQO487" s="431"/>
      <c r="MQP487" s="3"/>
      <c r="MQQ487" s="570"/>
      <c r="MQR487" s="3"/>
      <c r="MQS487" s="431"/>
      <c r="MQT487" s="3"/>
      <c r="MQU487" s="570"/>
      <c r="MQV487" s="3"/>
      <c r="MQW487" s="431"/>
      <c r="MQX487" s="3"/>
      <c r="MQY487" s="570"/>
      <c r="MQZ487" s="3"/>
      <c r="MRA487" s="431"/>
      <c r="MRB487" s="3"/>
      <c r="MRC487" s="570"/>
      <c r="MRD487" s="3"/>
      <c r="MRE487" s="431"/>
      <c r="MRF487" s="3"/>
      <c r="MRG487" s="570"/>
      <c r="MRH487" s="3"/>
      <c r="MRI487" s="431"/>
      <c r="MRJ487" s="3"/>
      <c r="MRK487" s="570"/>
      <c r="MRL487" s="3"/>
      <c r="MRM487" s="431"/>
      <c r="MRN487" s="3"/>
      <c r="MRO487" s="570"/>
      <c r="MRP487" s="3"/>
      <c r="MRQ487" s="431"/>
      <c r="MRR487" s="3"/>
      <c r="MRS487" s="570"/>
      <c r="MRT487" s="3"/>
      <c r="MRU487" s="431"/>
      <c r="MRV487" s="3"/>
      <c r="MRW487" s="570"/>
      <c r="MRX487" s="3"/>
      <c r="MRY487" s="431"/>
      <c r="MRZ487" s="3"/>
      <c r="MSA487" s="570"/>
      <c r="MSB487" s="3"/>
      <c r="MSC487" s="431"/>
      <c r="MSD487" s="3"/>
      <c r="MSE487" s="570"/>
      <c r="MSF487" s="3"/>
      <c r="MSG487" s="431"/>
      <c r="MSH487" s="3"/>
      <c r="MSI487" s="570"/>
      <c r="MSJ487" s="3"/>
      <c r="MSK487" s="431"/>
      <c r="MSL487" s="3"/>
      <c r="MSM487" s="570"/>
      <c r="MSN487" s="3"/>
      <c r="MSO487" s="431"/>
      <c r="MSP487" s="3"/>
      <c r="MSQ487" s="570"/>
      <c r="MSR487" s="3"/>
      <c r="MSS487" s="431"/>
      <c r="MST487" s="3"/>
      <c r="MSU487" s="570"/>
      <c r="MSV487" s="3"/>
      <c r="MSW487" s="431"/>
      <c r="MSX487" s="3"/>
      <c r="MSY487" s="570"/>
      <c r="MSZ487" s="3"/>
      <c r="MTA487" s="431"/>
      <c r="MTB487" s="3"/>
      <c r="MTC487" s="570"/>
      <c r="MTD487" s="3"/>
      <c r="MTE487" s="431"/>
      <c r="MTF487" s="3"/>
      <c r="MTG487" s="570"/>
      <c r="MTH487" s="3"/>
      <c r="MTI487" s="431"/>
      <c r="MTJ487" s="3"/>
      <c r="MTK487" s="570"/>
      <c r="MTL487" s="3"/>
      <c r="MTM487" s="431"/>
      <c r="MTN487" s="3"/>
      <c r="MTO487" s="570"/>
      <c r="MTP487" s="3"/>
      <c r="MTQ487" s="431"/>
      <c r="MTR487" s="3"/>
      <c r="MTS487" s="570"/>
      <c r="MTT487" s="3"/>
      <c r="MTU487" s="431"/>
      <c r="MTV487" s="3"/>
      <c r="MTW487" s="570"/>
      <c r="MTX487" s="3"/>
      <c r="MTY487" s="431"/>
      <c r="MTZ487" s="3"/>
      <c r="MUA487" s="570"/>
      <c r="MUB487" s="3"/>
      <c r="MUC487" s="431"/>
      <c r="MUD487" s="3"/>
      <c r="MUE487" s="570"/>
      <c r="MUF487" s="3"/>
      <c r="MUG487" s="431"/>
      <c r="MUH487" s="3"/>
      <c r="MUI487" s="570"/>
      <c r="MUJ487" s="3"/>
      <c r="MUK487" s="431"/>
      <c r="MUL487" s="3"/>
      <c r="MUM487" s="570"/>
      <c r="MUN487" s="3"/>
      <c r="MUO487" s="431"/>
      <c r="MUP487" s="3"/>
      <c r="MUQ487" s="570"/>
      <c r="MUR487" s="3"/>
      <c r="MUS487" s="431"/>
      <c r="MUT487" s="3"/>
      <c r="MUU487" s="570"/>
      <c r="MUV487" s="3"/>
      <c r="MUW487" s="431"/>
      <c r="MUX487" s="3"/>
      <c r="MUY487" s="570"/>
      <c r="MUZ487" s="3"/>
      <c r="MVA487" s="431"/>
      <c r="MVB487" s="3"/>
      <c r="MVC487" s="570"/>
      <c r="MVD487" s="3"/>
      <c r="MVE487" s="431"/>
      <c r="MVF487" s="3"/>
      <c r="MVG487" s="570"/>
      <c r="MVH487" s="3"/>
      <c r="MVI487" s="431"/>
      <c r="MVJ487" s="3"/>
      <c r="MVK487" s="570"/>
      <c r="MVL487" s="3"/>
      <c r="MVM487" s="431"/>
      <c r="MVN487" s="3"/>
      <c r="MVO487" s="570"/>
      <c r="MVP487" s="3"/>
      <c r="MVQ487" s="431"/>
      <c r="MVR487" s="3"/>
      <c r="MVS487" s="570"/>
      <c r="MVT487" s="3"/>
      <c r="MVU487" s="431"/>
      <c r="MVV487" s="3"/>
      <c r="MVW487" s="570"/>
      <c r="MVX487" s="3"/>
      <c r="MVY487" s="431"/>
      <c r="MVZ487" s="3"/>
      <c r="MWA487" s="570"/>
      <c r="MWB487" s="3"/>
      <c r="MWC487" s="431"/>
      <c r="MWD487" s="3"/>
      <c r="MWE487" s="570"/>
      <c r="MWF487" s="3"/>
      <c r="MWG487" s="431"/>
      <c r="MWH487" s="3"/>
      <c r="MWI487" s="570"/>
      <c r="MWJ487" s="3"/>
      <c r="MWK487" s="431"/>
      <c r="MWL487" s="3"/>
      <c r="MWM487" s="570"/>
      <c r="MWN487" s="3"/>
      <c r="MWO487" s="431"/>
      <c r="MWP487" s="3"/>
      <c r="MWQ487" s="570"/>
      <c r="MWR487" s="3"/>
      <c r="MWS487" s="431"/>
      <c r="MWT487" s="3"/>
      <c r="MWU487" s="570"/>
      <c r="MWV487" s="3"/>
      <c r="MWW487" s="431"/>
      <c r="MWX487" s="3"/>
      <c r="MWY487" s="570"/>
      <c r="MWZ487" s="3"/>
      <c r="MXA487" s="431"/>
      <c r="MXB487" s="3"/>
      <c r="MXC487" s="570"/>
      <c r="MXD487" s="3"/>
      <c r="MXE487" s="431"/>
      <c r="MXF487" s="3"/>
      <c r="MXG487" s="570"/>
      <c r="MXH487" s="3"/>
      <c r="MXI487" s="431"/>
      <c r="MXJ487" s="3"/>
      <c r="MXK487" s="570"/>
      <c r="MXL487" s="3"/>
      <c r="MXM487" s="431"/>
      <c r="MXN487" s="3"/>
      <c r="MXO487" s="570"/>
      <c r="MXP487" s="3"/>
      <c r="MXQ487" s="431"/>
      <c r="MXR487" s="3"/>
      <c r="MXS487" s="570"/>
      <c r="MXT487" s="3"/>
      <c r="MXU487" s="431"/>
      <c r="MXV487" s="3"/>
      <c r="MXW487" s="570"/>
      <c r="MXX487" s="3"/>
      <c r="MXY487" s="431"/>
      <c r="MXZ487" s="3"/>
      <c r="MYA487" s="570"/>
      <c r="MYB487" s="3"/>
      <c r="MYC487" s="431"/>
      <c r="MYD487" s="3"/>
      <c r="MYE487" s="570"/>
      <c r="MYF487" s="3"/>
      <c r="MYG487" s="431"/>
      <c r="MYH487" s="3"/>
      <c r="MYI487" s="570"/>
      <c r="MYJ487" s="3"/>
      <c r="MYK487" s="431"/>
      <c r="MYL487" s="3"/>
      <c r="MYM487" s="570"/>
      <c r="MYN487" s="3"/>
      <c r="MYO487" s="431"/>
      <c r="MYP487" s="3"/>
      <c r="MYQ487" s="570"/>
      <c r="MYR487" s="3"/>
      <c r="MYS487" s="431"/>
      <c r="MYT487" s="3"/>
      <c r="MYU487" s="570"/>
      <c r="MYV487" s="3"/>
      <c r="MYW487" s="431"/>
      <c r="MYX487" s="3"/>
      <c r="MYY487" s="570"/>
      <c r="MYZ487" s="3"/>
      <c r="MZA487" s="431"/>
      <c r="MZB487" s="3"/>
      <c r="MZC487" s="570"/>
      <c r="MZD487" s="3"/>
      <c r="MZE487" s="431"/>
      <c r="MZF487" s="3"/>
      <c r="MZG487" s="570"/>
      <c r="MZH487" s="3"/>
      <c r="MZI487" s="431"/>
      <c r="MZJ487" s="3"/>
      <c r="MZK487" s="570"/>
      <c r="MZL487" s="3"/>
      <c r="MZM487" s="431"/>
      <c r="MZN487" s="3"/>
      <c r="MZO487" s="570"/>
      <c r="MZP487" s="3"/>
      <c r="MZQ487" s="431"/>
      <c r="MZR487" s="3"/>
      <c r="MZS487" s="570"/>
      <c r="MZT487" s="3"/>
      <c r="MZU487" s="431"/>
      <c r="MZV487" s="3"/>
      <c r="MZW487" s="570"/>
      <c r="MZX487" s="3"/>
      <c r="MZY487" s="431"/>
      <c r="MZZ487" s="3"/>
      <c r="NAA487" s="570"/>
      <c r="NAB487" s="3"/>
      <c r="NAC487" s="431"/>
      <c r="NAD487" s="3"/>
      <c r="NAE487" s="570"/>
      <c r="NAF487" s="3"/>
      <c r="NAG487" s="431"/>
      <c r="NAH487" s="3"/>
      <c r="NAI487" s="570"/>
      <c r="NAJ487" s="3"/>
      <c r="NAK487" s="431"/>
      <c r="NAL487" s="3"/>
      <c r="NAM487" s="570"/>
      <c r="NAN487" s="3"/>
      <c r="NAO487" s="431"/>
      <c r="NAP487" s="3"/>
      <c r="NAQ487" s="570"/>
      <c r="NAR487" s="3"/>
      <c r="NAS487" s="431"/>
      <c r="NAT487" s="3"/>
      <c r="NAU487" s="570"/>
      <c r="NAV487" s="3"/>
      <c r="NAW487" s="431"/>
      <c r="NAX487" s="3"/>
      <c r="NAY487" s="570"/>
      <c r="NAZ487" s="3"/>
      <c r="NBA487" s="431"/>
      <c r="NBB487" s="3"/>
      <c r="NBC487" s="570"/>
      <c r="NBD487" s="3"/>
      <c r="NBE487" s="431"/>
      <c r="NBF487" s="3"/>
      <c r="NBG487" s="570"/>
      <c r="NBH487" s="3"/>
      <c r="NBI487" s="431"/>
      <c r="NBJ487" s="3"/>
      <c r="NBK487" s="570"/>
      <c r="NBL487" s="3"/>
      <c r="NBM487" s="431"/>
      <c r="NBN487" s="3"/>
      <c r="NBO487" s="570"/>
      <c r="NBP487" s="3"/>
      <c r="NBQ487" s="431"/>
      <c r="NBR487" s="3"/>
      <c r="NBS487" s="570"/>
      <c r="NBT487" s="3"/>
      <c r="NBU487" s="431"/>
      <c r="NBV487" s="3"/>
      <c r="NBW487" s="570"/>
      <c r="NBX487" s="3"/>
      <c r="NBY487" s="431"/>
      <c r="NBZ487" s="3"/>
      <c r="NCA487" s="570"/>
      <c r="NCB487" s="3"/>
      <c r="NCC487" s="431"/>
      <c r="NCD487" s="3"/>
      <c r="NCE487" s="570"/>
      <c r="NCF487" s="3"/>
      <c r="NCG487" s="431"/>
      <c r="NCH487" s="3"/>
      <c r="NCI487" s="570"/>
      <c r="NCJ487" s="3"/>
      <c r="NCK487" s="431"/>
      <c r="NCL487" s="3"/>
      <c r="NCM487" s="570"/>
      <c r="NCN487" s="3"/>
      <c r="NCO487" s="431"/>
      <c r="NCP487" s="3"/>
      <c r="NCQ487" s="570"/>
      <c r="NCR487" s="3"/>
      <c r="NCS487" s="431"/>
      <c r="NCT487" s="3"/>
      <c r="NCU487" s="570"/>
      <c r="NCV487" s="3"/>
      <c r="NCW487" s="431"/>
      <c r="NCX487" s="3"/>
      <c r="NCY487" s="570"/>
      <c r="NCZ487" s="3"/>
      <c r="NDA487" s="431"/>
      <c r="NDB487" s="3"/>
      <c r="NDC487" s="570"/>
      <c r="NDD487" s="3"/>
      <c r="NDE487" s="431"/>
      <c r="NDF487" s="3"/>
      <c r="NDG487" s="570"/>
      <c r="NDH487" s="3"/>
      <c r="NDI487" s="431"/>
      <c r="NDJ487" s="3"/>
      <c r="NDK487" s="570"/>
      <c r="NDL487" s="3"/>
      <c r="NDM487" s="431"/>
      <c r="NDN487" s="3"/>
      <c r="NDO487" s="570"/>
      <c r="NDP487" s="3"/>
      <c r="NDQ487" s="431"/>
      <c r="NDR487" s="3"/>
      <c r="NDS487" s="570"/>
      <c r="NDT487" s="3"/>
      <c r="NDU487" s="431"/>
      <c r="NDV487" s="3"/>
      <c r="NDW487" s="570"/>
      <c r="NDX487" s="3"/>
      <c r="NDY487" s="431"/>
      <c r="NDZ487" s="3"/>
      <c r="NEA487" s="570"/>
      <c r="NEB487" s="3"/>
      <c r="NEC487" s="431"/>
      <c r="NED487" s="3"/>
      <c r="NEE487" s="570"/>
      <c r="NEF487" s="3"/>
      <c r="NEG487" s="431"/>
      <c r="NEH487" s="3"/>
      <c r="NEI487" s="570"/>
      <c r="NEJ487" s="3"/>
      <c r="NEK487" s="431"/>
      <c r="NEL487" s="3"/>
      <c r="NEM487" s="570"/>
      <c r="NEN487" s="3"/>
      <c r="NEO487" s="431"/>
      <c r="NEP487" s="3"/>
      <c r="NEQ487" s="570"/>
      <c r="NER487" s="3"/>
      <c r="NES487" s="431"/>
      <c r="NET487" s="3"/>
      <c r="NEU487" s="570"/>
      <c r="NEV487" s="3"/>
      <c r="NEW487" s="431"/>
      <c r="NEX487" s="3"/>
      <c r="NEY487" s="570"/>
      <c r="NEZ487" s="3"/>
      <c r="NFA487" s="431"/>
      <c r="NFB487" s="3"/>
      <c r="NFC487" s="570"/>
      <c r="NFD487" s="3"/>
      <c r="NFE487" s="431"/>
      <c r="NFF487" s="3"/>
      <c r="NFG487" s="570"/>
      <c r="NFH487" s="3"/>
      <c r="NFI487" s="431"/>
      <c r="NFJ487" s="3"/>
      <c r="NFK487" s="570"/>
      <c r="NFL487" s="3"/>
      <c r="NFM487" s="431"/>
      <c r="NFN487" s="3"/>
      <c r="NFO487" s="570"/>
      <c r="NFP487" s="3"/>
      <c r="NFQ487" s="431"/>
      <c r="NFR487" s="3"/>
      <c r="NFS487" s="570"/>
      <c r="NFT487" s="3"/>
      <c r="NFU487" s="431"/>
      <c r="NFV487" s="3"/>
      <c r="NFW487" s="570"/>
      <c r="NFX487" s="3"/>
      <c r="NFY487" s="431"/>
      <c r="NFZ487" s="3"/>
      <c r="NGA487" s="570"/>
      <c r="NGB487" s="3"/>
      <c r="NGC487" s="431"/>
      <c r="NGD487" s="3"/>
      <c r="NGE487" s="570"/>
      <c r="NGF487" s="3"/>
      <c r="NGG487" s="431"/>
      <c r="NGH487" s="3"/>
      <c r="NGI487" s="570"/>
      <c r="NGJ487" s="3"/>
      <c r="NGK487" s="431"/>
      <c r="NGL487" s="3"/>
      <c r="NGM487" s="570"/>
      <c r="NGN487" s="3"/>
      <c r="NGO487" s="431"/>
      <c r="NGP487" s="3"/>
      <c r="NGQ487" s="570"/>
      <c r="NGR487" s="3"/>
      <c r="NGS487" s="431"/>
      <c r="NGT487" s="3"/>
      <c r="NGU487" s="570"/>
      <c r="NGV487" s="3"/>
      <c r="NGW487" s="431"/>
      <c r="NGX487" s="3"/>
      <c r="NGY487" s="570"/>
      <c r="NGZ487" s="3"/>
      <c r="NHA487" s="431"/>
      <c r="NHB487" s="3"/>
      <c r="NHC487" s="570"/>
      <c r="NHD487" s="3"/>
      <c r="NHE487" s="431"/>
      <c r="NHF487" s="3"/>
      <c r="NHG487" s="570"/>
      <c r="NHH487" s="3"/>
      <c r="NHI487" s="431"/>
      <c r="NHJ487" s="3"/>
      <c r="NHK487" s="570"/>
      <c r="NHL487" s="3"/>
      <c r="NHM487" s="431"/>
      <c r="NHN487" s="3"/>
      <c r="NHO487" s="570"/>
      <c r="NHP487" s="3"/>
      <c r="NHQ487" s="431"/>
      <c r="NHR487" s="3"/>
      <c r="NHS487" s="570"/>
      <c r="NHT487" s="3"/>
      <c r="NHU487" s="431"/>
      <c r="NHV487" s="3"/>
      <c r="NHW487" s="570"/>
      <c r="NHX487" s="3"/>
      <c r="NHY487" s="431"/>
      <c r="NHZ487" s="3"/>
      <c r="NIA487" s="570"/>
      <c r="NIB487" s="3"/>
      <c r="NIC487" s="431"/>
      <c r="NID487" s="3"/>
      <c r="NIE487" s="570"/>
      <c r="NIF487" s="3"/>
      <c r="NIG487" s="431"/>
      <c r="NIH487" s="3"/>
      <c r="NII487" s="570"/>
      <c r="NIJ487" s="3"/>
      <c r="NIK487" s="431"/>
      <c r="NIL487" s="3"/>
      <c r="NIM487" s="570"/>
      <c r="NIN487" s="3"/>
      <c r="NIO487" s="431"/>
      <c r="NIP487" s="3"/>
      <c r="NIQ487" s="570"/>
      <c r="NIR487" s="3"/>
      <c r="NIS487" s="431"/>
      <c r="NIT487" s="3"/>
      <c r="NIU487" s="570"/>
      <c r="NIV487" s="3"/>
      <c r="NIW487" s="431"/>
      <c r="NIX487" s="3"/>
      <c r="NIY487" s="570"/>
      <c r="NIZ487" s="3"/>
      <c r="NJA487" s="431"/>
      <c r="NJB487" s="3"/>
      <c r="NJC487" s="570"/>
      <c r="NJD487" s="3"/>
      <c r="NJE487" s="431"/>
      <c r="NJF487" s="3"/>
      <c r="NJG487" s="570"/>
      <c r="NJH487" s="3"/>
      <c r="NJI487" s="431"/>
      <c r="NJJ487" s="3"/>
      <c r="NJK487" s="570"/>
      <c r="NJL487" s="3"/>
      <c r="NJM487" s="431"/>
      <c r="NJN487" s="3"/>
      <c r="NJO487" s="570"/>
      <c r="NJP487" s="3"/>
      <c r="NJQ487" s="431"/>
      <c r="NJR487" s="3"/>
      <c r="NJS487" s="570"/>
      <c r="NJT487" s="3"/>
      <c r="NJU487" s="431"/>
      <c r="NJV487" s="3"/>
      <c r="NJW487" s="570"/>
      <c r="NJX487" s="3"/>
      <c r="NJY487" s="431"/>
      <c r="NJZ487" s="3"/>
      <c r="NKA487" s="570"/>
      <c r="NKB487" s="3"/>
      <c r="NKC487" s="431"/>
      <c r="NKD487" s="3"/>
      <c r="NKE487" s="570"/>
      <c r="NKF487" s="3"/>
      <c r="NKG487" s="431"/>
      <c r="NKH487" s="3"/>
      <c r="NKI487" s="570"/>
      <c r="NKJ487" s="3"/>
      <c r="NKK487" s="431"/>
      <c r="NKL487" s="3"/>
      <c r="NKM487" s="570"/>
      <c r="NKN487" s="3"/>
      <c r="NKO487" s="431"/>
      <c r="NKP487" s="3"/>
      <c r="NKQ487" s="570"/>
      <c r="NKR487" s="3"/>
      <c r="NKS487" s="431"/>
      <c r="NKT487" s="3"/>
      <c r="NKU487" s="570"/>
      <c r="NKV487" s="3"/>
      <c r="NKW487" s="431"/>
      <c r="NKX487" s="3"/>
      <c r="NKY487" s="570"/>
      <c r="NKZ487" s="3"/>
      <c r="NLA487" s="431"/>
      <c r="NLB487" s="3"/>
      <c r="NLC487" s="570"/>
      <c r="NLD487" s="3"/>
      <c r="NLE487" s="431"/>
      <c r="NLF487" s="3"/>
      <c r="NLG487" s="570"/>
      <c r="NLH487" s="3"/>
      <c r="NLI487" s="431"/>
      <c r="NLJ487" s="3"/>
      <c r="NLK487" s="570"/>
      <c r="NLL487" s="3"/>
      <c r="NLM487" s="431"/>
      <c r="NLN487" s="3"/>
      <c r="NLO487" s="570"/>
      <c r="NLP487" s="3"/>
      <c r="NLQ487" s="431"/>
      <c r="NLR487" s="3"/>
      <c r="NLS487" s="570"/>
      <c r="NLT487" s="3"/>
      <c r="NLU487" s="431"/>
      <c r="NLV487" s="3"/>
      <c r="NLW487" s="570"/>
      <c r="NLX487" s="3"/>
      <c r="NLY487" s="431"/>
      <c r="NLZ487" s="3"/>
      <c r="NMA487" s="570"/>
      <c r="NMB487" s="3"/>
      <c r="NMC487" s="431"/>
      <c r="NMD487" s="3"/>
      <c r="NME487" s="570"/>
      <c r="NMF487" s="3"/>
      <c r="NMG487" s="431"/>
      <c r="NMH487" s="3"/>
      <c r="NMI487" s="570"/>
      <c r="NMJ487" s="3"/>
      <c r="NMK487" s="431"/>
      <c r="NML487" s="3"/>
      <c r="NMM487" s="570"/>
      <c r="NMN487" s="3"/>
      <c r="NMO487" s="431"/>
      <c r="NMP487" s="3"/>
      <c r="NMQ487" s="570"/>
      <c r="NMR487" s="3"/>
      <c r="NMS487" s="431"/>
      <c r="NMT487" s="3"/>
      <c r="NMU487" s="570"/>
      <c r="NMV487" s="3"/>
      <c r="NMW487" s="431"/>
      <c r="NMX487" s="3"/>
      <c r="NMY487" s="570"/>
      <c r="NMZ487" s="3"/>
      <c r="NNA487" s="431"/>
      <c r="NNB487" s="3"/>
      <c r="NNC487" s="570"/>
      <c r="NND487" s="3"/>
      <c r="NNE487" s="431"/>
      <c r="NNF487" s="3"/>
      <c r="NNG487" s="570"/>
      <c r="NNH487" s="3"/>
      <c r="NNI487" s="431"/>
      <c r="NNJ487" s="3"/>
      <c r="NNK487" s="570"/>
      <c r="NNL487" s="3"/>
      <c r="NNM487" s="431"/>
      <c r="NNN487" s="3"/>
      <c r="NNO487" s="570"/>
      <c r="NNP487" s="3"/>
      <c r="NNQ487" s="431"/>
      <c r="NNR487" s="3"/>
      <c r="NNS487" s="570"/>
      <c r="NNT487" s="3"/>
      <c r="NNU487" s="431"/>
      <c r="NNV487" s="3"/>
      <c r="NNW487" s="570"/>
      <c r="NNX487" s="3"/>
      <c r="NNY487" s="431"/>
      <c r="NNZ487" s="3"/>
      <c r="NOA487" s="570"/>
      <c r="NOB487" s="3"/>
      <c r="NOC487" s="431"/>
      <c r="NOD487" s="3"/>
      <c r="NOE487" s="570"/>
      <c r="NOF487" s="3"/>
      <c r="NOG487" s="431"/>
      <c r="NOH487" s="3"/>
      <c r="NOI487" s="570"/>
      <c r="NOJ487" s="3"/>
      <c r="NOK487" s="431"/>
      <c r="NOL487" s="3"/>
      <c r="NOM487" s="570"/>
      <c r="NON487" s="3"/>
      <c r="NOO487" s="431"/>
      <c r="NOP487" s="3"/>
      <c r="NOQ487" s="570"/>
      <c r="NOR487" s="3"/>
      <c r="NOS487" s="431"/>
      <c r="NOT487" s="3"/>
      <c r="NOU487" s="570"/>
      <c r="NOV487" s="3"/>
      <c r="NOW487" s="431"/>
      <c r="NOX487" s="3"/>
      <c r="NOY487" s="570"/>
      <c r="NOZ487" s="3"/>
      <c r="NPA487" s="431"/>
      <c r="NPB487" s="3"/>
      <c r="NPC487" s="570"/>
      <c r="NPD487" s="3"/>
      <c r="NPE487" s="431"/>
      <c r="NPF487" s="3"/>
      <c r="NPG487" s="570"/>
      <c r="NPH487" s="3"/>
      <c r="NPI487" s="431"/>
      <c r="NPJ487" s="3"/>
      <c r="NPK487" s="570"/>
      <c r="NPL487" s="3"/>
      <c r="NPM487" s="431"/>
      <c r="NPN487" s="3"/>
      <c r="NPO487" s="570"/>
      <c r="NPP487" s="3"/>
      <c r="NPQ487" s="431"/>
      <c r="NPR487" s="3"/>
      <c r="NPS487" s="570"/>
      <c r="NPT487" s="3"/>
      <c r="NPU487" s="431"/>
      <c r="NPV487" s="3"/>
      <c r="NPW487" s="570"/>
      <c r="NPX487" s="3"/>
      <c r="NPY487" s="431"/>
      <c r="NPZ487" s="3"/>
      <c r="NQA487" s="570"/>
      <c r="NQB487" s="3"/>
      <c r="NQC487" s="431"/>
      <c r="NQD487" s="3"/>
      <c r="NQE487" s="570"/>
      <c r="NQF487" s="3"/>
      <c r="NQG487" s="431"/>
      <c r="NQH487" s="3"/>
      <c r="NQI487" s="570"/>
      <c r="NQJ487" s="3"/>
      <c r="NQK487" s="431"/>
      <c r="NQL487" s="3"/>
      <c r="NQM487" s="570"/>
      <c r="NQN487" s="3"/>
      <c r="NQO487" s="431"/>
      <c r="NQP487" s="3"/>
      <c r="NQQ487" s="570"/>
      <c r="NQR487" s="3"/>
      <c r="NQS487" s="431"/>
      <c r="NQT487" s="3"/>
      <c r="NQU487" s="570"/>
      <c r="NQV487" s="3"/>
      <c r="NQW487" s="431"/>
      <c r="NQX487" s="3"/>
      <c r="NQY487" s="570"/>
      <c r="NQZ487" s="3"/>
      <c r="NRA487" s="431"/>
      <c r="NRB487" s="3"/>
      <c r="NRC487" s="570"/>
      <c r="NRD487" s="3"/>
      <c r="NRE487" s="431"/>
      <c r="NRF487" s="3"/>
      <c r="NRG487" s="570"/>
      <c r="NRH487" s="3"/>
      <c r="NRI487" s="431"/>
      <c r="NRJ487" s="3"/>
      <c r="NRK487" s="570"/>
      <c r="NRL487" s="3"/>
      <c r="NRM487" s="431"/>
      <c r="NRN487" s="3"/>
      <c r="NRO487" s="570"/>
      <c r="NRP487" s="3"/>
      <c r="NRQ487" s="431"/>
      <c r="NRR487" s="3"/>
      <c r="NRS487" s="570"/>
      <c r="NRT487" s="3"/>
      <c r="NRU487" s="431"/>
      <c r="NRV487" s="3"/>
      <c r="NRW487" s="570"/>
      <c r="NRX487" s="3"/>
      <c r="NRY487" s="431"/>
      <c r="NRZ487" s="3"/>
      <c r="NSA487" s="570"/>
      <c r="NSB487" s="3"/>
      <c r="NSC487" s="431"/>
      <c r="NSD487" s="3"/>
      <c r="NSE487" s="570"/>
      <c r="NSF487" s="3"/>
      <c r="NSG487" s="431"/>
      <c r="NSH487" s="3"/>
      <c r="NSI487" s="570"/>
      <c r="NSJ487" s="3"/>
      <c r="NSK487" s="431"/>
      <c r="NSL487" s="3"/>
      <c r="NSM487" s="570"/>
      <c r="NSN487" s="3"/>
      <c r="NSO487" s="431"/>
      <c r="NSP487" s="3"/>
      <c r="NSQ487" s="570"/>
      <c r="NSR487" s="3"/>
      <c r="NSS487" s="431"/>
      <c r="NST487" s="3"/>
      <c r="NSU487" s="570"/>
      <c r="NSV487" s="3"/>
      <c r="NSW487" s="431"/>
      <c r="NSX487" s="3"/>
      <c r="NSY487" s="570"/>
      <c r="NSZ487" s="3"/>
      <c r="NTA487" s="431"/>
      <c r="NTB487" s="3"/>
      <c r="NTC487" s="570"/>
      <c r="NTD487" s="3"/>
      <c r="NTE487" s="431"/>
      <c r="NTF487" s="3"/>
      <c r="NTG487" s="570"/>
      <c r="NTH487" s="3"/>
      <c r="NTI487" s="431"/>
      <c r="NTJ487" s="3"/>
      <c r="NTK487" s="570"/>
      <c r="NTL487" s="3"/>
      <c r="NTM487" s="431"/>
      <c r="NTN487" s="3"/>
      <c r="NTO487" s="570"/>
      <c r="NTP487" s="3"/>
      <c r="NTQ487" s="431"/>
      <c r="NTR487" s="3"/>
      <c r="NTS487" s="570"/>
      <c r="NTT487" s="3"/>
      <c r="NTU487" s="431"/>
      <c r="NTV487" s="3"/>
      <c r="NTW487" s="570"/>
      <c r="NTX487" s="3"/>
      <c r="NTY487" s="431"/>
      <c r="NTZ487" s="3"/>
      <c r="NUA487" s="570"/>
      <c r="NUB487" s="3"/>
      <c r="NUC487" s="431"/>
      <c r="NUD487" s="3"/>
      <c r="NUE487" s="570"/>
      <c r="NUF487" s="3"/>
      <c r="NUG487" s="431"/>
      <c r="NUH487" s="3"/>
      <c r="NUI487" s="570"/>
      <c r="NUJ487" s="3"/>
      <c r="NUK487" s="431"/>
      <c r="NUL487" s="3"/>
      <c r="NUM487" s="570"/>
      <c r="NUN487" s="3"/>
      <c r="NUO487" s="431"/>
      <c r="NUP487" s="3"/>
      <c r="NUQ487" s="570"/>
      <c r="NUR487" s="3"/>
      <c r="NUS487" s="431"/>
      <c r="NUT487" s="3"/>
      <c r="NUU487" s="570"/>
      <c r="NUV487" s="3"/>
      <c r="NUW487" s="431"/>
      <c r="NUX487" s="3"/>
      <c r="NUY487" s="570"/>
      <c r="NUZ487" s="3"/>
      <c r="NVA487" s="431"/>
      <c r="NVB487" s="3"/>
      <c r="NVC487" s="570"/>
      <c r="NVD487" s="3"/>
      <c r="NVE487" s="431"/>
      <c r="NVF487" s="3"/>
      <c r="NVG487" s="570"/>
      <c r="NVH487" s="3"/>
      <c r="NVI487" s="431"/>
      <c r="NVJ487" s="3"/>
      <c r="NVK487" s="570"/>
      <c r="NVL487" s="3"/>
      <c r="NVM487" s="431"/>
      <c r="NVN487" s="3"/>
      <c r="NVO487" s="570"/>
      <c r="NVP487" s="3"/>
      <c r="NVQ487" s="431"/>
      <c r="NVR487" s="3"/>
      <c r="NVS487" s="570"/>
      <c r="NVT487" s="3"/>
      <c r="NVU487" s="431"/>
      <c r="NVV487" s="3"/>
      <c r="NVW487" s="570"/>
      <c r="NVX487" s="3"/>
      <c r="NVY487" s="431"/>
      <c r="NVZ487" s="3"/>
      <c r="NWA487" s="570"/>
      <c r="NWB487" s="3"/>
      <c r="NWC487" s="431"/>
      <c r="NWD487" s="3"/>
      <c r="NWE487" s="570"/>
      <c r="NWF487" s="3"/>
      <c r="NWG487" s="431"/>
      <c r="NWH487" s="3"/>
      <c r="NWI487" s="570"/>
      <c r="NWJ487" s="3"/>
      <c r="NWK487" s="431"/>
      <c r="NWL487" s="3"/>
      <c r="NWM487" s="570"/>
      <c r="NWN487" s="3"/>
      <c r="NWO487" s="431"/>
      <c r="NWP487" s="3"/>
      <c r="NWQ487" s="570"/>
      <c r="NWR487" s="3"/>
      <c r="NWS487" s="431"/>
      <c r="NWT487" s="3"/>
      <c r="NWU487" s="570"/>
      <c r="NWV487" s="3"/>
      <c r="NWW487" s="431"/>
      <c r="NWX487" s="3"/>
      <c r="NWY487" s="570"/>
      <c r="NWZ487" s="3"/>
      <c r="NXA487" s="431"/>
      <c r="NXB487" s="3"/>
      <c r="NXC487" s="570"/>
      <c r="NXD487" s="3"/>
      <c r="NXE487" s="431"/>
      <c r="NXF487" s="3"/>
      <c r="NXG487" s="570"/>
      <c r="NXH487" s="3"/>
      <c r="NXI487" s="431"/>
      <c r="NXJ487" s="3"/>
      <c r="NXK487" s="570"/>
      <c r="NXL487" s="3"/>
      <c r="NXM487" s="431"/>
      <c r="NXN487" s="3"/>
      <c r="NXO487" s="570"/>
      <c r="NXP487" s="3"/>
      <c r="NXQ487" s="431"/>
      <c r="NXR487" s="3"/>
      <c r="NXS487" s="570"/>
      <c r="NXT487" s="3"/>
      <c r="NXU487" s="431"/>
      <c r="NXV487" s="3"/>
      <c r="NXW487" s="570"/>
      <c r="NXX487" s="3"/>
      <c r="NXY487" s="431"/>
      <c r="NXZ487" s="3"/>
      <c r="NYA487" s="570"/>
      <c r="NYB487" s="3"/>
      <c r="NYC487" s="431"/>
      <c r="NYD487" s="3"/>
      <c r="NYE487" s="570"/>
      <c r="NYF487" s="3"/>
      <c r="NYG487" s="431"/>
      <c r="NYH487" s="3"/>
      <c r="NYI487" s="570"/>
      <c r="NYJ487" s="3"/>
      <c r="NYK487" s="431"/>
      <c r="NYL487" s="3"/>
      <c r="NYM487" s="570"/>
      <c r="NYN487" s="3"/>
      <c r="NYO487" s="431"/>
      <c r="NYP487" s="3"/>
      <c r="NYQ487" s="570"/>
      <c r="NYR487" s="3"/>
      <c r="NYS487" s="431"/>
      <c r="NYT487" s="3"/>
      <c r="NYU487" s="570"/>
      <c r="NYV487" s="3"/>
      <c r="NYW487" s="431"/>
      <c r="NYX487" s="3"/>
      <c r="NYY487" s="570"/>
      <c r="NYZ487" s="3"/>
      <c r="NZA487" s="431"/>
      <c r="NZB487" s="3"/>
      <c r="NZC487" s="570"/>
      <c r="NZD487" s="3"/>
      <c r="NZE487" s="431"/>
      <c r="NZF487" s="3"/>
      <c r="NZG487" s="570"/>
      <c r="NZH487" s="3"/>
      <c r="NZI487" s="431"/>
      <c r="NZJ487" s="3"/>
      <c r="NZK487" s="570"/>
      <c r="NZL487" s="3"/>
      <c r="NZM487" s="431"/>
      <c r="NZN487" s="3"/>
      <c r="NZO487" s="570"/>
      <c r="NZP487" s="3"/>
      <c r="NZQ487" s="431"/>
      <c r="NZR487" s="3"/>
      <c r="NZS487" s="570"/>
      <c r="NZT487" s="3"/>
      <c r="NZU487" s="431"/>
      <c r="NZV487" s="3"/>
      <c r="NZW487" s="570"/>
      <c r="NZX487" s="3"/>
      <c r="NZY487" s="431"/>
      <c r="NZZ487" s="3"/>
      <c r="OAA487" s="570"/>
      <c r="OAB487" s="3"/>
      <c r="OAC487" s="431"/>
      <c r="OAD487" s="3"/>
      <c r="OAE487" s="570"/>
      <c r="OAF487" s="3"/>
      <c r="OAG487" s="431"/>
      <c r="OAH487" s="3"/>
      <c r="OAI487" s="570"/>
      <c r="OAJ487" s="3"/>
      <c r="OAK487" s="431"/>
      <c r="OAL487" s="3"/>
      <c r="OAM487" s="570"/>
      <c r="OAN487" s="3"/>
      <c r="OAO487" s="431"/>
      <c r="OAP487" s="3"/>
      <c r="OAQ487" s="570"/>
      <c r="OAR487" s="3"/>
      <c r="OAS487" s="431"/>
      <c r="OAT487" s="3"/>
      <c r="OAU487" s="570"/>
      <c r="OAV487" s="3"/>
      <c r="OAW487" s="431"/>
      <c r="OAX487" s="3"/>
      <c r="OAY487" s="570"/>
      <c r="OAZ487" s="3"/>
      <c r="OBA487" s="431"/>
      <c r="OBB487" s="3"/>
      <c r="OBC487" s="570"/>
      <c r="OBD487" s="3"/>
      <c r="OBE487" s="431"/>
      <c r="OBF487" s="3"/>
      <c r="OBG487" s="570"/>
      <c r="OBH487" s="3"/>
      <c r="OBI487" s="431"/>
      <c r="OBJ487" s="3"/>
      <c r="OBK487" s="570"/>
      <c r="OBL487" s="3"/>
      <c r="OBM487" s="431"/>
      <c r="OBN487" s="3"/>
      <c r="OBO487" s="570"/>
      <c r="OBP487" s="3"/>
      <c r="OBQ487" s="431"/>
      <c r="OBR487" s="3"/>
      <c r="OBS487" s="570"/>
      <c r="OBT487" s="3"/>
      <c r="OBU487" s="431"/>
      <c r="OBV487" s="3"/>
      <c r="OBW487" s="570"/>
      <c r="OBX487" s="3"/>
      <c r="OBY487" s="431"/>
      <c r="OBZ487" s="3"/>
      <c r="OCA487" s="570"/>
      <c r="OCB487" s="3"/>
      <c r="OCC487" s="431"/>
      <c r="OCD487" s="3"/>
      <c r="OCE487" s="570"/>
      <c r="OCF487" s="3"/>
      <c r="OCG487" s="431"/>
      <c r="OCH487" s="3"/>
      <c r="OCI487" s="570"/>
      <c r="OCJ487" s="3"/>
      <c r="OCK487" s="431"/>
      <c r="OCL487" s="3"/>
      <c r="OCM487" s="570"/>
      <c r="OCN487" s="3"/>
      <c r="OCO487" s="431"/>
      <c r="OCP487" s="3"/>
      <c r="OCQ487" s="570"/>
      <c r="OCR487" s="3"/>
      <c r="OCS487" s="431"/>
      <c r="OCT487" s="3"/>
      <c r="OCU487" s="570"/>
      <c r="OCV487" s="3"/>
      <c r="OCW487" s="431"/>
      <c r="OCX487" s="3"/>
      <c r="OCY487" s="570"/>
      <c r="OCZ487" s="3"/>
      <c r="ODA487" s="431"/>
      <c r="ODB487" s="3"/>
      <c r="ODC487" s="570"/>
      <c r="ODD487" s="3"/>
      <c r="ODE487" s="431"/>
      <c r="ODF487" s="3"/>
      <c r="ODG487" s="570"/>
      <c r="ODH487" s="3"/>
      <c r="ODI487" s="431"/>
      <c r="ODJ487" s="3"/>
      <c r="ODK487" s="570"/>
      <c r="ODL487" s="3"/>
      <c r="ODM487" s="431"/>
      <c r="ODN487" s="3"/>
      <c r="ODO487" s="570"/>
      <c r="ODP487" s="3"/>
      <c r="ODQ487" s="431"/>
      <c r="ODR487" s="3"/>
      <c r="ODS487" s="570"/>
      <c r="ODT487" s="3"/>
      <c r="ODU487" s="431"/>
      <c r="ODV487" s="3"/>
      <c r="ODW487" s="570"/>
      <c r="ODX487" s="3"/>
      <c r="ODY487" s="431"/>
      <c r="ODZ487" s="3"/>
      <c r="OEA487" s="570"/>
      <c r="OEB487" s="3"/>
      <c r="OEC487" s="431"/>
      <c r="OED487" s="3"/>
      <c r="OEE487" s="570"/>
      <c r="OEF487" s="3"/>
      <c r="OEG487" s="431"/>
      <c r="OEH487" s="3"/>
      <c r="OEI487" s="570"/>
      <c r="OEJ487" s="3"/>
      <c r="OEK487" s="431"/>
      <c r="OEL487" s="3"/>
      <c r="OEM487" s="570"/>
      <c r="OEN487" s="3"/>
      <c r="OEO487" s="431"/>
      <c r="OEP487" s="3"/>
      <c r="OEQ487" s="570"/>
      <c r="OER487" s="3"/>
      <c r="OES487" s="431"/>
      <c r="OET487" s="3"/>
      <c r="OEU487" s="570"/>
      <c r="OEV487" s="3"/>
      <c r="OEW487" s="431"/>
      <c r="OEX487" s="3"/>
      <c r="OEY487" s="570"/>
      <c r="OEZ487" s="3"/>
      <c r="OFA487" s="431"/>
      <c r="OFB487" s="3"/>
      <c r="OFC487" s="570"/>
      <c r="OFD487" s="3"/>
      <c r="OFE487" s="431"/>
      <c r="OFF487" s="3"/>
      <c r="OFG487" s="570"/>
      <c r="OFH487" s="3"/>
      <c r="OFI487" s="431"/>
      <c r="OFJ487" s="3"/>
      <c r="OFK487" s="570"/>
      <c r="OFL487" s="3"/>
      <c r="OFM487" s="431"/>
      <c r="OFN487" s="3"/>
      <c r="OFO487" s="570"/>
      <c r="OFP487" s="3"/>
      <c r="OFQ487" s="431"/>
      <c r="OFR487" s="3"/>
      <c r="OFS487" s="570"/>
      <c r="OFT487" s="3"/>
      <c r="OFU487" s="431"/>
      <c r="OFV487" s="3"/>
      <c r="OFW487" s="570"/>
      <c r="OFX487" s="3"/>
      <c r="OFY487" s="431"/>
      <c r="OFZ487" s="3"/>
      <c r="OGA487" s="570"/>
      <c r="OGB487" s="3"/>
      <c r="OGC487" s="431"/>
      <c r="OGD487" s="3"/>
      <c r="OGE487" s="570"/>
      <c r="OGF487" s="3"/>
      <c r="OGG487" s="431"/>
      <c r="OGH487" s="3"/>
      <c r="OGI487" s="570"/>
      <c r="OGJ487" s="3"/>
      <c r="OGK487" s="431"/>
      <c r="OGL487" s="3"/>
      <c r="OGM487" s="570"/>
      <c r="OGN487" s="3"/>
      <c r="OGO487" s="431"/>
      <c r="OGP487" s="3"/>
      <c r="OGQ487" s="570"/>
      <c r="OGR487" s="3"/>
      <c r="OGS487" s="431"/>
      <c r="OGT487" s="3"/>
      <c r="OGU487" s="570"/>
      <c r="OGV487" s="3"/>
      <c r="OGW487" s="431"/>
      <c r="OGX487" s="3"/>
      <c r="OGY487" s="570"/>
      <c r="OGZ487" s="3"/>
      <c r="OHA487" s="431"/>
      <c r="OHB487" s="3"/>
      <c r="OHC487" s="570"/>
      <c r="OHD487" s="3"/>
      <c r="OHE487" s="431"/>
      <c r="OHF487" s="3"/>
      <c r="OHG487" s="570"/>
      <c r="OHH487" s="3"/>
      <c r="OHI487" s="431"/>
      <c r="OHJ487" s="3"/>
      <c r="OHK487" s="570"/>
      <c r="OHL487" s="3"/>
      <c r="OHM487" s="431"/>
      <c r="OHN487" s="3"/>
      <c r="OHO487" s="570"/>
      <c r="OHP487" s="3"/>
      <c r="OHQ487" s="431"/>
      <c r="OHR487" s="3"/>
      <c r="OHS487" s="570"/>
      <c r="OHT487" s="3"/>
      <c r="OHU487" s="431"/>
      <c r="OHV487" s="3"/>
      <c r="OHW487" s="570"/>
      <c r="OHX487" s="3"/>
      <c r="OHY487" s="431"/>
      <c r="OHZ487" s="3"/>
      <c r="OIA487" s="570"/>
      <c r="OIB487" s="3"/>
      <c r="OIC487" s="431"/>
      <c r="OID487" s="3"/>
      <c r="OIE487" s="570"/>
      <c r="OIF487" s="3"/>
      <c r="OIG487" s="431"/>
      <c r="OIH487" s="3"/>
      <c r="OII487" s="570"/>
      <c r="OIJ487" s="3"/>
      <c r="OIK487" s="431"/>
      <c r="OIL487" s="3"/>
      <c r="OIM487" s="570"/>
      <c r="OIN487" s="3"/>
      <c r="OIO487" s="431"/>
      <c r="OIP487" s="3"/>
      <c r="OIQ487" s="570"/>
      <c r="OIR487" s="3"/>
      <c r="OIS487" s="431"/>
      <c r="OIT487" s="3"/>
      <c r="OIU487" s="570"/>
      <c r="OIV487" s="3"/>
      <c r="OIW487" s="431"/>
      <c r="OIX487" s="3"/>
      <c r="OIY487" s="570"/>
      <c r="OIZ487" s="3"/>
      <c r="OJA487" s="431"/>
      <c r="OJB487" s="3"/>
      <c r="OJC487" s="570"/>
      <c r="OJD487" s="3"/>
      <c r="OJE487" s="431"/>
      <c r="OJF487" s="3"/>
      <c r="OJG487" s="570"/>
      <c r="OJH487" s="3"/>
      <c r="OJI487" s="431"/>
      <c r="OJJ487" s="3"/>
      <c r="OJK487" s="570"/>
      <c r="OJL487" s="3"/>
      <c r="OJM487" s="431"/>
      <c r="OJN487" s="3"/>
      <c r="OJO487" s="570"/>
      <c r="OJP487" s="3"/>
      <c r="OJQ487" s="431"/>
      <c r="OJR487" s="3"/>
      <c r="OJS487" s="570"/>
      <c r="OJT487" s="3"/>
      <c r="OJU487" s="431"/>
      <c r="OJV487" s="3"/>
      <c r="OJW487" s="570"/>
      <c r="OJX487" s="3"/>
      <c r="OJY487" s="431"/>
      <c r="OJZ487" s="3"/>
      <c r="OKA487" s="570"/>
      <c r="OKB487" s="3"/>
      <c r="OKC487" s="431"/>
      <c r="OKD487" s="3"/>
      <c r="OKE487" s="570"/>
      <c r="OKF487" s="3"/>
      <c r="OKG487" s="431"/>
      <c r="OKH487" s="3"/>
      <c r="OKI487" s="570"/>
      <c r="OKJ487" s="3"/>
      <c r="OKK487" s="431"/>
      <c r="OKL487" s="3"/>
      <c r="OKM487" s="570"/>
      <c r="OKN487" s="3"/>
      <c r="OKO487" s="431"/>
      <c r="OKP487" s="3"/>
      <c r="OKQ487" s="570"/>
      <c r="OKR487" s="3"/>
      <c r="OKS487" s="431"/>
      <c r="OKT487" s="3"/>
      <c r="OKU487" s="570"/>
      <c r="OKV487" s="3"/>
      <c r="OKW487" s="431"/>
      <c r="OKX487" s="3"/>
      <c r="OKY487" s="570"/>
      <c r="OKZ487" s="3"/>
      <c r="OLA487" s="431"/>
      <c r="OLB487" s="3"/>
      <c r="OLC487" s="570"/>
      <c r="OLD487" s="3"/>
      <c r="OLE487" s="431"/>
      <c r="OLF487" s="3"/>
      <c r="OLG487" s="570"/>
      <c r="OLH487" s="3"/>
      <c r="OLI487" s="431"/>
      <c r="OLJ487" s="3"/>
      <c r="OLK487" s="570"/>
      <c r="OLL487" s="3"/>
      <c r="OLM487" s="431"/>
      <c r="OLN487" s="3"/>
      <c r="OLO487" s="570"/>
      <c r="OLP487" s="3"/>
      <c r="OLQ487" s="431"/>
      <c r="OLR487" s="3"/>
      <c r="OLS487" s="570"/>
      <c r="OLT487" s="3"/>
      <c r="OLU487" s="431"/>
      <c r="OLV487" s="3"/>
      <c r="OLW487" s="570"/>
      <c r="OLX487" s="3"/>
      <c r="OLY487" s="431"/>
      <c r="OLZ487" s="3"/>
      <c r="OMA487" s="570"/>
      <c r="OMB487" s="3"/>
      <c r="OMC487" s="431"/>
      <c r="OMD487" s="3"/>
      <c r="OME487" s="570"/>
      <c r="OMF487" s="3"/>
      <c r="OMG487" s="431"/>
      <c r="OMH487" s="3"/>
      <c r="OMI487" s="570"/>
      <c r="OMJ487" s="3"/>
      <c r="OMK487" s="431"/>
      <c r="OML487" s="3"/>
      <c r="OMM487" s="570"/>
      <c r="OMN487" s="3"/>
      <c r="OMO487" s="431"/>
      <c r="OMP487" s="3"/>
      <c r="OMQ487" s="570"/>
      <c r="OMR487" s="3"/>
      <c r="OMS487" s="431"/>
      <c r="OMT487" s="3"/>
      <c r="OMU487" s="570"/>
      <c r="OMV487" s="3"/>
      <c r="OMW487" s="431"/>
      <c r="OMX487" s="3"/>
      <c r="OMY487" s="570"/>
      <c r="OMZ487" s="3"/>
      <c r="ONA487" s="431"/>
      <c r="ONB487" s="3"/>
      <c r="ONC487" s="570"/>
      <c r="OND487" s="3"/>
      <c r="ONE487" s="431"/>
      <c r="ONF487" s="3"/>
      <c r="ONG487" s="570"/>
      <c r="ONH487" s="3"/>
      <c r="ONI487" s="431"/>
      <c r="ONJ487" s="3"/>
      <c r="ONK487" s="570"/>
      <c r="ONL487" s="3"/>
      <c r="ONM487" s="431"/>
      <c r="ONN487" s="3"/>
      <c r="ONO487" s="570"/>
      <c r="ONP487" s="3"/>
      <c r="ONQ487" s="431"/>
      <c r="ONR487" s="3"/>
      <c r="ONS487" s="570"/>
      <c r="ONT487" s="3"/>
      <c r="ONU487" s="431"/>
      <c r="ONV487" s="3"/>
      <c r="ONW487" s="570"/>
      <c r="ONX487" s="3"/>
      <c r="ONY487" s="431"/>
      <c r="ONZ487" s="3"/>
      <c r="OOA487" s="570"/>
      <c r="OOB487" s="3"/>
      <c r="OOC487" s="431"/>
      <c r="OOD487" s="3"/>
      <c r="OOE487" s="570"/>
      <c r="OOF487" s="3"/>
      <c r="OOG487" s="431"/>
      <c r="OOH487" s="3"/>
      <c r="OOI487" s="570"/>
      <c r="OOJ487" s="3"/>
      <c r="OOK487" s="431"/>
      <c r="OOL487" s="3"/>
      <c r="OOM487" s="570"/>
      <c r="OON487" s="3"/>
      <c r="OOO487" s="431"/>
      <c r="OOP487" s="3"/>
      <c r="OOQ487" s="570"/>
      <c r="OOR487" s="3"/>
      <c r="OOS487" s="431"/>
      <c r="OOT487" s="3"/>
      <c r="OOU487" s="570"/>
      <c r="OOV487" s="3"/>
      <c r="OOW487" s="431"/>
      <c r="OOX487" s="3"/>
      <c r="OOY487" s="570"/>
      <c r="OOZ487" s="3"/>
      <c r="OPA487" s="431"/>
      <c r="OPB487" s="3"/>
      <c r="OPC487" s="570"/>
      <c r="OPD487" s="3"/>
      <c r="OPE487" s="431"/>
      <c r="OPF487" s="3"/>
      <c r="OPG487" s="570"/>
      <c r="OPH487" s="3"/>
      <c r="OPI487" s="431"/>
      <c r="OPJ487" s="3"/>
      <c r="OPK487" s="570"/>
      <c r="OPL487" s="3"/>
      <c r="OPM487" s="431"/>
      <c r="OPN487" s="3"/>
      <c r="OPO487" s="570"/>
      <c r="OPP487" s="3"/>
      <c r="OPQ487" s="431"/>
      <c r="OPR487" s="3"/>
      <c r="OPS487" s="570"/>
      <c r="OPT487" s="3"/>
      <c r="OPU487" s="431"/>
      <c r="OPV487" s="3"/>
      <c r="OPW487" s="570"/>
      <c r="OPX487" s="3"/>
      <c r="OPY487" s="431"/>
      <c r="OPZ487" s="3"/>
      <c r="OQA487" s="570"/>
      <c r="OQB487" s="3"/>
      <c r="OQC487" s="431"/>
      <c r="OQD487" s="3"/>
      <c r="OQE487" s="570"/>
      <c r="OQF487" s="3"/>
      <c r="OQG487" s="431"/>
      <c r="OQH487" s="3"/>
      <c r="OQI487" s="570"/>
      <c r="OQJ487" s="3"/>
      <c r="OQK487" s="431"/>
      <c r="OQL487" s="3"/>
      <c r="OQM487" s="570"/>
      <c r="OQN487" s="3"/>
      <c r="OQO487" s="431"/>
      <c r="OQP487" s="3"/>
      <c r="OQQ487" s="570"/>
      <c r="OQR487" s="3"/>
      <c r="OQS487" s="431"/>
      <c r="OQT487" s="3"/>
      <c r="OQU487" s="570"/>
      <c r="OQV487" s="3"/>
      <c r="OQW487" s="431"/>
      <c r="OQX487" s="3"/>
      <c r="OQY487" s="570"/>
      <c r="OQZ487" s="3"/>
      <c r="ORA487" s="431"/>
      <c r="ORB487" s="3"/>
      <c r="ORC487" s="570"/>
      <c r="ORD487" s="3"/>
      <c r="ORE487" s="431"/>
      <c r="ORF487" s="3"/>
      <c r="ORG487" s="570"/>
      <c r="ORH487" s="3"/>
      <c r="ORI487" s="431"/>
      <c r="ORJ487" s="3"/>
      <c r="ORK487" s="570"/>
      <c r="ORL487" s="3"/>
      <c r="ORM487" s="431"/>
      <c r="ORN487" s="3"/>
      <c r="ORO487" s="570"/>
      <c r="ORP487" s="3"/>
      <c r="ORQ487" s="431"/>
      <c r="ORR487" s="3"/>
      <c r="ORS487" s="570"/>
      <c r="ORT487" s="3"/>
      <c r="ORU487" s="431"/>
      <c r="ORV487" s="3"/>
      <c r="ORW487" s="570"/>
      <c r="ORX487" s="3"/>
      <c r="ORY487" s="431"/>
      <c r="ORZ487" s="3"/>
      <c r="OSA487" s="570"/>
      <c r="OSB487" s="3"/>
      <c r="OSC487" s="431"/>
      <c r="OSD487" s="3"/>
      <c r="OSE487" s="570"/>
      <c r="OSF487" s="3"/>
      <c r="OSG487" s="431"/>
      <c r="OSH487" s="3"/>
      <c r="OSI487" s="570"/>
      <c r="OSJ487" s="3"/>
      <c r="OSK487" s="431"/>
      <c r="OSL487" s="3"/>
      <c r="OSM487" s="570"/>
      <c r="OSN487" s="3"/>
      <c r="OSO487" s="431"/>
      <c r="OSP487" s="3"/>
      <c r="OSQ487" s="570"/>
      <c r="OSR487" s="3"/>
      <c r="OSS487" s="431"/>
      <c r="OST487" s="3"/>
      <c r="OSU487" s="570"/>
      <c r="OSV487" s="3"/>
      <c r="OSW487" s="431"/>
      <c r="OSX487" s="3"/>
      <c r="OSY487" s="570"/>
      <c r="OSZ487" s="3"/>
      <c r="OTA487" s="431"/>
      <c r="OTB487" s="3"/>
      <c r="OTC487" s="570"/>
      <c r="OTD487" s="3"/>
      <c r="OTE487" s="431"/>
      <c r="OTF487" s="3"/>
      <c r="OTG487" s="570"/>
      <c r="OTH487" s="3"/>
      <c r="OTI487" s="431"/>
      <c r="OTJ487" s="3"/>
      <c r="OTK487" s="570"/>
      <c r="OTL487" s="3"/>
      <c r="OTM487" s="431"/>
      <c r="OTN487" s="3"/>
      <c r="OTO487" s="570"/>
      <c r="OTP487" s="3"/>
      <c r="OTQ487" s="431"/>
      <c r="OTR487" s="3"/>
      <c r="OTS487" s="570"/>
      <c r="OTT487" s="3"/>
      <c r="OTU487" s="431"/>
      <c r="OTV487" s="3"/>
      <c r="OTW487" s="570"/>
      <c r="OTX487" s="3"/>
      <c r="OTY487" s="431"/>
      <c r="OTZ487" s="3"/>
      <c r="OUA487" s="570"/>
      <c r="OUB487" s="3"/>
      <c r="OUC487" s="431"/>
      <c r="OUD487" s="3"/>
      <c r="OUE487" s="570"/>
      <c r="OUF487" s="3"/>
      <c r="OUG487" s="431"/>
      <c r="OUH487" s="3"/>
      <c r="OUI487" s="570"/>
      <c r="OUJ487" s="3"/>
      <c r="OUK487" s="431"/>
      <c r="OUL487" s="3"/>
      <c r="OUM487" s="570"/>
      <c r="OUN487" s="3"/>
      <c r="OUO487" s="431"/>
      <c r="OUP487" s="3"/>
      <c r="OUQ487" s="570"/>
      <c r="OUR487" s="3"/>
      <c r="OUS487" s="431"/>
      <c r="OUT487" s="3"/>
      <c r="OUU487" s="570"/>
      <c r="OUV487" s="3"/>
      <c r="OUW487" s="431"/>
      <c r="OUX487" s="3"/>
      <c r="OUY487" s="570"/>
      <c r="OUZ487" s="3"/>
      <c r="OVA487" s="431"/>
      <c r="OVB487" s="3"/>
      <c r="OVC487" s="570"/>
      <c r="OVD487" s="3"/>
      <c r="OVE487" s="431"/>
      <c r="OVF487" s="3"/>
      <c r="OVG487" s="570"/>
      <c r="OVH487" s="3"/>
      <c r="OVI487" s="431"/>
      <c r="OVJ487" s="3"/>
      <c r="OVK487" s="570"/>
      <c r="OVL487" s="3"/>
      <c r="OVM487" s="431"/>
      <c r="OVN487" s="3"/>
      <c r="OVO487" s="570"/>
      <c r="OVP487" s="3"/>
      <c r="OVQ487" s="431"/>
      <c r="OVR487" s="3"/>
      <c r="OVS487" s="570"/>
      <c r="OVT487" s="3"/>
      <c r="OVU487" s="431"/>
      <c r="OVV487" s="3"/>
      <c r="OVW487" s="570"/>
      <c r="OVX487" s="3"/>
      <c r="OVY487" s="431"/>
      <c r="OVZ487" s="3"/>
      <c r="OWA487" s="570"/>
      <c r="OWB487" s="3"/>
      <c r="OWC487" s="431"/>
      <c r="OWD487" s="3"/>
      <c r="OWE487" s="570"/>
      <c r="OWF487" s="3"/>
      <c r="OWG487" s="431"/>
      <c r="OWH487" s="3"/>
      <c r="OWI487" s="570"/>
      <c r="OWJ487" s="3"/>
      <c r="OWK487" s="431"/>
      <c r="OWL487" s="3"/>
      <c r="OWM487" s="570"/>
      <c r="OWN487" s="3"/>
      <c r="OWO487" s="431"/>
      <c r="OWP487" s="3"/>
      <c r="OWQ487" s="570"/>
      <c r="OWR487" s="3"/>
      <c r="OWS487" s="431"/>
      <c r="OWT487" s="3"/>
      <c r="OWU487" s="570"/>
      <c r="OWV487" s="3"/>
      <c r="OWW487" s="431"/>
      <c r="OWX487" s="3"/>
      <c r="OWY487" s="570"/>
      <c r="OWZ487" s="3"/>
      <c r="OXA487" s="431"/>
      <c r="OXB487" s="3"/>
      <c r="OXC487" s="570"/>
      <c r="OXD487" s="3"/>
      <c r="OXE487" s="431"/>
      <c r="OXF487" s="3"/>
      <c r="OXG487" s="570"/>
      <c r="OXH487" s="3"/>
      <c r="OXI487" s="431"/>
      <c r="OXJ487" s="3"/>
      <c r="OXK487" s="570"/>
      <c r="OXL487" s="3"/>
      <c r="OXM487" s="431"/>
      <c r="OXN487" s="3"/>
      <c r="OXO487" s="570"/>
      <c r="OXP487" s="3"/>
      <c r="OXQ487" s="431"/>
      <c r="OXR487" s="3"/>
      <c r="OXS487" s="570"/>
      <c r="OXT487" s="3"/>
      <c r="OXU487" s="431"/>
      <c r="OXV487" s="3"/>
      <c r="OXW487" s="570"/>
      <c r="OXX487" s="3"/>
      <c r="OXY487" s="431"/>
      <c r="OXZ487" s="3"/>
      <c r="OYA487" s="570"/>
      <c r="OYB487" s="3"/>
      <c r="OYC487" s="431"/>
      <c r="OYD487" s="3"/>
      <c r="OYE487" s="570"/>
      <c r="OYF487" s="3"/>
      <c r="OYG487" s="431"/>
      <c r="OYH487" s="3"/>
      <c r="OYI487" s="570"/>
      <c r="OYJ487" s="3"/>
      <c r="OYK487" s="431"/>
      <c r="OYL487" s="3"/>
      <c r="OYM487" s="570"/>
      <c r="OYN487" s="3"/>
      <c r="OYO487" s="431"/>
      <c r="OYP487" s="3"/>
      <c r="OYQ487" s="570"/>
      <c r="OYR487" s="3"/>
      <c r="OYS487" s="431"/>
      <c r="OYT487" s="3"/>
      <c r="OYU487" s="570"/>
      <c r="OYV487" s="3"/>
      <c r="OYW487" s="431"/>
      <c r="OYX487" s="3"/>
      <c r="OYY487" s="570"/>
      <c r="OYZ487" s="3"/>
      <c r="OZA487" s="431"/>
      <c r="OZB487" s="3"/>
      <c r="OZC487" s="570"/>
      <c r="OZD487" s="3"/>
      <c r="OZE487" s="431"/>
      <c r="OZF487" s="3"/>
      <c r="OZG487" s="570"/>
      <c r="OZH487" s="3"/>
      <c r="OZI487" s="431"/>
      <c r="OZJ487" s="3"/>
      <c r="OZK487" s="570"/>
      <c r="OZL487" s="3"/>
      <c r="OZM487" s="431"/>
      <c r="OZN487" s="3"/>
      <c r="OZO487" s="570"/>
      <c r="OZP487" s="3"/>
      <c r="OZQ487" s="431"/>
      <c r="OZR487" s="3"/>
      <c r="OZS487" s="570"/>
      <c r="OZT487" s="3"/>
      <c r="OZU487" s="431"/>
      <c r="OZV487" s="3"/>
      <c r="OZW487" s="570"/>
      <c r="OZX487" s="3"/>
      <c r="OZY487" s="431"/>
      <c r="OZZ487" s="3"/>
      <c r="PAA487" s="570"/>
      <c r="PAB487" s="3"/>
      <c r="PAC487" s="431"/>
      <c r="PAD487" s="3"/>
      <c r="PAE487" s="570"/>
      <c r="PAF487" s="3"/>
      <c r="PAG487" s="431"/>
      <c r="PAH487" s="3"/>
      <c r="PAI487" s="570"/>
      <c r="PAJ487" s="3"/>
      <c r="PAK487" s="431"/>
      <c r="PAL487" s="3"/>
      <c r="PAM487" s="570"/>
      <c r="PAN487" s="3"/>
      <c r="PAO487" s="431"/>
      <c r="PAP487" s="3"/>
      <c r="PAQ487" s="570"/>
      <c r="PAR487" s="3"/>
      <c r="PAS487" s="431"/>
      <c r="PAT487" s="3"/>
      <c r="PAU487" s="570"/>
      <c r="PAV487" s="3"/>
      <c r="PAW487" s="431"/>
      <c r="PAX487" s="3"/>
      <c r="PAY487" s="570"/>
      <c r="PAZ487" s="3"/>
      <c r="PBA487" s="431"/>
      <c r="PBB487" s="3"/>
      <c r="PBC487" s="570"/>
      <c r="PBD487" s="3"/>
      <c r="PBE487" s="431"/>
      <c r="PBF487" s="3"/>
      <c r="PBG487" s="570"/>
      <c r="PBH487" s="3"/>
      <c r="PBI487" s="431"/>
      <c r="PBJ487" s="3"/>
      <c r="PBK487" s="570"/>
      <c r="PBL487" s="3"/>
      <c r="PBM487" s="431"/>
      <c r="PBN487" s="3"/>
      <c r="PBO487" s="570"/>
      <c r="PBP487" s="3"/>
      <c r="PBQ487" s="431"/>
      <c r="PBR487" s="3"/>
      <c r="PBS487" s="570"/>
      <c r="PBT487" s="3"/>
      <c r="PBU487" s="431"/>
      <c r="PBV487" s="3"/>
      <c r="PBW487" s="570"/>
      <c r="PBX487" s="3"/>
      <c r="PBY487" s="431"/>
      <c r="PBZ487" s="3"/>
      <c r="PCA487" s="570"/>
      <c r="PCB487" s="3"/>
      <c r="PCC487" s="431"/>
      <c r="PCD487" s="3"/>
      <c r="PCE487" s="570"/>
      <c r="PCF487" s="3"/>
      <c r="PCG487" s="431"/>
      <c r="PCH487" s="3"/>
      <c r="PCI487" s="570"/>
      <c r="PCJ487" s="3"/>
      <c r="PCK487" s="431"/>
      <c r="PCL487" s="3"/>
      <c r="PCM487" s="570"/>
      <c r="PCN487" s="3"/>
      <c r="PCO487" s="431"/>
      <c r="PCP487" s="3"/>
      <c r="PCQ487" s="570"/>
      <c r="PCR487" s="3"/>
      <c r="PCS487" s="431"/>
      <c r="PCT487" s="3"/>
      <c r="PCU487" s="570"/>
      <c r="PCV487" s="3"/>
      <c r="PCW487" s="431"/>
      <c r="PCX487" s="3"/>
      <c r="PCY487" s="570"/>
      <c r="PCZ487" s="3"/>
      <c r="PDA487" s="431"/>
      <c r="PDB487" s="3"/>
      <c r="PDC487" s="570"/>
      <c r="PDD487" s="3"/>
      <c r="PDE487" s="431"/>
      <c r="PDF487" s="3"/>
      <c r="PDG487" s="570"/>
      <c r="PDH487" s="3"/>
      <c r="PDI487" s="431"/>
      <c r="PDJ487" s="3"/>
      <c r="PDK487" s="570"/>
      <c r="PDL487" s="3"/>
      <c r="PDM487" s="431"/>
      <c r="PDN487" s="3"/>
      <c r="PDO487" s="570"/>
      <c r="PDP487" s="3"/>
      <c r="PDQ487" s="431"/>
      <c r="PDR487" s="3"/>
      <c r="PDS487" s="570"/>
      <c r="PDT487" s="3"/>
      <c r="PDU487" s="431"/>
      <c r="PDV487" s="3"/>
      <c r="PDW487" s="570"/>
      <c r="PDX487" s="3"/>
      <c r="PDY487" s="431"/>
      <c r="PDZ487" s="3"/>
      <c r="PEA487" s="570"/>
      <c r="PEB487" s="3"/>
      <c r="PEC487" s="431"/>
      <c r="PED487" s="3"/>
      <c r="PEE487" s="570"/>
      <c r="PEF487" s="3"/>
      <c r="PEG487" s="431"/>
      <c r="PEH487" s="3"/>
      <c r="PEI487" s="570"/>
      <c r="PEJ487" s="3"/>
      <c r="PEK487" s="431"/>
      <c r="PEL487" s="3"/>
      <c r="PEM487" s="570"/>
      <c r="PEN487" s="3"/>
      <c r="PEO487" s="431"/>
      <c r="PEP487" s="3"/>
      <c r="PEQ487" s="570"/>
      <c r="PER487" s="3"/>
      <c r="PES487" s="431"/>
      <c r="PET487" s="3"/>
      <c r="PEU487" s="570"/>
      <c r="PEV487" s="3"/>
      <c r="PEW487" s="431"/>
      <c r="PEX487" s="3"/>
      <c r="PEY487" s="570"/>
      <c r="PEZ487" s="3"/>
      <c r="PFA487" s="431"/>
      <c r="PFB487" s="3"/>
      <c r="PFC487" s="570"/>
      <c r="PFD487" s="3"/>
      <c r="PFE487" s="431"/>
      <c r="PFF487" s="3"/>
      <c r="PFG487" s="570"/>
      <c r="PFH487" s="3"/>
      <c r="PFI487" s="431"/>
      <c r="PFJ487" s="3"/>
      <c r="PFK487" s="570"/>
      <c r="PFL487" s="3"/>
      <c r="PFM487" s="431"/>
      <c r="PFN487" s="3"/>
      <c r="PFO487" s="570"/>
      <c r="PFP487" s="3"/>
      <c r="PFQ487" s="431"/>
      <c r="PFR487" s="3"/>
      <c r="PFS487" s="570"/>
      <c r="PFT487" s="3"/>
      <c r="PFU487" s="431"/>
      <c r="PFV487" s="3"/>
      <c r="PFW487" s="570"/>
      <c r="PFX487" s="3"/>
      <c r="PFY487" s="431"/>
      <c r="PFZ487" s="3"/>
      <c r="PGA487" s="570"/>
      <c r="PGB487" s="3"/>
      <c r="PGC487" s="431"/>
      <c r="PGD487" s="3"/>
      <c r="PGE487" s="570"/>
      <c r="PGF487" s="3"/>
      <c r="PGG487" s="431"/>
      <c r="PGH487" s="3"/>
      <c r="PGI487" s="570"/>
      <c r="PGJ487" s="3"/>
      <c r="PGK487" s="431"/>
      <c r="PGL487" s="3"/>
      <c r="PGM487" s="570"/>
      <c r="PGN487" s="3"/>
      <c r="PGO487" s="431"/>
      <c r="PGP487" s="3"/>
      <c r="PGQ487" s="570"/>
      <c r="PGR487" s="3"/>
      <c r="PGS487" s="431"/>
      <c r="PGT487" s="3"/>
      <c r="PGU487" s="570"/>
      <c r="PGV487" s="3"/>
      <c r="PGW487" s="431"/>
      <c r="PGX487" s="3"/>
      <c r="PGY487" s="570"/>
      <c r="PGZ487" s="3"/>
      <c r="PHA487" s="431"/>
      <c r="PHB487" s="3"/>
      <c r="PHC487" s="570"/>
      <c r="PHD487" s="3"/>
      <c r="PHE487" s="431"/>
      <c r="PHF487" s="3"/>
      <c r="PHG487" s="570"/>
      <c r="PHH487" s="3"/>
      <c r="PHI487" s="431"/>
      <c r="PHJ487" s="3"/>
      <c r="PHK487" s="570"/>
      <c r="PHL487" s="3"/>
      <c r="PHM487" s="431"/>
      <c r="PHN487" s="3"/>
      <c r="PHO487" s="570"/>
      <c r="PHP487" s="3"/>
      <c r="PHQ487" s="431"/>
      <c r="PHR487" s="3"/>
      <c r="PHS487" s="570"/>
      <c r="PHT487" s="3"/>
      <c r="PHU487" s="431"/>
      <c r="PHV487" s="3"/>
      <c r="PHW487" s="570"/>
      <c r="PHX487" s="3"/>
      <c r="PHY487" s="431"/>
      <c r="PHZ487" s="3"/>
      <c r="PIA487" s="570"/>
      <c r="PIB487" s="3"/>
      <c r="PIC487" s="431"/>
      <c r="PID487" s="3"/>
      <c r="PIE487" s="570"/>
      <c r="PIF487" s="3"/>
      <c r="PIG487" s="431"/>
      <c r="PIH487" s="3"/>
      <c r="PII487" s="570"/>
      <c r="PIJ487" s="3"/>
      <c r="PIK487" s="431"/>
      <c r="PIL487" s="3"/>
      <c r="PIM487" s="570"/>
      <c r="PIN487" s="3"/>
      <c r="PIO487" s="431"/>
      <c r="PIP487" s="3"/>
      <c r="PIQ487" s="570"/>
      <c r="PIR487" s="3"/>
      <c r="PIS487" s="431"/>
      <c r="PIT487" s="3"/>
      <c r="PIU487" s="570"/>
      <c r="PIV487" s="3"/>
      <c r="PIW487" s="431"/>
      <c r="PIX487" s="3"/>
      <c r="PIY487" s="570"/>
      <c r="PIZ487" s="3"/>
      <c r="PJA487" s="431"/>
      <c r="PJB487" s="3"/>
      <c r="PJC487" s="570"/>
      <c r="PJD487" s="3"/>
      <c r="PJE487" s="431"/>
      <c r="PJF487" s="3"/>
      <c r="PJG487" s="570"/>
      <c r="PJH487" s="3"/>
      <c r="PJI487" s="431"/>
      <c r="PJJ487" s="3"/>
      <c r="PJK487" s="570"/>
      <c r="PJL487" s="3"/>
      <c r="PJM487" s="431"/>
      <c r="PJN487" s="3"/>
      <c r="PJO487" s="570"/>
      <c r="PJP487" s="3"/>
      <c r="PJQ487" s="431"/>
      <c r="PJR487" s="3"/>
      <c r="PJS487" s="570"/>
      <c r="PJT487" s="3"/>
      <c r="PJU487" s="431"/>
      <c r="PJV487" s="3"/>
      <c r="PJW487" s="570"/>
      <c r="PJX487" s="3"/>
      <c r="PJY487" s="431"/>
      <c r="PJZ487" s="3"/>
      <c r="PKA487" s="570"/>
      <c r="PKB487" s="3"/>
      <c r="PKC487" s="431"/>
      <c r="PKD487" s="3"/>
      <c r="PKE487" s="570"/>
      <c r="PKF487" s="3"/>
      <c r="PKG487" s="431"/>
      <c r="PKH487" s="3"/>
      <c r="PKI487" s="570"/>
      <c r="PKJ487" s="3"/>
      <c r="PKK487" s="431"/>
      <c r="PKL487" s="3"/>
      <c r="PKM487" s="570"/>
      <c r="PKN487" s="3"/>
      <c r="PKO487" s="431"/>
      <c r="PKP487" s="3"/>
      <c r="PKQ487" s="570"/>
      <c r="PKR487" s="3"/>
      <c r="PKS487" s="431"/>
      <c r="PKT487" s="3"/>
      <c r="PKU487" s="570"/>
      <c r="PKV487" s="3"/>
      <c r="PKW487" s="431"/>
      <c r="PKX487" s="3"/>
      <c r="PKY487" s="570"/>
      <c r="PKZ487" s="3"/>
      <c r="PLA487" s="431"/>
      <c r="PLB487" s="3"/>
      <c r="PLC487" s="570"/>
      <c r="PLD487" s="3"/>
      <c r="PLE487" s="431"/>
      <c r="PLF487" s="3"/>
      <c r="PLG487" s="570"/>
      <c r="PLH487" s="3"/>
      <c r="PLI487" s="431"/>
      <c r="PLJ487" s="3"/>
      <c r="PLK487" s="570"/>
      <c r="PLL487" s="3"/>
      <c r="PLM487" s="431"/>
      <c r="PLN487" s="3"/>
      <c r="PLO487" s="570"/>
      <c r="PLP487" s="3"/>
      <c r="PLQ487" s="431"/>
      <c r="PLR487" s="3"/>
      <c r="PLS487" s="570"/>
      <c r="PLT487" s="3"/>
      <c r="PLU487" s="431"/>
      <c r="PLV487" s="3"/>
      <c r="PLW487" s="570"/>
      <c r="PLX487" s="3"/>
      <c r="PLY487" s="431"/>
      <c r="PLZ487" s="3"/>
      <c r="PMA487" s="570"/>
      <c r="PMB487" s="3"/>
      <c r="PMC487" s="431"/>
      <c r="PMD487" s="3"/>
      <c r="PME487" s="570"/>
      <c r="PMF487" s="3"/>
      <c r="PMG487" s="431"/>
      <c r="PMH487" s="3"/>
      <c r="PMI487" s="570"/>
      <c r="PMJ487" s="3"/>
      <c r="PMK487" s="431"/>
      <c r="PML487" s="3"/>
      <c r="PMM487" s="570"/>
      <c r="PMN487" s="3"/>
      <c r="PMO487" s="431"/>
      <c r="PMP487" s="3"/>
      <c r="PMQ487" s="570"/>
      <c r="PMR487" s="3"/>
      <c r="PMS487" s="431"/>
      <c r="PMT487" s="3"/>
      <c r="PMU487" s="570"/>
      <c r="PMV487" s="3"/>
      <c r="PMW487" s="431"/>
      <c r="PMX487" s="3"/>
      <c r="PMY487" s="570"/>
      <c r="PMZ487" s="3"/>
      <c r="PNA487" s="431"/>
      <c r="PNB487" s="3"/>
      <c r="PNC487" s="570"/>
      <c r="PND487" s="3"/>
      <c r="PNE487" s="431"/>
      <c r="PNF487" s="3"/>
      <c r="PNG487" s="570"/>
      <c r="PNH487" s="3"/>
      <c r="PNI487" s="431"/>
      <c r="PNJ487" s="3"/>
      <c r="PNK487" s="570"/>
      <c r="PNL487" s="3"/>
      <c r="PNM487" s="431"/>
      <c r="PNN487" s="3"/>
      <c r="PNO487" s="570"/>
      <c r="PNP487" s="3"/>
      <c r="PNQ487" s="431"/>
      <c r="PNR487" s="3"/>
      <c r="PNS487" s="570"/>
      <c r="PNT487" s="3"/>
      <c r="PNU487" s="431"/>
      <c r="PNV487" s="3"/>
      <c r="PNW487" s="570"/>
      <c r="PNX487" s="3"/>
      <c r="PNY487" s="431"/>
      <c r="PNZ487" s="3"/>
      <c r="POA487" s="570"/>
      <c r="POB487" s="3"/>
      <c r="POC487" s="431"/>
      <c r="POD487" s="3"/>
      <c r="POE487" s="570"/>
      <c r="POF487" s="3"/>
      <c r="POG487" s="431"/>
      <c r="POH487" s="3"/>
      <c r="POI487" s="570"/>
      <c r="POJ487" s="3"/>
      <c r="POK487" s="431"/>
      <c r="POL487" s="3"/>
      <c r="POM487" s="570"/>
      <c r="PON487" s="3"/>
      <c r="POO487" s="431"/>
      <c r="POP487" s="3"/>
      <c r="POQ487" s="570"/>
      <c r="POR487" s="3"/>
      <c r="POS487" s="431"/>
      <c r="POT487" s="3"/>
      <c r="POU487" s="570"/>
      <c r="POV487" s="3"/>
      <c r="POW487" s="431"/>
      <c r="POX487" s="3"/>
      <c r="POY487" s="570"/>
      <c r="POZ487" s="3"/>
      <c r="PPA487" s="431"/>
      <c r="PPB487" s="3"/>
      <c r="PPC487" s="570"/>
      <c r="PPD487" s="3"/>
      <c r="PPE487" s="431"/>
      <c r="PPF487" s="3"/>
      <c r="PPG487" s="570"/>
      <c r="PPH487" s="3"/>
      <c r="PPI487" s="431"/>
      <c r="PPJ487" s="3"/>
      <c r="PPK487" s="570"/>
      <c r="PPL487" s="3"/>
      <c r="PPM487" s="431"/>
      <c r="PPN487" s="3"/>
      <c r="PPO487" s="570"/>
      <c r="PPP487" s="3"/>
      <c r="PPQ487" s="431"/>
      <c r="PPR487" s="3"/>
      <c r="PPS487" s="570"/>
      <c r="PPT487" s="3"/>
      <c r="PPU487" s="431"/>
      <c r="PPV487" s="3"/>
      <c r="PPW487" s="570"/>
      <c r="PPX487" s="3"/>
      <c r="PPY487" s="431"/>
      <c r="PPZ487" s="3"/>
      <c r="PQA487" s="570"/>
      <c r="PQB487" s="3"/>
      <c r="PQC487" s="431"/>
      <c r="PQD487" s="3"/>
      <c r="PQE487" s="570"/>
      <c r="PQF487" s="3"/>
      <c r="PQG487" s="431"/>
      <c r="PQH487" s="3"/>
      <c r="PQI487" s="570"/>
      <c r="PQJ487" s="3"/>
      <c r="PQK487" s="431"/>
      <c r="PQL487" s="3"/>
      <c r="PQM487" s="570"/>
      <c r="PQN487" s="3"/>
      <c r="PQO487" s="431"/>
      <c r="PQP487" s="3"/>
      <c r="PQQ487" s="570"/>
      <c r="PQR487" s="3"/>
      <c r="PQS487" s="431"/>
      <c r="PQT487" s="3"/>
      <c r="PQU487" s="570"/>
      <c r="PQV487" s="3"/>
      <c r="PQW487" s="431"/>
      <c r="PQX487" s="3"/>
      <c r="PQY487" s="570"/>
      <c r="PQZ487" s="3"/>
      <c r="PRA487" s="431"/>
      <c r="PRB487" s="3"/>
      <c r="PRC487" s="570"/>
      <c r="PRD487" s="3"/>
      <c r="PRE487" s="431"/>
      <c r="PRF487" s="3"/>
      <c r="PRG487" s="570"/>
      <c r="PRH487" s="3"/>
      <c r="PRI487" s="431"/>
      <c r="PRJ487" s="3"/>
      <c r="PRK487" s="570"/>
      <c r="PRL487" s="3"/>
      <c r="PRM487" s="431"/>
      <c r="PRN487" s="3"/>
      <c r="PRO487" s="570"/>
      <c r="PRP487" s="3"/>
      <c r="PRQ487" s="431"/>
      <c r="PRR487" s="3"/>
      <c r="PRS487" s="570"/>
      <c r="PRT487" s="3"/>
      <c r="PRU487" s="431"/>
      <c r="PRV487" s="3"/>
      <c r="PRW487" s="570"/>
      <c r="PRX487" s="3"/>
      <c r="PRY487" s="431"/>
      <c r="PRZ487" s="3"/>
      <c r="PSA487" s="570"/>
      <c r="PSB487" s="3"/>
      <c r="PSC487" s="431"/>
      <c r="PSD487" s="3"/>
      <c r="PSE487" s="570"/>
      <c r="PSF487" s="3"/>
      <c r="PSG487" s="431"/>
      <c r="PSH487" s="3"/>
      <c r="PSI487" s="570"/>
      <c r="PSJ487" s="3"/>
      <c r="PSK487" s="431"/>
      <c r="PSL487" s="3"/>
      <c r="PSM487" s="570"/>
      <c r="PSN487" s="3"/>
      <c r="PSO487" s="431"/>
      <c r="PSP487" s="3"/>
      <c r="PSQ487" s="570"/>
      <c r="PSR487" s="3"/>
      <c r="PSS487" s="431"/>
      <c r="PST487" s="3"/>
      <c r="PSU487" s="570"/>
      <c r="PSV487" s="3"/>
      <c r="PSW487" s="431"/>
      <c r="PSX487" s="3"/>
      <c r="PSY487" s="570"/>
      <c r="PSZ487" s="3"/>
      <c r="PTA487" s="431"/>
      <c r="PTB487" s="3"/>
      <c r="PTC487" s="570"/>
      <c r="PTD487" s="3"/>
      <c r="PTE487" s="431"/>
      <c r="PTF487" s="3"/>
      <c r="PTG487" s="570"/>
      <c r="PTH487" s="3"/>
      <c r="PTI487" s="431"/>
      <c r="PTJ487" s="3"/>
      <c r="PTK487" s="570"/>
      <c r="PTL487" s="3"/>
      <c r="PTM487" s="431"/>
      <c r="PTN487" s="3"/>
      <c r="PTO487" s="570"/>
      <c r="PTP487" s="3"/>
      <c r="PTQ487" s="431"/>
      <c r="PTR487" s="3"/>
      <c r="PTS487" s="570"/>
      <c r="PTT487" s="3"/>
      <c r="PTU487" s="431"/>
      <c r="PTV487" s="3"/>
      <c r="PTW487" s="570"/>
      <c r="PTX487" s="3"/>
      <c r="PTY487" s="431"/>
      <c r="PTZ487" s="3"/>
      <c r="PUA487" s="570"/>
      <c r="PUB487" s="3"/>
      <c r="PUC487" s="431"/>
      <c r="PUD487" s="3"/>
      <c r="PUE487" s="570"/>
      <c r="PUF487" s="3"/>
      <c r="PUG487" s="431"/>
      <c r="PUH487" s="3"/>
      <c r="PUI487" s="570"/>
      <c r="PUJ487" s="3"/>
      <c r="PUK487" s="431"/>
      <c r="PUL487" s="3"/>
      <c r="PUM487" s="570"/>
      <c r="PUN487" s="3"/>
      <c r="PUO487" s="431"/>
      <c r="PUP487" s="3"/>
      <c r="PUQ487" s="570"/>
      <c r="PUR487" s="3"/>
      <c r="PUS487" s="431"/>
      <c r="PUT487" s="3"/>
      <c r="PUU487" s="570"/>
      <c r="PUV487" s="3"/>
      <c r="PUW487" s="431"/>
      <c r="PUX487" s="3"/>
      <c r="PUY487" s="570"/>
      <c r="PUZ487" s="3"/>
      <c r="PVA487" s="431"/>
      <c r="PVB487" s="3"/>
      <c r="PVC487" s="570"/>
      <c r="PVD487" s="3"/>
      <c r="PVE487" s="431"/>
      <c r="PVF487" s="3"/>
      <c r="PVG487" s="570"/>
      <c r="PVH487" s="3"/>
      <c r="PVI487" s="431"/>
      <c r="PVJ487" s="3"/>
      <c r="PVK487" s="570"/>
      <c r="PVL487" s="3"/>
      <c r="PVM487" s="431"/>
      <c r="PVN487" s="3"/>
      <c r="PVO487" s="570"/>
      <c r="PVP487" s="3"/>
      <c r="PVQ487" s="431"/>
      <c r="PVR487" s="3"/>
      <c r="PVS487" s="570"/>
      <c r="PVT487" s="3"/>
      <c r="PVU487" s="431"/>
      <c r="PVV487" s="3"/>
      <c r="PVW487" s="570"/>
      <c r="PVX487" s="3"/>
      <c r="PVY487" s="431"/>
      <c r="PVZ487" s="3"/>
      <c r="PWA487" s="570"/>
      <c r="PWB487" s="3"/>
      <c r="PWC487" s="431"/>
      <c r="PWD487" s="3"/>
      <c r="PWE487" s="570"/>
      <c r="PWF487" s="3"/>
      <c r="PWG487" s="431"/>
      <c r="PWH487" s="3"/>
      <c r="PWI487" s="570"/>
      <c r="PWJ487" s="3"/>
      <c r="PWK487" s="431"/>
      <c r="PWL487" s="3"/>
      <c r="PWM487" s="570"/>
      <c r="PWN487" s="3"/>
      <c r="PWO487" s="431"/>
      <c r="PWP487" s="3"/>
      <c r="PWQ487" s="570"/>
      <c r="PWR487" s="3"/>
      <c r="PWS487" s="431"/>
      <c r="PWT487" s="3"/>
      <c r="PWU487" s="570"/>
      <c r="PWV487" s="3"/>
      <c r="PWW487" s="431"/>
      <c r="PWX487" s="3"/>
      <c r="PWY487" s="570"/>
      <c r="PWZ487" s="3"/>
      <c r="PXA487" s="431"/>
      <c r="PXB487" s="3"/>
      <c r="PXC487" s="570"/>
      <c r="PXD487" s="3"/>
      <c r="PXE487" s="431"/>
      <c r="PXF487" s="3"/>
      <c r="PXG487" s="570"/>
      <c r="PXH487" s="3"/>
      <c r="PXI487" s="431"/>
      <c r="PXJ487" s="3"/>
      <c r="PXK487" s="570"/>
      <c r="PXL487" s="3"/>
      <c r="PXM487" s="431"/>
      <c r="PXN487" s="3"/>
      <c r="PXO487" s="570"/>
      <c r="PXP487" s="3"/>
      <c r="PXQ487" s="431"/>
      <c r="PXR487" s="3"/>
      <c r="PXS487" s="570"/>
      <c r="PXT487" s="3"/>
      <c r="PXU487" s="431"/>
      <c r="PXV487" s="3"/>
      <c r="PXW487" s="570"/>
      <c r="PXX487" s="3"/>
      <c r="PXY487" s="431"/>
      <c r="PXZ487" s="3"/>
      <c r="PYA487" s="570"/>
      <c r="PYB487" s="3"/>
      <c r="PYC487" s="431"/>
      <c r="PYD487" s="3"/>
      <c r="PYE487" s="570"/>
      <c r="PYF487" s="3"/>
      <c r="PYG487" s="431"/>
      <c r="PYH487" s="3"/>
      <c r="PYI487" s="570"/>
      <c r="PYJ487" s="3"/>
      <c r="PYK487" s="431"/>
      <c r="PYL487" s="3"/>
      <c r="PYM487" s="570"/>
      <c r="PYN487" s="3"/>
      <c r="PYO487" s="431"/>
      <c r="PYP487" s="3"/>
      <c r="PYQ487" s="570"/>
      <c r="PYR487" s="3"/>
      <c r="PYS487" s="431"/>
      <c r="PYT487" s="3"/>
      <c r="PYU487" s="570"/>
      <c r="PYV487" s="3"/>
      <c r="PYW487" s="431"/>
      <c r="PYX487" s="3"/>
      <c r="PYY487" s="570"/>
      <c r="PYZ487" s="3"/>
      <c r="PZA487" s="431"/>
      <c r="PZB487" s="3"/>
      <c r="PZC487" s="570"/>
      <c r="PZD487" s="3"/>
      <c r="PZE487" s="431"/>
      <c r="PZF487" s="3"/>
      <c r="PZG487" s="570"/>
      <c r="PZH487" s="3"/>
      <c r="PZI487" s="431"/>
      <c r="PZJ487" s="3"/>
      <c r="PZK487" s="570"/>
      <c r="PZL487" s="3"/>
      <c r="PZM487" s="431"/>
      <c r="PZN487" s="3"/>
      <c r="PZO487" s="570"/>
      <c r="PZP487" s="3"/>
      <c r="PZQ487" s="431"/>
      <c r="PZR487" s="3"/>
      <c r="PZS487" s="570"/>
      <c r="PZT487" s="3"/>
      <c r="PZU487" s="431"/>
      <c r="PZV487" s="3"/>
      <c r="PZW487" s="570"/>
      <c r="PZX487" s="3"/>
      <c r="PZY487" s="431"/>
      <c r="PZZ487" s="3"/>
      <c r="QAA487" s="570"/>
      <c r="QAB487" s="3"/>
      <c r="QAC487" s="431"/>
      <c r="QAD487" s="3"/>
      <c r="QAE487" s="570"/>
      <c r="QAF487" s="3"/>
      <c r="QAG487" s="431"/>
      <c r="QAH487" s="3"/>
      <c r="QAI487" s="570"/>
      <c r="QAJ487" s="3"/>
      <c r="QAK487" s="431"/>
      <c r="QAL487" s="3"/>
      <c r="QAM487" s="570"/>
      <c r="QAN487" s="3"/>
      <c r="QAO487" s="431"/>
      <c r="QAP487" s="3"/>
      <c r="QAQ487" s="570"/>
      <c r="QAR487" s="3"/>
      <c r="QAS487" s="431"/>
      <c r="QAT487" s="3"/>
      <c r="QAU487" s="570"/>
      <c r="QAV487" s="3"/>
      <c r="QAW487" s="431"/>
      <c r="QAX487" s="3"/>
      <c r="QAY487" s="570"/>
      <c r="QAZ487" s="3"/>
      <c r="QBA487" s="431"/>
      <c r="QBB487" s="3"/>
      <c r="QBC487" s="570"/>
      <c r="QBD487" s="3"/>
      <c r="QBE487" s="431"/>
      <c r="QBF487" s="3"/>
      <c r="QBG487" s="570"/>
      <c r="QBH487" s="3"/>
      <c r="QBI487" s="431"/>
      <c r="QBJ487" s="3"/>
      <c r="QBK487" s="570"/>
      <c r="QBL487" s="3"/>
      <c r="QBM487" s="431"/>
      <c r="QBN487" s="3"/>
      <c r="QBO487" s="570"/>
      <c r="QBP487" s="3"/>
      <c r="QBQ487" s="431"/>
      <c r="QBR487" s="3"/>
      <c r="QBS487" s="570"/>
      <c r="QBT487" s="3"/>
      <c r="QBU487" s="431"/>
      <c r="QBV487" s="3"/>
      <c r="QBW487" s="570"/>
      <c r="QBX487" s="3"/>
      <c r="QBY487" s="431"/>
      <c r="QBZ487" s="3"/>
      <c r="QCA487" s="570"/>
      <c r="QCB487" s="3"/>
      <c r="QCC487" s="431"/>
      <c r="QCD487" s="3"/>
      <c r="QCE487" s="570"/>
      <c r="QCF487" s="3"/>
      <c r="QCG487" s="431"/>
      <c r="QCH487" s="3"/>
      <c r="QCI487" s="570"/>
      <c r="QCJ487" s="3"/>
      <c r="QCK487" s="431"/>
      <c r="QCL487" s="3"/>
      <c r="QCM487" s="570"/>
      <c r="QCN487" s="3"/>
      <c r="QCO487" s="431"/>
      <c r="QCP487" s="3"/>
      <c r="QCQ487" s="570"/>
      <c r="QCR487" s="3"/>
      <c r="QCS487" s="431"/>
      <c r="QCT487" s="3"/>
      <c r="QCU487" s="570"/>
      <c r="QCV487" s="3"/>
      <c r="QCW487" s="431"/>
      <c r="QCX487" s="3"/>
      <c r="QCY487" s="570"/>
      <c r="QCZ487" s="3"/>
      <c r="QDA487" s="431"/>
      <c r="QDB487" s="3"/>
      <c r="QDC487" s="570"/>
      <c r="QDD487" s="3"/>
      <c r="QDE487" s="431"/>
      <c r="QDF487" s="3"/>
      <c r="QDG487" s="570"/>
      <c r="QDH487" s="3"/>
      <c r="QDI487" s="431"/>
      <c r="QDJ487" s="3"/>
      <c r="QDK487" s="570"/>
      <c r="QDL487" s="3"/>
      <c r="QDM487" s="431"/>
      <c r="QDN487" s="3"/>
      <c r="QDO487" s="570"/>
      <c r="QDP487" s="3"/>
      <c r="QDQ487" s="431"/>
      <c r="QDR487" s="3"/>
      <c r="QDS487" s="570"/>
      <c r="QDT487" s="3"/>
      <c r="QDU487" s="431"/>
      <c r="QDV487" s="3"/>
      <c r="QDW487" s="570"/>
      <c r="QDX487" s="3"/>
      <c r="QDY487" s="431"/>
      <c r="QDZ487" s="3"/>
      <c r="QEA487" s="570"/>
      <c r="QEB487" s="3"/>
      <c r="QEC487" s="431"/>
      <c r="QED487" s="3"/>
      <c r="QEE487" s="570"/>
      <c r="QEF487" s="3"/>
      <c r="QEG487" s="431"/>
      <c r="QEH487" s="3"/>
      <c r="QEI487" s="570"/>
      <c r="QEJ487" s="3"/>
      <c r="QEK487" s="431"/>
      <c r="QEL487" s="3"/>
      <c r="QEM487" s="570"/>
      <c r="QEN487" s="3"/>
      <c r="QEO487" s="431"/>
      <c r="QEP487" s="3"/>
      <c r="QEQ487" s="570"/>
      <c r="QER487" s="3"/>
      <c r="QES487" s="431"/>
      <c r="QET487" s="3"/>
      <c r="QEU487" s="570"/>
      <c r="QEV487" s="3"/>
      <c r="QEW487" s="431"/>
      <c r="QEX487" s="3"/>
      <c r="QEY487" s="570"/>
      <c r="QEZ487" s="3"/>
      <c r="QFA487" s="431"/>
      <c r="QFB487" s="3"/>
      <c r="QFC487" s="570"/>
      <c r="QFD487" s="3"/>
      <c r="QFE487" s="431"/>
      <c r="QFF487" s="3"/>
      <c r="QFG487" s="570"/>
      <c r="QFH487" s="3"/>
      <c r="QFI487" s="431"/>
      <c r="QFJ487" s="3"/>
      <c r="QFK487" s="570"/>
      <c r="QFL487" s="3"/>
      <c r="QFM487" s="431"/>
      <c r="QFN487" s="3"/>
      <c r="QFO487" s="570"/>
      <c r="QFP487" s="3"/>
      <c r="QFQ487" s="431"/>
      <c r="QFR487" s="3"/>
      <c r="QFS487" s="570"/>
      <c r="QFT487" s="3"/>
      <c r="QFU487" s="431"/>
      <c r="QFV487" s="3"/>
      <c r="QFW487" s="570"/>
      <c r="QFX487" s="3"/>
      <c r="QFY487" s="431"/>
      <c r="QFZ487" s="3"/>
      <c r="QGA487" s="570"/>
      <c r="QGB487" s="3"/>
      <c r="QGC487" s="431"/>
      <c r="QGD487" s="3"/>
      <c r="QGE487" s="570"/>
      <c r="QGF487" s="3"/>
      <c r="QGG487" s="431"/>
      <c r="QGH487" s="3"/>
      <c r="QGI487" s="570"/>
      <c r="QGJ487" s="3"/>
      <c r="QGK487" s="431"/>
      <c r="QGL487" s="3"/>
      <c r="QGM487" s="570"/>
      <c r="QGN487" s="3"/>
      <c r="QGO487" s="431"/>
      <c r="QGP487" s="3"/>
      <c r="QGQ487" s="570"/>
      <c r="QGR487" s="3"/>
      <c r="QGS487" s="431"/>
      <c r="QGT487" s="3"/>
      <c r="QGU487" s="570"/>
      <c r="QGV487" s="3"/>
      <c r="QGW487" s="431"/>
      <c r="QGX487" s="3"/>
      <c r="QGY487" s="570"/>
      <c r="QGZ487" s="3"/>
      <c r="QHA487" s="431"/>
      <c r="QHB487" s="3"/>
      <c r="QHC487" s="570"/>
      <c r="QHD487" s="3"/>
      <c r="QHE487" s="431"/>
      <c r="QHF487" s="3"/>
      <c r="QHG487" s="570"/>
      <c r="QHH487" s="3"/>
      <c r="QHI487" s="431"/>
      <c r="QHJ487" s="3"/>
      <c r="QHK487" s="570"/>
      <c r="QHL487" s="3"/>
      <c r="QHM487" s="431"/>
      <c r="QHN487" s="3"/>
      <c r="QHO487" s="570"/>
      <c r="QHP487" s="3"/>
      <c r="QHQ487" s="431"/>
      <c r="QHR487" s="3"/>
      <c r="QHS487" s="570"/>
      <c r="QHT487" s="3"/>
      <c r="QHU487" s="431"/>
      <c r="QHV487" s="3"/>
      <c r="QHW487" s="570"/>
      <c r="QHX487" s="3"/>
      <c r="QHY487" s="431"/>
      <c r="QHZ487" s="3"/>
      <c r="QIA487" s="570"/>
      <c r="QIB487" s="3"/>
      <c r="QIC487" s="431"/>
      <c r="QID487" s="3"/>
      <c r="QIE487" s="570"/>
      <c r="QIF487" s="3"/>
      <c r="QIG487" s="431"/>
      <c r="QIH487" s="3"/>
      <c r="QII487" s="570"/>
      <c r="QIJ487" s="3"/>
      <c r="QIK487" s="431"/>
      <c r="QIL487" s="3"/>
      <c r="QIM487" s="570"/>
      <c r="QIN487" s="3"/>
      <c r="QIO487" s="431"/>
      <c r="QIP487" s="3"/>
      <c r="QIQ487" s="570"/>
      <c r="QIR487" s="3"/>
      <c r="QIS487" s="431"/>
      <c r="QIT487" s="3"/>
      <c r="QIU487" s="570"/>
      <c r="QIV487" s="3"/>
      <c r="QIW487" s="431"/>
      <c r="QIX487" s="3"/>
      <c r="QIY487" s="570"/>
      <c r="QIZ487" s="3"/>
      <c r="QJA487" s="431"/>
      <c r="QJB487" s="3"/>
      <c r="QJC487" s="570"/>
      <c r="QJD487" s="3"/>
      <c r="QJE487" s="431"/>
      <c r="QJF487" s="3"/>
      <c r="QJG487" s="570"/>
      <c r="QJH487" s="3"/>
      <c r="QJI487" s="431"/>
      <c r="QJJ487" s="3"/>
      <c r="QJK487" s="570"/>
      <c r="QJL487" s="3"/>
      <c r="QJM487" s="431"/>
      <c r="QJN487" s="3"/>
      <c r="QJO487" s="570"/>
      <c r="QJP487" s="3"/>
      <c r="QJQ487" s="431"/>
      <c r="QJR487" s="3"/>
      <c r="QJS487" s="570"/>
      <c r="QJT487" s="3"/>
      <c r="QJU487" s="431"/>
      <c r="QJV487" s="3"/>
      <c r="QJW487" s="570"/>
      <c r="QJX487" s="3"/>
      <c r="QJY487" s="431"/>
      <c r="QJZ487" s="3"/>
      <c r="QKA487" s="570"/>
      <c r="QKB487" s="3"/>
      <c r="QKC487" s="431"/>
      <c r="QKD487" s="3"/>
      <c r="QKE487" s="570"/>
      <c r="QKF487" s="3"/>
      <c r="QKG487" s="431"/>
      <c r="QKH487" s="3"/>
      <c r="QKI487" s="570"/>
      <c r="QKJ487" s="3"/>
      <c r="QKK487" s="431"/>
      <c r="QKL487" s="3"/>
      <c r="QKM487" s="570"/>
      <c r="QKN487" s="3"/>
      <c r="QKO487" s="431"/>
      <c r="QKP487" s="3"/>
      <c r="QKQ487" s="570"/>
      <c r="QKR487" s="3"/>
      <c r="QKS487" s="431"/>
      <c r="QKT487" s="3"/>
      <c r="QKU487" s="570"/>
      <c r="QKV487" s="3"/>
      <c r="QKW487" s="431"/>
      <c r="QKX487" s="3"/>
      <c r="QKY487" s="570"/>
      <c r="QKZ487" s="3"/>
      <c r="QLA487" s="431"/>
      <c r="QLB487" s="3"/>
      <c r="QLC487" s="570"/>
      <c r="QLD487" s="3"/>
      <c r="QLE487" s="431"/>
      <c r="QLF487" s="3"/>
      <c r="QLG487" s="570"/>
      <c r="QLH487" s="3"/>
      <c r="QLI487" s="431"/>
      <c r="QLJ487" s="3"/>
      <c r="QLK487" s="570"/>
      <c r="QLL487" s="3"/>
      <c r="QLM487" s="431"/>
      <c r="QLN487" s="3"/>
      <c r="QLO487" s="570"/>
      <c r="QLP487" s="3"/>
      <c r="QLQ487" s="431"/>
      <c r="QLR487" s="3"/>
      <c r="QLS487" s="570"/>
      <c r="QLT487" s="3"/>
      <c r="QLU487" s="431"/>
      <c r="QLV487" s="3"/>
      <c r="QLW487" s="570"/>
      <c r="QLX487" s="3"/>
      <c r="QLY487" s="431"/>
      <c r="QLZ487" s="3"/>
      <c r="QMA487" s="570"/>
      <c r="QMB487" s="3"/>
      <c r="QMC487" s="431"/>
      <c r="QMD487" s="3"/>
      <c r="QME487" s="570"/>
      <c r="QMF487" s="3"/>
      <c r="QMG487" s="431"/>
      <c r="QMH487" s="3"/>
      <c r="QMI487" s="570"/>
      <c r="QMJ487" s="3"/>
      <c r="QMK487" s="431"/>
      <c r="QML487" s="3"/>
      <c r="QMM487" s="570"/>
      <c r="QMN487" s="3"/>
      <c r="QMO487" s="431"/>
      <c r="QMP487" s="3"/>
      <c r="QMQ487" s="570"/>
      <c r="QMR487" s="3"/>
      <c r="QMS487" s="431"/>
      <c r="QMT487" s="3"/>
      <c r="QMU487" s="570"/>
      <c r="QMV487" s="3"/>
      <c r="QMW487" s="431"/>
      <c r="QMX487" s="3"/>
      <c r="QMY487" s="570"/>
      <c r="QMZ487" s="3"/>
      <c r="QNA487" s="431"/>
      <c r="QNB487" s="3"/>
      <c r="QNC487" s="570"/>
      <c r="QND487" s="3"/>
      <c r="QNE487" s="431"/>
      <c r="QNF487" s="3"/>
      <c r="QNG487" s="570"/>
      <c r="QNH487" s="3"/>
      <c r="QNI487" s="431"/>
      <c r="QNJ487" s="3"/>
      <c r="QNK487" s="570"/>
      <c r="QNL487" s="3"/>
      <c r="QNM487" s="431"/>
      <c r="QNN487" s="3"/>
      <c r="QNO487" s="570"/>
      <c r="QNP487" s="3"/>
      <c r="QNQ487" s="431"/>
      <c r="QNR487" s="3"/>
      <c r="QNS487" s="570"/>
      <c r="QNT487" s="3"/>
      <c r="QNU487" s="431"/>
      <c r="QNV487" s="3"/>
      <c r="QNW487" s="570"/>
      <c r="QNX487" s="3"/>
      <c r="QNY487" s="431"/>
      <c r="QNZ487" s="3"/>
      <c r="QOA487" s="570"/>
      <c r="QOB487" s="3"/>
      <c r="QOC487" s="431"/>
      <c r="QOD487" s="3"/>
      <c r="QOE487" s="570"/>
      <c r="QOF487" s="3"/>
      <c r="QOG487" s="431"/>
      <c r="QOH487" s="3"/>
      <c r="QOI487" s="570"/>
      <c r="QOJ487" s="3"/>
      <c r="QOK487" s="431"/>
      <c r="QOL487" s="3"/>
      <c r="QOM487" s="570"/>
      <c r="QON487" s="3"/>
      <c r="QOO487" s="431"/>
      <c r="QOP487" s="3"/>
      <c r="QOQ487" s="570"/>
      <c r="QOR487" s="3"/>
      <c r="QOS487" s="431"/>
      <c r="QOT487" s="3"/>
      <c r="QOU487" s="570"/>
      <c r="QOV487" s="3"/>
      <c r="QOW487" s="431"/>
      <c r="QOX487" s="3"/>
      <c r="QOY487" s="570"/>
      <c r="QOZ487" s="3"/>
      <c r="QPA487" s="431"/>
      <c r="QPB487" s="3"/>
      <c r="QPC487" s="570"/>
      <c r="QPD487" s="3"/>
      <c r="QPE487" s="431"/>
      <c r="QPF487" s="3"/>
      <c r="QPG487" s="570"/>
      <c r="QPH487" s="3"/>
      <c r="QPI487" s="431"/>
      <c r="QPJ487" s="3"/>
      <c r="QPK487" s="570"/>
      <c r="QPL487" s="3"/>
      <c r="QPM487" s="431"/>
      <c r="QPN487" s="3"/>
      <c r="QPO487" s="570"/>
      <c r="QPP487" s="3"/>
      <c r="QPQ487" s="431"/>
      <c r="QPR487" s="3"/>
      <c r="QPS487" s="570"/>
      <c r="QPT487" s="3"/>
      <c r="QPU487" s="431"/>
      <c r="QPV487" s="3"/>
      <c r="QPW487" s="570"/>
      <c r="QPX487" s="3"/>
      <c r="QPY487" s="431"/>
      <c r="QPZ487" s="3"/>
      <c r="QQA487" s="570"/>
      <c r="QQB487" s="3"/>
      <c r="QQC487" s="431"/>
      <c r="QQD487" s="3"/>
      <c r="QQE487" s="570"/>
      <c r="QQF487" s="3"/>
      <c r="QQG487" s="431"/>
      <c r="QQH487" s="3"/>
      <c r="QQI487" s="570"/>
      <c r="QQJ487" s="3"/>
      <c r="QQK487" s="431"/>
      <c r="QQL487" s="3"/>
      <c r="QQM487" s="570"/>
      <c r="QQN487" s="3"/>
      <c r="QQO487" s="431"/>
      <c r="QQP487" s="3"/>
      <c r="QQQ487" s="570"/>
      <c r="QQR487" s="3"/>
      <c r="QQS487" s="431"/>
      <c r="QQT487" s="3"/>
      <c r="QQU487" s="570"/>
      <c r="QQV487" s="3"/>
      <c r="QQW487" s="431"/>
      <c r="QQX487" s="3"/>
      <c r="QQY487" s="570"/>
      <c r="QQZ487" s="3"/>
      <c r="QRA487" s="431"/>
      <c r="QRB487" s="3"/>
      <c r="QRC487" s="570"/>
      <c r="QRD487" s="3"/>
      <c r="QRE487" s="431"/>
      <c r="QRF487" s="3"/>
      <c r="QRG487" s="570"/>
      <c r="QRH487" s="3"/>
      <c r="QRI487" s="431"/>
      <c r="QRJ487" s="3"/>
      <c r="QRK487" s="570"/>
      <c r="QRL487" s="3"/>
      <c r="QRM487" s="431"/>
      <c r="QRN487" s="3"/>
      <c r="QRO487" s="570"/>
      <c r="QRP487" s="3"/>
      <c r="QRQ487" s="431"/>
      <c r="QRR487" s="3"/>
      <c r="QRS487" s="570"/>
      <c r="QRT487" s="3"/>
      <c r="QRU487" s="431"/>
      <c r="QRV487" s="3"/>
      <c r="QRW487" s="570"/>
      <c r="QRX487" s="3"/>
      <c r="QRY487" s="431"/>
      <c r="QRZ487" s="3"/>
      <c r="QSA487" s="570"/>
      <c r="QSB487" s="3"/>
      <c r="QSC487" s="431"/>
      <c r="QSD487" s="3"/>
      <c r="QSE487" s="570"/>
      <c r="QSF487" s="3"/>
      <c r="QSG487" s="431"/>
      <c r="QSH487" s="3"/>
      <c r="QSI487" s="570"/>
      <c r="QSJ487" s="3"/>
      <c r="QSK487" s="431"/>
      <c r="QSL487" s="3"/>
      <c r="QSM487" s="570"/>
      <c r="QSN487" s="3"/>
      <c r="QSO487" s="431"/>
      <c r="QSP487" s="3"/>
      <c r="QSQ487" s="570"/>
      <c r="QSR487" s="3"/>
      <c r="QSS487" s="431"/>
      <c r="QST487" s="3"/>
      <c r="QSU487" s="570"/>
      <c r="QSV487" s="3"/>
      <c r="QSW487" s="431"/>
      <c r="QSX487" s="3"/>
      <c r="QSY487" s="570"/>
      <c r="QSZ487" s="3"/>
      <c r="QTA487" s="431"/>
      <c r="QTB487" s="3"/>
      <c r="QTC487" s="570"/>
      <c r="QTD487" s="3"/>
      <c r="QTE487" s="431"/>
      <c r="QTF487" s="3"/>
      <c r="QTG487" s="570"/>
      <c r="QTH487" s="3"/>
      <c r="QTI487" s="431"/>
      <c r="QTJ487" s="3"/>
      <c r="QTK487" s="570"/>
      <c r="QTL487" s="3"/>
      <c r="QTM487" s="431"/>
      <c r="QTN487" s="3"/>
      <c r="QTO487" s="570"/>
      <c r="QTP487" s="3"/>
      <c r="QTQ487" s="431"/>
      <c r="QTR487" s="3"/>
      <c r="QTS487" s="570"/>
      <c r="QTT487" s="3"/>
      <c r="QTU487" s="431"/>
      <c r="QTV487" s="3"/>
      <c r="QTW487" s="570"/>
      <c r="QTX487" s="3"/>
      <c r="QTY487" s="431"/>
      <c r="QTZ487" s="3"/>
      <c r="QUA487" s="570"/>
      <c r="QUB487" s="3"/>
      <c r="QUC487" s="431"/>
      <c r="QUD487" s="3"/>
      <c r="QUE487" s="570"/>
      <c r="QUF487" s="3"/>
      <c r="QUG487" s="431"/>
      <c r="QUH487" s="3"/>
      <c r="QUI487" s="570"/>
      <c r="QUJ487" s="3"/>
      <c r="QUK487" s="431"/>
      <c r="QUL487" s="3"/>
      <c r="QUM487" s="570"/>
      <c r="QUN487" s="3"/>
      <c r="QUO487" s="431"/>
      <c r="QUP487" s="3"/>
      <c r="QUQ487" s="570"/>
      <c r="QUR487" s="3"/>
      <c r="QUS487" s="431"/>
      <c r="QUT487" s="3"/>
      <c r="QUU487" s="570"/>
      <c r="QUV487" s="3"/>
      <c r="QUW487" s="431"/>
      <c r="QUX487" s="3"/>
      <c r="QUY487" s="570"/>
      <c r="QUZ487" s="3"/>
      <c r="QVA487" s="431"/>
      <c r="QVB487" s="3"/>
      <c r="QVC487" s="570"/>
      <c r="QVD487" s="3"/>
      <c r="QVE487" s="431"/>
      <c r="QVF487" s="3"/>
      <c r="QVG487" s="570"/>
      <c r="QVH487" s="3"/>
      <c r="QVI487" s="431"/>
      <c r="QVJ487" s="3"/>
      <c r="QVK487" s="570"/>
      <c r="QVL487" s="3"/>
      <c r="QVM487" s="431"/>
      <c r="QVN487" s="3"/>
      <c r="QVO487" s="570"/>
      <c r="QVP487" s="3"/>
      <c r="QVQ487" s="431"/>
      <c r="QVR487" s="3"/>
      <c r="QVS487" s="570"/>
      <c r="QVT487" s="3"/>
      <c r="QVU487" s="431"/>
      <c r="QVV487" s="3"/>
      <c r="QVW487" s="570"/>
      <c r="QVX487" s="3"/>
      <c r="QVY487" s="431"/>
      <c r="QVZ487" s="3"/>
      <c r="QWA487" s="570"/>
      <c r="QWB487" s="3"/>
      <c r="QWC487" s="431"/>
      <c r="QWD487" s="3"/>
      <c r="QWE487" s="570"/>
      <c r="QWF487" s="3"/>
      <c r="QWG487" s="431"/>
      <c r="QWH487" s="3"/>
      <c r="QWI487" s="570"/>
      <c r="QWJ487" s="3"/>
      <c r="QWK487" s="431"/>
      <c r="QWL487" s="3"/>
      <c r="QWM487" s="570"/>
      <c r="QWN487" s="3"/>
      <c r="QWO487" s="431"/>
      <c r="QWP487" s="3"/>
      <c r="QWQ487" s="570"/>
      <c r="QWR487" s="3"/>
      <c r="QWS487" s="431"/>
      <c r="QWT487" s="3"/>
      <c r="QWU487" s="570"/>
      <c r="QWV487" s="3"/>
      <c r="QWW487" s="431"/>
      <c r="QWX487" s="3"/>
      <c r="QWY487" s="570"/>
      <c r="QWZ487" s="3"/>
      <c r="QXA487" s="431"/>
      <c r="QXB487" s="3"/>
      <c r="QXC487" s="570"/>
      <c r="QXD487" s="3"/>
      <c r="QXE487" s="431"/>
      <c r="QXF487" s="3"/>
      <c r="QXG487" s="570"/>
      <c r="QXH487" s="3"/>
      <c r="QXI487" s="431"/>
      <c r="QXJ487" s="3"/>
      <c r="QXK487" s="570"/>
      <c r="QXL487" s="3"/>
      <c r="QXM487" s="431"/>
      <c r="QXN487" s="3"/>
      <c r="QXO487" s="570"/>
      <c r="QXP487" s="3"/>
      <c r="QXQ487" s="431"/>
      <c r="QXR487" s="3"/>
      <c r="QXS487" s="570"/>
      <c r="QXT487" s="3"/>
      <c r="QXU487" s="431"/>
      <c r="QXV487" s="3"/>
      <c r="QXW487" s="570"/>
      <c r="QXX487" s="3"/>
      <c r="QXY487" s="431"/>
      <c r="QXZ487" s="3"/>
      <c r="QYA487" s="570"/>
      <c r="QYB487" s="3"/>
      <c r="QYC487" s="431"/>
      <c r="QYD487" s="3"/>
      <c r="QYE487" s="570"/>
      <c r="QYF487" s="3"/>
      <c r="QYG487" s="431"/>
      <c r="QYH487" s="3"/>
      <c r="QYI487" s="570"/>
      <c r="QYJ487" s="3"/>
      <c r="QYK487" s="431"/>
      <c r="QYL487" s="3"/>
      <c r="QYM487" s="570"/>
      <c r="QYN487" s="3"/>
      <c r="QYO487" s="431"/>
      <c r="QYP487" s="3"/>
      <c r="QYQ487" s="570"/>
      <c r="QYR487" s="3"/>
      <c r="QYS487" s="431"/>
      <c r="QYT487" s="3"/>
      <c r="QYU487" s="570"/>
      <c r="QYV487" s="3"/>
      <c r="QYW487" s="431"/>
      <c r="QYX487" s="3"/>
      <c r="QYY487" s="570"/>
      <c r="QYZ487" s="3"/>
      <c r="QZA487" s="431"/>
      <c r="QZB487" s="3"/>
      <c r="QZC487" s="570"/>
      <c r="QZD487" s="3"/>
      <c r="QZE487" s="431"/>
      <c r="QZF487" s="3"/>
      <c r="QZG487" s="570"/>
      <c r="QZH487" s="3"/>
      <c r="QZI487" s="431"/>
      <c r="QZJ487" s="3"/>
      <c r="QZK487" s="570"/>
      <c r="QZL487" s="3"/>
      <c r="QZM487" s="431"/>
      <c r="QZN487" s="3"/>
      <c r="QZO487" s="570"/>
      <c r="QZP487" s="3"/>
      <c r="QZQ487" s="431"/>
      <c r="QZR487" s="3"/>
      <c r="QZS487" s="570"/>
      <c r="QZT487" s="3"/>
      <c r="QZU487" s="431"/>
      <c r="QZV487" s="3"/>
      <c r="QZW487" s="570"/>
      <c r="QZX487" s="3"/>
      <c r="QZY487" s="431"/>
      <c r="QZZ487" s="3"/>
      <c r="RAA487" s="570"/>
      <c r="RAB487" s="3"/>
      <c r="RAC487" s="431"/>
      <c r="RAD487" s="3"/>
      <c r="RAE487" s="570"/>
      <c r="RAF487" s="3"/>
      <c r="RAG487" s="431"/>
      <c r="RAH487" s="3"/>
      <c r="RAI487" s="570"/>
      <c r="RAJ487" s="3"/>
      <c r="RAK487" s="431"/>
      <c r="RAL487" s="3"/>
      <c r="RAM487" s="570"/>
      <c r="RAN487" s="3"/>
      <c r="RAO487" s="431"/>
      <c r="RAP487" s="3"/>
      <c r="RAQ487" s="570"/>
      <c r="RAR487" s="3"/>
      <c r="RAS487" s="431"/>
      <c r="RAT487" s="3"/>
      <c r="RAU487" s="570"/>
      <c r="RAV487" s="3"/>
      <c r="RAW487" s="431"/>
      <c r="RAX487" s="3"/>
      <c r="RAY487" s="570"/>
      <c r="RAZ487" s="3"/>
      <c r="RBA487" s="431"/>
      <c r="RBB487" s="3"/>
      <c r="RBC487" s="570"/>
      <c r="RBD487" s="3"/>
      <c r="RBE487" s="431"/>
      <c r="RBF487" s="3"/>
      <c r="RBG487" s="570"/>
      <c r="RBH487" s="3"/>
      <c r="RBI487" s="431"/>
      <c r="RBJ487" s="3"/>
      <c r="RBK487" s="570"/>
      <c r="RBL487" s="3"/>
      <c r="RBM487" s="431"/>
      <c r="RBN487" s="3"/>
      <c r="RBO487" s="570"/>
      <c r="RBP487" s="3"/>
      <c r="RBQ487" s="431"/>
      <c r="RBR487" s="3"/>
      <c r="RBS487" s="570"/>
      <c r="RBT487" s="3"/>
      <c r="RBU487" s="431"/>
      <c r="RBV487" s="3"/>
      <c r="RBW487" s="570"/>
      <c r="RBX487" s="3"/>
      <c r="RBY487" s="431"/>
      <c r="RBZ487" s="3"/>
      <c r="RCA487" s="570"/>
      <c r="RCB487" s="3"/>
      <c r="RCC487" s="431"/>
      <c r="RCD487" s="3"/>
      <c r="RCE487" s="570"/>
      <c r="RCF487" s="3"/>
      <c r="RCG487" s="431"/>
      <c r="RCH487" s="3"/>
      <c r="RCI487" s="570"/>
      <c r="RCJ487" s="3"/>
      <c r="RCK487" s="431"/>
      <c r="RCL487" s="3"/>
      <c r="RCM487" s="570"/>
      <c r="RCN487" s="3"/>
      <c r="RCO487" s="431"/>
      <c r="RCP487" s="3"/>
      <c r="RCQ487" s="570"/>
      <c r="RCR487" s="3"/>
      <c r="RCS487" s="431"/>
      <c r="RCT487" s="3"/>
      <c r="RCU487" s="570"/>
      <c r="RCV487" s="3"/>
      <c r="RCW487" s="431"/>
      <c r="RCX487" s="3"/>
      <c r="RCY487" s="570"/>
      <c r="RCZ487" s="3"/>
      <c r="RDA487" s="431"/>
      <c r="RDB487" s="3"/>
      <c r="RDC487" s="570"/>
      <c r="RDD487" s="3"/>
      <c r="RDE487" s="431"/>
      <c r="RDF487" s="3"/>
      <c r="RDG487" s="570"/>
      <c r="RDH487" s="3"/>
      <c r="RDI487" s="431"/>
      <c r="RDJ487" s="3"/>
      <c r="RDK487" s="570"/>
      <c r="RDL487" s="3"/>
      <c r="RDM487" s="431"/>
      <c r="RDN487" s="3"/>
      <c r="RDO487" s="570"/>
      <c r="RDP487" s="3"/>
      <c r="RDQ487" s="431"/>
      <c r="RDR487" s="3"/>
      <c r="RDS487" s="570"/>
      <c r="RDT487" s="3"/>
      <c r="RDU487" s="431"/>
      <c r="RDV487" s="3"/>
      <c r="RDW487" s="570"/>
      <c r="RDX487" s="3"/>
      <c r="RDY487" s="431"/>
      <c r="RDZ487" s="3"/>
      <c r="REA487" s="570"/>
      <c r="REB487" s="3"/>
      <c r="REC487" s="431"/>
      <c r="RED487" s="3"/>
      <c r="REE487" s="570"/>
      <c r="REF487" s="3"/>
      <c r="REG487" s="431"/>
      <c r="REH487" s="3"/>
      <c r="REI487" s="570"/>
      <c r="REJ487" s="3"/>
      <c r="REK487" s="431"/>
      <c r="REL487" s="3"/>
      <c r="REM487" s="570"/>
      <c r="REN487" s="3"/>
      <c r="REO487" s="431"/>
      <c r="REP487" s="3"/>
      <c r="REQ487" s="570"/>
      <c r="RER487" s="3"/>
      <c r="RES487" s="431"/>
      <c r="RET487" s="3"/>
      <c r="REU487" s="570"/>
      <c r="REV487" s="3"/>
      <c r="REW487" s="431"/>
      <c r="REX487" s="3"/>
      <c r="REY487" s="570"/>
      <c r="REZ487" s="3"/>
      <c r="RFA487" s="431"/>
      <c r="RFB487" s="3"/>
      <c r="RFC487" s="570"/>
      <c r="RFD487" s="3"/>
      <c r="RFE487" s="431"/>
      <c r="RFF487" s="3"/>
      <c r="RFG487" s="570"/>
      <c r="RFH487" s="3"/>
      <c r="RFI487" s="431"/>
      <c r="RFJ487" s="3"/>
      <c r="RFK487" s="570"/>
      <c r="RFL487" s="3"/>
      <c r="RFM487" s="431"/>
      <c r="RFN487" s="3"/>
      <c r="RFO487" s="570"/>
      <c r="RFP487" s="3"/>
      <c r="RFQ487" s="431"/>
      <c r="RFR487" s="3"/>
      <c r="RFS487" s="570"/>
      <c r="RFT487" s="3"/>
      <c r="RFU487" s="431"/>
      <c r="RFV487" s="3"/>
      <c r="RFW487" s="570"/>
      <c r="RFX487" s="3"/>
      <c r="RFY487" s="431"/>
      <c r="RFZ487" s="3"/>
      <c r="RGA487" s="570"/>
      <c r="RGB487" s="3"/>
      <c r="RGC487" s="431"/>
      <c r="RGD487" s="3"/>
      <c r="RGE487" s="570"/>
      <c r="RGF487" s="3"/>
      <c r="RGG487" s="431"/>
      <c r="RGH487" s="3"/>
      <c r="RGI487" s="570"/>
      <c r="RGJ487" s="3"/>
      <c r="RGK487" s="431"/>
      <c r="RGL487" s="3"/>
      <c r="RGM487" s="570"/>
      <c r="RGN487" s="3"/>
      <c r="RGO487" s="431"/>
      <c r="RGP487" s="3"/>
      <c r="RGQ487" s="570"/>
      <c r="RGR487" s="3"/>
      <c r="RGS487" s="431"/>
      <c r="RGT487" s="3"/>
      <c r="RGU487" s="570"/>
      <c r="RGV487" s="3"/>
      <c r="RGW487" s="431"/>
      <c r="RGX487" s="3"/>
      <c r="RGY487" s="570"/>
      <c r="RGZ487" s="3"/>
      <c r="RHA487" s="431"/>
      <c r="RHB487" s="3"/>
      <c r="RHC487" s="570"/>
      <c r="RHD487" s="3"/>
      <c r="RHE487" s="431"/>
      <c r="RHF487" s="3"/>
      <c r="RHG487" s="570"/>
      <c r="RHH487" s="3"/>
      <c r="RHI487" s="431"/>
      <c r="RHJ487" s="3"/>
      <c r="RHK487" s="570"/>
      <c r="RHL487" s="3"/>
      <c r="RHM487" s="431"/>
      <c r="RHN487" s="3"/>
      <c r="RHO487" s="570"/>
      <c r="RHP487" s="3"/>
      <c r="RHQ487" s="431"/>
      <c r="RHR487" s="3"/>
      <c r="RHS487" s="570"/>
      <c r="RHT487" s="3"/>
      <c r="RHU487" s="431"/>
      <c r="RHV487" s="3"/>
      <c r="RHW487" s="570"/>
      <c r="RHX487" s="3"/>
      <c r="RHY487" s="431"/>
      <c r="RHZ487" s="3"/>
      <c r="RIA487" s="570"/>
      <c r="RIB487" s="3"/>
      <c r="RIC487" s="431"/>
      <c r="RID487" s="3"/>
      <c r="RIE487" s="570"/>
      <c r="RIF487" s="3"/>
      <c r="RIG487" s="431"/>
      <c r="RIH487" s="3"/>
      <c r="RII487" s="570"/>
      <c r="RIJ487" s="3"/>
      <c r="RIK487" s="431"/>
      <c r="RIL487" s="3"/>
      <c r="RIM487" s="570"/>
      <c r="RIN487" s="3"/>
      <c r="RIO487" s="431"/>
      <c r="RIP487" s="3"/>
      <c r="RIQ487" s="570"/>
      <c r="RIR487" s="3"/>
      <c r="RIS487" s="431"/>
      <c r="RIT487" s="3"/>
      <c r="RIU487" s="570"/>
      <c r="RIV487" s="3"/>
      <c r="RIW487" s="431"/>
      <c r="RIX487" s="3"/>
      <c r="RIY487" s="570"/>
      <c r="RIZ487" s="3"/>
      <c r="RJA487" s="431"/>
      <c r="RJB487" s="3"/>
      <c r="RJC487" s="570"/>
      <c r="RJD487" s="3"/>
      <c r="RJE487" s="431"/>
      <c r="RJF487" s="3"/>
      <c r="RJG487" s="570"/>
      <c r="RJH487" s="3"/>
      <c r="RJI487" s="431"/>
      <c r="RJJ487" s="3"/>
      <c r="RJK487" s="570"/>
      <c r="RJL487" s="3"/>
      <c r="RJM487" s="431"/>
      <c r="RJN487" s="3"/>
      <c r="RJO487" s="570"/>
      <c r="RJP487" s="3"/>
      <c r="RJQ487" s="431"/>
      <c r="RJR487" s="3"/>
      <c r="RJS487" s="570"/>
      <c r="RJT487" s="3"/>
      <c r="RJU487" s="431"/>
      <c r="RJV487" s="3"/>
      <c r="RJW487" s="570"/>
      <c r="RJX487" s="3"/>
      <c r="RJY487" s="431"/>
      <c r="RJZ487" s="3"/>
      <c r="RKA487" s="570"/>
      <c r="RKB487" s="3"/>
      <c r="RKC487" s="431"/>
      <c r="RKD487" s="3"/>
      <c r="RKE487" s="570"/>
      <c r="RKF487" s="3"/>
      <c r="RKG487" s="431"/>
      <c r="RKH487" s="3"/>
      <c r="RKI487" s="570"/>
      <c r="RKJ487" s="3"/>
      <c r="RKK487" s="431"/>
      <c r="RKL487" s="3"/>
      <c r="RKM487" s="570"/>
      <c r="RKN487" s="3"/>
      <c r="RKO487" s="431"/>
      <c r="RKP487" s="3"/>
      <c r="RKQ487" s="570"/>
      <c r="RKR487" s="3"/>
      <c r="RKS487" s="431"/>
      <c r="RKT487" s="3"/>
      <c r="RKU487" s="570"/>
      <c r="RKV487" s="3"/>
      <c r="RKW487" s="431"/>
      <c r="RKX487" s="3"/>
      <c r="RKY487" s="570"/>
      <c r="RKZ487" s="3"/>
      <c r="RLA487" s="431"/>
      <c r="RLB487" s="3"/>
      <c r="RLC487" s="570"/>
      <c r="RLD487" s="3"/>
      <c r="RLE487" s="431"/>
      <c r="RLF487" s="3"/>
      <c r="RLG487" s="570"/>
      <c r="RLH487" s="3"/>
      <c r="RLI487" s="431"/>
      <c r="RLJ487" s="3"/>
      <c r="RLK487" s="570"/>
      <c r="RLL487" s="3"/>
      <c r="RLM487" s="431"/>
      <c r="RLN487" s="3"/>
      <c r="RLO487" s="570"/>
      <c r="RLP487" s="3"/>
      <c r="RLQ487" s="431"/>
      <c r="RLR487" s="3"/>
      <c r="RLS487" s="570"/>
      <c r="RLT487" s="3"/>
      <c r="RLU487" s="431"/>
      <c r="RLV487" s="3"/>
      <c r="RLW487" s="570"/>
      <c r="RLX487" s="3"/>
      <c r="RLY487" s="431"/>
      <c r="RLZ487" s="3"/>
      <c r="RMA487" s="570"/>
      <c r="RMB487" s="3"/>
      <c r="RMC487" s="431"/>
      <c r="RMD487" s="3"/>
      <c r="RME487" s="570"/>
      <c r="RMF487" s="3"/>
      <c r="RMG487" s="431"/>
      <c r="RMH487" s="3"/>
      <c r="RMI487" s="570"/>
      <c r="RMJ487" s="3"/>
      <c r="RMK487" s="431"/>
      <c r="RML487" s="3"/>
      <c r="RMM487" s="570"/>
      <c r="RMN487" s="3"/>
      <c r="RMO487" s="431"/>
      <c r="RMP487" s="3"/>
      <c r="RMQ487" s="570"/>
      <c r="RMR487" s="3"/>
      <c r="RMS487" s="431"/>
      <c r="RMT487" s="3"/>
      <c r="RMU487" s="570"/>
      <c r="RMV487" s="3"/>
      <c r="RMW487" s="431"/>
      <c r="RMX487" s="3"/>
      <c r="RMY487" s="570"/>
      <c r="RMZ487" s="3"/>
      <c r="RNA487" s="431"/>
      <c r="RNB487" s="3"/>
      <c r="RNC487" s="570"/>
      <c r="RND487" s="3"/>
      <c r="RNE487" s="431"/>
      <c r="RNF487" s="3"/>
      <c r="RNG487" s="570"/>
      <c r="RNH487" s="3"/>
      <c r="RNI487" s="431"/>
      <c r="RNJ487" s="3"/>
      <c r="RNK487" s="570"/>
      <c r="RNL487" s="3"/>
      <c r="RNM487" s="431"/>
      <c r="RNN487" s="3"/>
      <c r="RNO487" s="570"/>
      <c r="RNP487" s="3"/>
      <c r="RNQ487" s="431"/>
      <c r="RNR487" s="3"/>
      <c r="RNS487" s="570"/>
      <c r="RNT487" s="3"/>
      <c r="RNU487" s="431"/>
      <c r="RNV487" s="3"/>
      <c r="RNW487" s="570"/>
      <c r="RNX487" s="3"/>
      <c r="RNY487" s="431"/>
      <c r="RNZ487" s="3"/>
      <c r="ROA487" s="570"/>
      <c r="ROB487" s="3"/>
      <c r="ROC487" s="431"/>
      <c r="ROD487" s="3"/>
      <c r="ROE487" s="570"/>
      <c r="ROF487" s="3"/>
      <c r="ROG487" s="431"/>
      <c r="ROH487" s="3"/>
      <c r="ROI487" s="570"/>
      <c r="ROJ487" s="3"/>
      <c r="ROK487" s="431"/>
      <c r="ROL487" s="3"/>
      <c r="ROM487" s="570"/>
      <c r="RON487" s="3"/>
      <c r="ROO487" s="431"/>
      <c r="ROP487" s="3"/>
      <c r="ROQ487" s="570"/>
      <c r="ROR487" s="3"/>
      <c r="ROS487" s="431"/>
      <c r="ROT487" s="3"/>
      <c r="ROU487" s="570"/>
      <c r="ROV487" s="3"/>
      <c r="ROW487" s="431"/>
      <c r="ROX487" s="3"/>
      <c r="ROY487" s="570"/>
      <c r="ROZ487" s="3"/>
      <c r="RPA487" s="431"/>
      <c r="RPB487" s="3"/>
      <c r="RPC487" s="570"/>
      <c r="RPD487" s="3"/>
      <c r="RPE487" s="431"/>
      <c r="RPF487" s="3"/>
      <c r="RPG487" s="570"/>
      <c r="RPH487" s="3"/>
      <c r="RPI487" s="431"/>
      <c r="RPJ487" s="3"/>
      <c r="RPK487" s="570"/>
      <c r="RPL487" s="3"/>
      <c r="RPM487" s="431"/>
      <c r="RPN487" s="3"/>
      <c r="RPO487" s="570"/>
      <c r="RPP487" s="3"/>
      <c r="RPQ487" s="431"/>
      <c r="RPR487" s="3"/>
      <c r="RPS487" s="570"/>
      <c r="RPT487" s="3"/>
      <c r="RPU487" s="431"/>
      <c r="RPV487" s="3"/>
      <c r="RPW487" s="570"/>
      <c r="RPX487" s="3"/>
      <c r="RPY487" s="431"/>
      <c r="RPZ487" s="3"/>
      <c r="RQA487" s="570"/>
      <c r="RQB487" s="3"/>
      <c r="RQC487" s="431"/>
      <c r="RQD487" s="3"/>
      <c r="RQE487" s="570"/>
      <c r="RQF487" s="3"/>
      <c r="RQG487" s="431"/>
      <c r="RQH487" s="3"/>
      <c r="RQI487" s="570"/>
      <c r="RQJ487" s="3"/>
      <c r="RQK487" s="431"/>
      <c r="RQL487" s="3"/>
      <c r="RQM487" s="570"/>
      <c r="RQN487" s="3"/>
      <c r="RQO487" s="431"/>
      <c r="RQP487" s="3"/>
      <c r="RQQ487" s="570"/>
      <c r="RQR487" s="3"/>
      <c r="RQS487" s="431"/>
      <c r="RQT487" s="3"/>
      <c r="RQU487" s="570"/>
      <c r="RQV487" s="3"/>
      <c r="RQW487" s="431"/>
      <c r="RQX487" s="3"/>
      <c r="RQY487" s="570"/>
      <c r="RQZ487" s="3"/>
      <c r="RRA487" s="431"/>
      <c r="RRB487" s="3"/>
      <c r="RRC487" s="570"/>
      <c r="RRD487" s="3"/>
      <c r="RRE487" s="431"/>
      <c r="RRF487" s="3"/>
      <c r="RRG487" s="570"/>
      <c r="RRH487" s="3"/>
      <c r="RRI487" s="431"/>
      <c r="RRJ487" s="3"/>
      <c r="RRK487" s="570"/>
      <c r="RRL487" s="3"/>
      <c r="RRM487" s="431"/>
      <c r="RRN487" s="3"/>
      <c r="RRO487" s="570"/>
      <c r="RRP487" s="3"/>
      <c r="RRQ487" s="431"/>
      <c r="RRR487" s="3"/>
      <c r="RRS487" s="570"/>
      <c r="RRT487" s="3"/>
      <c r="RRU487" s="431"/>
      <c r="RRV487" s="3"/>
      <c r="RRW487" s="570"/>
      <c r="RRX487" s="3"/>
      <c r="RRY487" s="431"/>
      <c r="RRZ487" s="3"/>
      <c r="RSA487" s="570"/>
      <c r="RSB487" s="3"/>
      <c r="RSC487" s="431"/>
      <c r="RSD487" s="3"/>
      <c r="RSE487" s="570"/>
      <c r="RSF487" s="3"/>
      <c r="RSG487" s="431"/>
      <c r="RSH487" s="3"/>
      <c r="RSI487" s="570"/>
      <c r="RSJ487" s="3"/>
      <c r="RSK487" s="431"/>
      <c r="RSL487" s="3"/>
      <c r="RSM487" s="570"/>
      <c r="RSN487" s="3"/>
      <c r="RSO487" s="431"/>
      <c r="RSP487" s="3"/>
      <c r="RSQ487" s="570"/>
      <c r="RSR487" s="3"/>
      <c r="RSS487" s="431"/>
      <c r="RST487" s="3"/>
      <c r="RSU487" s="570"/>
      <c r="RSV487" s="3"/>
      <c r="RSW487" s="431"/>
      <c r="RSX487" s="3"/>
      <c r="RSY487" s="570"/>
      <c r="RSZ487" s="3"/>
      <c r="RTA487" s="431"/>
      <c r="RTB487" s="3"/>
      <c r="RTC487" s="570"/>
      <c r="RTD487" s="3"/>
      <c r="RTE487" s="431"/>
      <c r="RTF487" s="3"/>
      <c r="RTG487" s="570"/>
      <c r="RTH487" s="3"/>
      <c r="RTI487" s="431"/>
      <c r="RTJ487" s="3"/>
      <c r="RTK487" s="570"/>
      <c r="RTL487" s="3"/>
      <c r="RTM487" s="431"/>
      <c r="RTN487" s="3"/>
      <c r="RTO487" s="570"/>
      <c r="RTP487" s="3"/>
      <c r="RTQ487" s="431"/>
      <c r="RTR487" s="3"/>
      <c r="RTS487" s="570"/>
      <c r="RTT487" s="3"/>
      <c r="RTU487" s="431"/>
      <c r="RTV487" s="3"/>
      <c r="RTW487" s="570"/>
      <c r="RTX487" s="3"/>
      <c r="RTY487" s="431"/>
      <c r="RTZ487" s="3"/>
      <c r="RUA487" s="570"/>
      <c r="RUB487" s="3"/>
      <c r="RUC487" s="431"/>
      <c r="RUD487" s="3"/>
      <c r="RUE487" s="570"/>
      <c r="RUF487" s="3"/>
      <c r="RUG487" s="431"/>
      <c r="RUH487" s="3"/>
      <c r="RUI487" s="570"/>
      <c r="RUJ487" s="3"/>
      <c r="RUK487" s="431"/>
      <c r="RUL487" s="3"/>
      <c r="RUM487" s="570"/>
      <c r="RUN487" s="3"/>
      <c r="RUO487" s="431"/>
      <c r="RUP487" s="3"/>
      <c r="RUQ487" s="570"/>
      <c r="RUR487" s="3"/>
      <c r="RUS487" s="431"/>
      <c r="RUT487" s="3"/>
      <c r="RUU487" s="570"/>
      <c r="RUV487" s="3"/>
      <c r="RUW487" s="431"/>
      <c r="RUX487" s="3"/>
      <c r="RUY487" s="570"/>
      <c r="RUZ487" s="3"/>
      <c r="RVA487" s="431"/>
      <c r="RVB487" s="3"/>
      <c r="RVC487" s="570"/>
      <c r="RVD487" s="3"/>
      <c r="RVE487" s="431"/>
      <c r="RVF487" s="3"/>
      <c r="RVG487" s="570"/>
      <c r="RVH487" s="3"/>
      <c r="RVI487" s="431"/>
      <c r="RVJ487" s="3"/>
      <c r="RVK487" s="570"/>
      <c r="RVL487" s="3"/>
      <c r="RVM487" s="431"/>
      <c r="RVN487" s="3"/>
      <c r="RVO487" s="570"/>
      <c r="RVP487" s="3"/>
      <c r="RVQ487" s="431"/>
      <c r="RVR487" s="3"/>
      <c r="RVS487" s="570"/>
      <c r="RVT487" s="3"/>
      <c r="RVU487" s="431"/>
      <c r="RVV487" s="3"/>
      <c r="RVW487" s="570"/>
      <c r="RVX487" s="3"/>
      <c r="RVY487" s="431"/>
      <c r="RVZ487" s="3"/>
      <c r="RWA487" s="570"/>
      <c r="RWB487" s="3"/>
      <c r="RWC487" s="431"/>
      <c r="RWD487" s="3"/>
      <c r="RWE487" s="570"/>
      <c r="RWF487" s="3"/>
      <c r="RWG487" s="431"/>
      <c r="RWH487" s="3"/>
      <c r="RWI487" s="570"/>
      <c r="RWJ487" s="3"/>
      <c r="RWK487" s="431"/>
      <c r="RWL487" s="3"/>
      <c r="RWM487" s="570"/>
      <c r="RWN487" s="3"/>
      <c r="RWO487" s="431"/>
      <c r="RWP487" s="3"/>
      <c r="RWQ487" s="570"/>
      <c r="RWR487" s="3"/>
      <c r="RWS487" s="431"/>
      <c r="RWT487" s="3"/>
      <c r="RWU487" s="570"/>
      <c r="RWV487" s="3"/>
      <c r="RWW487" s="431"/>
      <c r="RWX487" s="3"/>
      <c r="RWY487" s="570"/>
      <c r="RWZ487" s="3"/>
      <c r="RXA487" s="431"/>
      <c r="RXB487" s="3"/>
      <c r="RXC487" s="570"/>
      <c r="RXD487" s="3"/>
      <c r="RXE487" s="431"/>
      <c r="RXF487" s="3"/>
      <c r="RXG487" s="570"/>
      <c r="RXH487" s="3"/>
      <c r="RXI487" s="431"/>
      <c r="RXJ487" s="3"/>
      <c r="RXK487" s="570"/>
      <c r="RXL487" s="3"/>
      <c r="RXM487" s="431"/>
      <c r="RXN487" s="3"/>
      <c r="RXO487" s="570"/>
      <c r="RXP487" s="3"/>
      <c r="RXQ487" s="431"/>
      <c r="RXR487" s="3"/>
      <c r="RXS487" s="570"/>
      <c r="RXT487" s="3"/>
      <c r="RXU487" s="431"/>
      <c r="RXV487" s="3"/>
      <c r="RXW487" s="570"/>
      <c r="RXX487" s="3"/>
      <c r="RXY487" s="431"/>
      <c r="RXZ487" s="3"/>
      <c r="RYA487" s="570"/>
      <c r="RYB487" s="3"/>
      <c r="RYC487" s="431"/>
      <c r="RYD487" s="3"/>
      <c r="RYE487" s="570"/>
      <c r="RYF487" s="3"/>
      <c r="RYG487" s="431"/>
      <c r="RYH487" s="3"/>
      <c r="RYI487" s="570"/>
      <c r="RYJ487" s="3"/>
      <c r="RYK487" s="431"/>
      <c r="RYL487" s="3"/>
      <c r="RYM487" s="570"/>
      <c r="RYN487" s="3"/>
      <c r="RYO487" s="431"/>
      <c r="RYP487" s="3"/>
      <c r="RYQ487" s="570"/>
      <c r="RYR487" s="3"/>
      <c r="RYS487" s="431"/>
      <c r="RYT487" s="3"/>
      <c r="RYU487" s="570"/>
      <c r="RYV487" s="3"/>
      <c r="RYW487" s="431"/>
      <c r="RYX487" s="3"/>
      <c r="RYY487" s="570"/>
      <c r="RYZ487" s="3"/>
      <c r="RZA487" s="431"/>
      <c r="RZB487" s="3"/>
      <c r="RZC487" s="570"/>
      <c r="RZD487" s="3"/>
      <c r="RZE487" s="431"/>
      <c r="RZF487" s="3"/>
      <c r="RZG487" s="570"/>
      <c r="RZH487" s="3"/>
      <c r="RZI487" s="431"/>
      <c r="RZJ487" s="3"/>
      <c r="RZK487" s="570"/>
      <c r="RZL487" s="3"/>
      <c r="RZM487" s="431"/>
      <c r="RZN487" s="3"/>
      <c r="RZO487" s="570"/>
      <c r="RZP487" s="3"/>
      <c r="RZQ487" s="431"/>
      <c r="RZR487" s="3"/>
      <c r="RZS487" s="570"/>
      <c r="RZT487" s="3"/>
      <c r="RZU487" s="431"/>
      <c r="RZV487" s="3"/>
      <c r="RZW487" s="570"/>
      <c r="RZX487" s="3"/>
      <c r="RZY487" s="431"/>
      <c r="RZZ487" s="3"/>
      <c r="SAA487" s="570"/>
      <c r="SAB487" s="3"/>
      <c r="SAC487" s="431"/>
      <c r="SAD487" s="3"/>
      <c r="SAE487" s="570"/>
      <c r="SAF487" s="3"/>
      <c r="SAG487" s="431"/>
      <c r="SAH487" s="3"/>
      <c r="SAI487" s="570"/>
      <c r="SAJ487" s="3"/>
      <c r="SAK487" s="431"/>
      <c r="SAL487" s="3"/>
      <c r="SAM487" s="570"/>
      <c r="SAN487" s="3"/>
      <c r="SAO487" s="431"/>
      <c r="SAP487" s="3"/>
      <c r="SAQ487" s="570"/>
      <c r="SAR487" s="3"/>
      <c r="SAS487" s="431"/>
      <c r="SAT487" s="3"/>
      <c r="SAU487" s="570"/>
      <c r="SAV487" s="3"/>
      <c r="SAW487" s="431"/>
      <c r="SAX487" s="3"/>
      <c r="SAY487" s="570"/>
      <c r="SAZ487" s="3"/>
      <c r="SBA487" s="431"/>
      <c r="SBB487" s="3"/>
      <c r="SBC487" s="570"/>
      <c r="SBD487" s="3"/>
      <c r="SBE487" s="431"/>
      <c r="SBF487" s="3"/>
      <c r="SBG487" s="570"/>
      <c r="SBH487" s="3"/>
      <c r="SBI487" s="431"/>
      <c r="SBJ487" s="3"/>
      <c r="SBK487" s="570"/>
      <c r="SBL487" s="3"/>
      <c r="SBM487" s="431"/>
      <c r="SBN487" s="3"/>
      <c r="SBO487" s="570"/>
      <c r="SBP487" s="3"/>
      <c r="SBQ487" s="431"/>
      <c r="SBR487" s="3"/>
      <c r="SBS487" s="570"/>
      <c r="SBT487" s="3"/>
      <c r="SBU487" s="431"/>
      <c r="SBV487" s="3"/>
      <c r="SBW487" s="570"/>
      <c r="SBX487" s="3"/>
      <c r="SBY487" s="431"/>
      <c r="SBZ487" s="3"/>
      <c r="SCA487" s="570"/>
      <c r="SCB487" s="3"/>
      <c r="SCC487" s="431"/>
      <c r="SCD487" s="3"/>
      <c r="SCE487" s="570"/>
      <c r="SCF487" s="3"/>
      <c r="SCG487" s="431"/>
      <c r="SCH487" s="3"/>
      <c r="SCI487" s="570"/>
      <c r="SCJ487" s="3"/>
      <c r="SCK487" s="431"/>
      <c r="SCL487" s="3"/>
      <c r="SCM487" s="570"/>
      <c r="SCN487" s="3"/>
      <c r="SCO487" s="431"/>
      <c r="SCP487" s="3"/>
      <c r="SCQ487" s="570"/>
      <c r="SCR487" s="3"/>
      <c r="SCS487" s="431"/>
      <c r="SCT487" s="3"/>
      <c r="SCU487" s="570"/>
      <c r="SCV487" s="3"/>
      <c r="SCW487" s="431"/>
      <c r="SCX487" s="3"/>
      <c r="SCY487" s="570"/>
      <c r="SCZ487" s="3"/>
      <c r="SDA487" s="431"/>
      <c r="SDB487" s="3"/>
      <c r="SDC487" s="570"/>
      <c r="SDD487" s="3"/>
      <c r="SDE487" s="431"/>
      <c r="SDF487" s="3"/>
      <c r="SDG487" s="570"/>
      <c r="SDH487" s="3"/>
      <c r="SDI487" s="431"/>
      <c r="SDJ487" s="3"/>
      <c r="SDK487" s="570"/>
      <c r="SDL487" s="3"/>
      <c r="SDM487" s="431"/>
      <c r="SDN487" s="3"/>
      <c r="SDO487" s="570"/>
      <c r="SDP487" s="3"/>
      <c r="SDQ487" s="431"/>
      <c r="SDR487" s="3"/>
      <c r="SDS487" s="570"/>
      <c r="SDT487" s="3"/>
      <c r="SDU487" s="431"/>
      <c r="SDV487" s="3"/>
      <c r="SDW487" s="570"/>
      <c r="SDX487" s="3"/>
      <c r="SDY487" s="431"/>
      <c r="SDZ487" s="3"/>
      <c r="SEA487" s="570"/>
      <c r="SEB487" s="3"/>
      <c r="SEC487" s="431"/>
      <c r="SED487" s="3"/>
      <c r="SEE487" s="570"/>
      <c r="SEF487" s="3"/>
      <c r="SEG487" s="431"/>
      <c r="SEH487" s="3"/>
      <c r="SEI487" s="570"/>
      <c r="SEJ487" s="3"/>
      <c r="SEK487" s="431"/>
      <c r="SEL487" s="3"/>
      <c r="SEM487" s="570"/>
      <c r="SEN487" s="3"/>
      <c r="SEO487" s="431"/>
      <c r="SEP487" s="3"/>
      <c r="SEQ487" s="570"/>
      <c r="SER487" s="3"/>
      <c r="SES487" s="431"/>
      <c r="SET487" s="3"/>
      <c r="SEU487" s="570"/>
      <c r="SEV487" s="3"/>
      <c r="SEW487" s="431"/>
      <c r="SEX487" s="3"/>
      <c r="SEY487" s="570"/>
      <c r="SEZ487" s="3"/>
      <c r="SFA487" s="431"/>
      <c r="SFB487" s="3"/>
      <c r="SFC487" s="570"/>
      <c r="SFD487" s="3"/>
      <c r="SFE487" s="431"/>
      <c r="SFF487" s="3"/>
      <c r="SFG487" s="570"/>
      <c r="SFH487" s="3"/>
      <c r="SFI487" s="431"/>
      <c r="SFJ487" s="3"/>
      <c r="SFK487" s="570"/>
      <c r="SFL487" s="3"/>
      <c r="SFM487" s="431"/>
      <c r="SFN487" s="3"/>
      <c r="SFO487" s="570"/>
      <c r="SFP487" s="3"/>
      <c r="SFQ487" s="431"/>
      <c r="SFR487" s="3"/>
      <c r="SFS487" s="570"/>
      <c r="SFT487" s="3"/>
      <c r="SFU487" s="431"/>
      <c r="SFV487" s="3"/>
      <c r="SFW487" s="570"/>
      <c r="SFX487" s="3"/>
      <c r="SFY487" s="431"/>
      <c r="SFZ487" s="3"/>
      <c r="SGA487" s="570"/>
      <c r="SGB487" s="3"/>
      <c r="SGC487" s="431"/>
      <c r="SGD487" s="3"/>
      <c r="SGE487" s="570"/>
      <c r="SGF487" s="3"/>
      <c r="SGG487" s="431"/>
      <c r="SGH487" s="3"/>
      <c r="SGI487" s="570"/>
      <c r="SGJ487" s="3"/>
      <c r="SGK487" s="431"/>
      <c r="SGL487" s="3"/>
      <c r="SGM487" s="570"/>
      <c r="SGN487" s="3"/>
      <c r="SGO487" s="431"/>
      <c r="SGP487" s="3"/>
      <c r="SGQ487" s="570"/>
      <c r="SGR487" s="3"/>
      <c r="SGS487" s="431"/>
      <c r="SGT487" s="3"/>
      <c r="SGU487" s="570"/>
      <c r="SGV487" s="3"/>
      <c r="SGW487" s="431"/>
      <c r="SGX487" s="3"/>
      <c r="SGY487" s="570"/>
      <c r="SGZ487" s="3"/>
      <c r="SHA487" s="431"/>
      <c r="SHB487" s="3"/>
      <c r="SHC487" s="570"/>
      <c r="SHD487" s="3"/>
      <c r="SHE487" s="431"/>
      <c r="SHF487" s="3"/>
      <c r="SHG487" s="570"/>
      <c r="SHH487" s="3"/>
      <c r="SHI487" s="431"/>
      <c r="SHJ487" s="3"/>
      <c r="SHK487" s="570"/>
      <c r="SHL487" s="3"/>
      <c r="SHM487" s="431"/>
      <c r="SHN487" s="3"/>
      <c r="SHO487" s="570"/>
      <c r="SHP487" s="3"/>
      <c r="SHQ487" s="431"/>
      <c r="SHR487" s="3"/>
      <c r="SHS487" s="570"/>
      <c r="SHT487" s="3"/>
      <c r="SHU487" s="431"/>
      <c r="SHV487" s="3"/>
      <c r="SHW487" s="570"/>
      <c r="SHX487" s="3"/>
      <c r="SHY487" s="431"/>
      <c r="SHZ487" s="3"/>
      <c r="SIA487" s="570"/>
      <c r="SIB487" s="3"/>
      <c r="SIC487" s="431"/>
      <c r="SID487" s="3"/>
      <c r="SIE487" s="570"/>
      <c r="SIF487" s="3"/>
      <c r="SIG487" s="431"/>
      <c r="SIH487" s="3"/>
      <c r="SII487" s="570"/>
      <c r="SIJ487" s="3"/>
      <c r="SIK487" s="431"/>
      <c r="SIL487" s="3"/>
      <c r="SIM487" s="570"/>
      <c r="SIN487" s="3"/>
      <c r="SIO487" s="431"/>
      <c r="SIP487" s="3"/>
      <c r="SIQ487" s="570"/>
      <c r="SIR487" s="3"/>
      <c r="SIS487" s="431"/>
      <c r="SIT487" s="3"/>
      <c r="SIU487" s="570"/>
      <c r="SIV487" s="3"/>
      <c r="SIW487" s="431"/>
      <c r="SIX487" s="3"/>
      <c r="SIY487" s="570"/>
      <c r="SIZ487" s="3"/>
      <c r="SJA487" s="431"/>
      <c r="SJB487" s="3"/>
      <c r="SJC487" s="570"/>
      <c r="SJD487" s="3"/>
      <c r="SJE487" s="431"/>
      <c r="SJF487" s="3"/>
      <c r="SJG487" s="570"/>
      <c r="SJH487" s="3"/>
      <c r="SJI487" s="431"/>
      <c r="SJJ487" s="3"/>
      <c r="SJK487" s="570"/>
      <c r="SJL487" s="3"/>
      <c r="SJM487" s="431"/>
      <c r="SJN487" s="3"/>
      <c r="SJO487" s="570"/>
      <c r="SJP487" s="3"/>
      <c r="SJQ487" s="431"/>
      <c r="SJR487" s="3"/>
      <c r="SJS487" s="570"/>
      <c r="SJT487" s="3"/>
      <c r="SJU487" s="431"/>
      <c r="SJV487" s="3"/>
      <c r="SJW487" s="570"/>
      <c r="SJX487" s="3"/>
      <c r="SJY487" s="431"/>
      <c r="SJZ487" s="3"/>
      <c r="SKA487" s="570"/>
      <c r="SKB487" s="3"/>
      <c r="SKC487" s="431"/>
      <c r="SKD487" s="3"/>
      <c r="SKE487" s="570"/>
      <c r="SKF487" s="3"/>
      <c r="SKG487" s="431"/>
      <c r="SKH487" s="3"/>
      <c r="SKI487" s="570"/>
      <c r="SKJ487" s="3"/>
      <c r="SKK487" s="431"/>
      <c r="SKL487" s="3"/>
      <c r="SKM487" s="570"/>
      <c r="SKN487" s="3"/>
      <c r="SKO487" s="431"/>
      <c r="SKP487" s="3"/>
      <c r="SKQ487" s="570"/>
      <c r="SKR487" s="3"/>
      <c r="SKS487" s="431"/>
      <c r="SKT487" s="3"/>
      <c r="SKU487" s="570"/>
      <c r="SKV487" s="3"/>
      <c r="SKW487" s="431"/>
      <c r="SKX487" s="3"/>
      <c r="SKY487" s="570"/>
      <c r="SKZ487" s="3"/>
      <c r="SLA487" s="431"/>
      <c r="SLB487" s="3"/>
      <c r="SLC487" s="570"/>
      <c r="SLD487" s="3"/>
      <c r="SLE487" s="431"/>
      <c r="SLF487" s="3"/>
      <c r="SLG487" s="570"/>
      <c r="SLH487" s="3"/>
      <c r="SLI487" s="431"/>
      <c r="SLJ487" s="3"/>
      <c r="SLK487" s="570"/>
      <c r="SLL487" s="3"/>
      <c r="SLM487" s="431"/>
      <c r="SLN487" s="3"/>
      <c r="SLO487" s="570"/>
      <c r="SLP487" s="3"/>
      <c r="SLQ487" s="431"/>
      <c r="SLR487" s="3"/>
      <c r="SLS487" s="570"/>
      <c r="SLT487" s="3"/>
      <c r="SLU487" s="431"/>
      <c r="SLV487" s="3"/>
      <c r="SLW487" s="570"/>
      <c r="SLX487" s="3"/>
      <c r="SLY487" s="431"/>
      <c r="SLZ487" s="3"/>
      <c r="SMA487" s="570"/>
      <c r="SMB487" s="3"/>
      <c r="SMC487" s="431"/>
      <c r="SMD487" s="3"/>
      <c r="SME487" s="570"/>
      <c r="SMF487" s="3"/>
      <c r="SMG487" s="431"/>
      <c r="SMH487" s="3"/>
      <c r="SMI487" s="570"/>
      <c r="SMJ487" s="3"/>
      <c r="SMK487" s="431"/>
      <c r="SML487" s="3"/>
      <c r="SMM487" s="570"/>
      <c r="SMN487" s="3"/>
      <c r="SMO487" s="431"/>
      <c r="SMP487" s="3"/>
      <c r="SMQ487" s="570"/>
      <c r="SMR487" s="3"/>
      <c r="SMS487" s="431"/>
      <c r="SMT487" s="3"/>
      <c r="SMU487" s="570"/>
      <c r="SMV487" s="3"/>
      <c r="SMW487" s="431"/>
      <c r="SMX487" s="3"/>
      <c r="SMY487" s="570"/>
      <c r="SMZ487" s="3"/>
      <c r="SNA487" s="431"/>
      <c r="SNB487" s="3"/>
      <c r="SNC487" s="570"/>
      <c r="SND487" s="3"/>
      <c r="SNE487" s="431"/>
      <c r="SNF487" s="3"/>
      <c r="SNG487" s="570"/>
      <c r="SNH487" s="3"/>
      <c r="SNI487" s="431"/>
      <c r="SNJ487" s="3"/>
      <c r="SNK487" s="570"/>
      <c r="SNL487" s="3"/>
      <c r="SNM487" s="431"/>
      <c r="SNN487" s="3"/>
      <c r="SNO487" s="570"/>
      <c r="SNP487" s="3"/>
      <c r="SNQ487" s="431"/>
      <c r="SNR487" s="3"/>
      <c r="SNS487" s="570"/>
      <c r="SNT487" s="3"/>
      <c r="SNU487" s="431"/>
      <c r="SNV487" s="3"/>
      <c r="SNW487" s="570"/>
      <c r="SNX487" s="3"/>
      <c r="SNY487" s="431"/>
      <c r="SNZ487" s="3"/>
      <c r="SOA487" s="570"/>
      <c r="SOB487" s="3"/>
      <c r="SOC487" s="431"/>
      <c r="SOD487" s="3"/>
      <c r="SOE487" s="570"/>
      <c r="SOF487" s="3"/>
      <c r="SOG487" s="431"/>
      <c r="SOH487" s="3"/>
      <c r="SOI487" s="570"/>
      <c r="SOJ487" s="3"/>
      <c r="SOK487" s="431"/>
      <c r="SOL487" s="3"/>
      <c r="SOM487" s="570"/>
      <c r="SON487" s="3"/>
      <c r="SOO487" s="431"/>
      <c r="SOP487" s="3"/>
      <c r="SOQ487" s="570"/>
      <c r="SOR487" s="3"/>
      <c r="SOS487" s="431"/>
      <c r="SOT487" s="3"/>
      <c r="SOU487" s="570"/>
      <c r="SOV487" s="3"/>
      <c r="SOW487" s="431"/>
      <c r="SOX487" s="3"/>
      <c r="SOY487" s="570"/>
      <c r="SOZ487" s="3"/>
      <c r="SPA487" s="431"/>
      <c r="SPB487" s="3"/>
      <c r="SPC487" s="570"/>
      <c r="SPD487" s="3"/>
      <c r="SPE487" s="431"/>
      <c r="SPF487" s="3"/>
      <c r="SPG487" s="570"/>
      <c r="SPH487" s="3"/>
      <c r="SPI487" s="431"/>
      <c r="SPJ487" s="3"/>
      <c r="SPK487" s="570"/>
      <c r="SPL487" s="3"/>
      <c r="SPM487" s="431"/>
      <c r="SPN487" s="3"/>
      <c r="SPO487" s="570"/>
      <c r="SPP487" s="3"/>
      <c r="SPQ487" s="431"/>
      <c r="SPR487" s="3"/>
      <c r="SPS487" s="570"/>
      <c r="SPT487" s="3"/>
      <c r="SPU487" s="431"/>
      <c r="SPV487" s="3"/>
      <c r="SPW487" s="570"/>
      <c r="SPX487" s="3"/>
      <c r="SPY487" s="431"/>
      <c r="SPZ487" s="3"/>
      <c r="SQA487" s="570"/>
      <c r="SQB487" s="3"/>
      <c r="SQC487" s="431"/>
      <c r="SQD487" s="3"/>
      <c r="SQE487" s="570"/>
      <c r="SQF487" s="3"/>
      <c r="SQG487" s="431"/>
      <c r="SQH487" s="3"/>
      <c r="SQI487" s="570"/>
      <c r="SQJ487" s="3"/>
      <c r="SQK487" s="431"/>
      <c r="SQL487" s="3"/>
      <c r="SQM487" s="570"/>
      <c r="SQN487" s="3"/>
      <c r="SQO487" s="431"/>
      <c r="SQP487" s="3"/>
      <c r="SQQ487" s="570"/>
      <c r="SQR487" s="3"/>
      <c r="SQS487" s="431"/>
      <c r="SQT487" s="3"/>
      <c r="SQU487" s="570"/>
      <c r="SQV487" s="3"/>
      <c r="SQW487" s="431"/>
      <c r="SQX487" s="3"/>
      <c r="SQY487" s="570"/>
      <c r="SQZ487" s="3"/>
      <c r="SRA487" s="431"/>
      <c r="SRB487" s="3"/>
      <c r="SRC487" s="570"/>
      <c r="SRD487" s="3"/>
      <c r="SRE487" s="431"/>
      <c r="SRF487" s="3"/>
      <c r="SRG487" s="570"/>
      <c r="SRH487" s="3"/>
      <c r="SRI487" s="431"/>
      <c r="SRJ487" s="3"/>
      <c r="SRK487" s="570"/>
      <c r="SRL487" s="3"/>
      <c r="SRM487" s="431"/>
      <c r="SRN487" s="3"/>
      <c r="SRO487" s="570"/>
      <c r="SRP487" s="3"/>
      <c r="SRQ487" s="431"/>
      <c r="SRR487" s="3"/>
      <c r="SRS487" s="570"/>
      <c r="SRT487" s="3"/>
      <c r="SRU487" s="431"/>
      <c r="SRV487" s="3"/>
      <c r="SRW487" s="570"/>
      <c r="SRX487" s="3"/>
      <c r="SRY487" s="431"/>
      <c r="SRZ487" s="3"/>
      <c r="SSA487" s="570"/>
      <c r="SSB487" s="3"/>
      <c r="SSC487" s="431"/>
      <c r="SSD487" s="3"/>
      <c r="SSE487" s="570"/>
      <c r="SSF487" s="3"/>
      <c r="SSG487" s="431"/>
      <c r="SSH487" s="3"/>
      <c r="SSI487" s="570"/>
      <c r="SSJ487" s="3"/>
      <c r="SSK487" s="431"/>
      <c r="SSL487" s="3"/>
      <c r="SSM487" s="570"/>
      <c r="SSN487" s="3"/>
      <c r="SSO487" s="431"/>
      <c r="SSP487" s="3"/>
      <c r="SSQ487" s="570"/>
      <c r="SSR487" s="3"/>
      <c r="SSS487" s="431"/>
      <c r="SST487" s="3"/>
      <c r="SSU487" s="570"/>
      <c r="SSV487" s="3"/>
      <c r="SSW487" s="431"/>
      <c r="SSX487" s="3"/>
      <c r="SSY487" s="570"/>
      <c r="SSZ487" s="3"/>
      <c r="STA487" s="431"/>
      <c r="STB487" s="3"/>
      <c r="STC487" s="570"/>
      <c r="STD487" s="3"/>
      <c r="STE487" s="431"/>
      <c r="STF487" s="3"/>
      <c r="STG487" s="570"/>
      <c r="STH487" s="3"/>
      <c r="STI487" s="431"/>
      <c r="STJ487" s="3"/>
      <c r="STK487" s="570"/>
      <c r="STL487" s="3"/>
      <c r="STM487" s="431"/>
      <c r="STN487" s="3"/>
      <c r="STO487" s="570"/>
      <c r="STP487" s="3"/>
      <c r="STQ487" s="431"/>
      <c r="STR487" s="3"/>
      <c r="STS487" s="570"/>
      <c r="STT487" s="3"/>
      <c r="STU487" s="431"/>
      <c r="STV487" s="3"/>
      <c r="STW487" s="570"/>
      <c r="STX487" s="3"/>
      <c r="STY487" s="431"/>
      <c r="STZ487" s="3"/>
      <c r="SUA487" s="570"/>
      <c r="SUB487" s="3"/>
      <c r="SUC487" s="431"/>
      <c r="SUD487" s="3"/>
      <c r="SUE487" s="570"/>
      <c r="SUF487" s="3"/>
      <c r="SUG487" s="431"/>
      <c r="SUH487" s="3"/>
      <c r="SUI487" s="570"/>
      <c r="SUJ487" s="3"/>
      <c r="SUK487" s="431"/>
      <c r="SUL487" s="3"/>
      <c r="SUM487" s="570"/>
      <c r="SUN487" s="3"/>
      <c r="SUO487" s="431"/>
      <c r="SUP487" s="3"/>
      <c r="SUQ487" s="570"/>
      <c r="SUR487" s="3"/>
      <c r="SUS487" s="431"/>
      <c r="SUT487" s="3"/>
      <c r="SUU487" s="570"/>
      <c r="SUV487" s="3"/>
      <c r="SUW487" s="431"/>
      <c r="SUX487" s="3"/>
      <c r="SUY487" s="570"/>
      <c r="SUZ487" s="3"/>
      <c r="SVA487" s="431"/>
      <c r="SVB487" s="3"/>
      <c r="SVC487" s="570"/>
      <c r="SVD487" s="3"/>
      <c r="SVE487" s="431"/>
      <c r="SVF487" s="3"/>
      <c r="SVG487" s="570"/>
      <c r="SVH487" s="3"/>
      <c r="SVI487" s="431"/>
      <c r="SVJ487" s="3"/>
      <c r="SVK487" s="570"/>
      <c r="SVL487" s="3"/>
      <c r="SVM487" s="431"/>
      <c r="SVN487" s="3"/>
      <c r="SVO487" s="570"/>
      <c r="SVP487" s="3"/>
      <c r="SVQ487" s="431"/>
      <c r="SVR487" s="3"/>
      <c r="SVS487" s="570"/>
      <c r="SVT487" s="3"/>
      <c r="SVU487" s="431"/>
      <c r="SVV487" s="3"/>
      <c r="SVW487" s="570"/>
      <c r="SVX487" s="3"/>
      <c r="SVY487" s="431"/>
      <c r="SVZ487" s="3"/>
      <c r="SWA487" s="570"/>
      <c r="SWB487" s="3"/>
      <c r="SWC487" s="431"/>
      <c r="SWD487" s="3"/>
      <c r="SWE487" s="570"/>
      <c r="SWF487" s="3"/>
      <c r="SWG487" s="431"/>
      <c r="SWH487" s="3"/>
      <c r="SWI487" s="570"/>
      <c r="SWJ487" s="3"/>
      <c r="SWK487" s="431"/>
      <c r="SWL487" s="3"/>
      <c r="SWM487" s="570"/>
      <c r="SWN487" s="3"/>
      <c r="SWO487" s="431"/>
      <c r="SWP487" s="3"/>
      <c r="SWQ487" s="570"/>
      <c r="SWR487" s="3"/>
      <c r="SWS487" s="431"/>
      <c r="SWT487" s="3"/>
      <c r="SWU487" s="570"/>
      <c r="SWV487" s="3"/>
      <c r="SWW487" s="431"/>
      <c r="SWX487" s="3"/>
      <c r="SWY487" s="570"/>
      <c r="SWZ487" s="3"/>
      <c r="SXA487" s="431"/>
      <c r="SXB487" s="3"/>
      <c r="SXC487" s="570"/>
      <c r="SXD487" s="3"/>
      <c r="SXE487" s="431"/>
      <c r="SXF487" s="3"/>
      <c r="SXG487" s="570"/>
      <c r="SXH487" s="3"/>
      <c r="SXI487" s="431"/>
      <c r="SXJ487" s="3"/>
      <c r="SXK487" s="570"/>
      <c r="SXL487" s="3"/>
      <c r="SXM487" s="431"/>
      <c r="SXN487" s="3"/>
      <c r="SXO487" s="570"/>
      <c r="SXP487" s="3"/>
      <c r="SXQ487" s="431"/>
      <c r="SXR487" s="3"/>
      <c r="SXS487" s="570"/>
      <c r="SXT487" s="3"/>
      <c r="SXU487" s="431"/>
      <c r="SXV487" s="3"/>
      <c r="SXW487" s="570"/>
      <c r="SXX487" s="3"/>
      <c r="SXY487" s="431"/>
      <c r="SXZ487" s="3"/>
      <c r="SYA487" s="570"/>
      <c r="SYB487" s="3"/>
      <c r="SYC487" s="431"/>
      <c r="SYD487" s="3"/>
      <c r="SYE487" s="570"/>
      <c r="SYF487" s="3"/>
      <c r="SYG487" s="431"/>
      <c r="SYH487" s="3"/>
      <c r="SYI487" s="570"/>
      <c r="SYJ487" s="3"/>
      <c r="SYK487" s="431"/>
      <c r="SYL487" s="3"/>
      <c r="SYM487" s="570"/>
      <c r="SYN487" s="3"/>
      <c r="SYO487" s="431"/>
      <c r="SYP487" s="3"/>
      <c r="SYQ487" s="570"/>
      <c r="SYR487" s="3"/>
      <c r="SYS487" s="431"/>
      <c r="SYT487" s="3"/>
      <c r="SYU487" s="570"/>
      <c r="SYV487" s="3"/>
      <c r="SYW487" s="431"/>
      <c r="SYX487" s="3"/>
      <c r="SYY487" s="570"/>
      <c r="SYZ487" s="3"/>
      <c r="SZA487" s="431"/>
      <c r="SZB487" s="3"/>
      <c r="SZC487" s="570"/>
      <c r="SZD487" s="3"/>
      <c r="SZE487" s="431"/>
      <c r="SZF487" s="3"/>
      <c r="SZG487" s="570"/>
      <c r="SZH487" s="3"/>
      <c r="SZI487" s="431"/>
      <c r="SZJ487" s="3"/>
      <c r="SZK487" s="570"/>
      <c r="SZL487" s="3"/>
      <c r="SZM487" s="431"/>
      <c r="SZN487" s="3"/>
      <c r="SZO487" s="570"/>
      <c r="SZP487" s="3"/>
      <c r="SZQ487" s="431"/>
      <c r="SZR487" s="3"/>
      <c r="SZS487" s="570"/>
      <c r="SZT487" s="3"/>
      <c r="SZU487" s="431"/>
      <c r="SZV487" s="3"/>
      <c r="SZW487" s="570"/>
      <c r="SZX487" s="3"/>
      <c r="SZY487" s="431"/>
      <c r="SZZ487" s="3"/>
      <c r="TAA487" s="570"/>
      <c r="TAB487" s="3"/>
      <c r="TAC487" s="431"/>
      <c r="TAD487" s="3"/>
      <c r="TAE487" s="570"/>
      <c r="TAF487" s="3"/>
      <c r="TAG487" s="431"/>
      <c r="TAH487" s="3"/>
      <c r="TAI487" s="570"/>
      <c r="TAJ487" s="3"/>
      <c r="TAK487" s="431"/>
      <c r="TAL487" s="3"/>
      <c r="TAM487" s="570"/>
      <c r="TAN487" s="3"/>
      <c r="TAO487" s="431"/>
      <c r="TAP487" s="3"/>
      <c r="TAQ487" s="570"/>
      <c r="TAR487" s="3"/>
      <c r="TAS487" s="431"/>
      <c r="TAT487" s="3"/>
      <c r="TAU487" s="570"/>
      <c r="TAV487" s="3"/>
      <c r="TAW487" s="431"/>
      <c r="TAX487" s="3"/>
      <c r="TAY487" s="570"/>
      <c r="TAZ487" s="3"/>
      <c r="TBA487" s="431"/>
      <c r="TBB487" s="3"/>
      <c r="TBC487" s="570"/>
      <c r="TBD487" s="3"/>
      <c r="TBE487" s="431"/>
      <c r="TBF487" s="3"/>
      <c r="TBG487" s="570"/>
      <c r="TBH487" s="3"/>
      <c r="TBI487" s="431"/>
      <c r="TBJ487" s="3"/>
      <c r="TBK487" s="570"/>
      <c r="TBL487" s="3"/>
      <c r="TBM487" s="431"/>
      <c r="TBN487" s="3"/>
      <c r="TBO487" s="570"/>
      <c r="TBP487" s="3"/>
      <c r="TBQ487" s="431"/>
      <c r="TBR487" s="3"/>
      <c r="TBS487" s="570"/>
      <c r="TBT487" s="3"/>
      <c r="TBU487" s="431"/>
      <c r="TBV487" s="3"/>
      <c r="TBW487" s="570"/>
      <c r="TBX487" s="3"/>
      <c r="TBY487" s="431"/>
      <c r="TBZ487" s="3"/>
      <c r="TCA487" s="570"/>
      <c r="TCB487" s="3"/>
      <c r="TCC487" s="431"/>
      <c r="TCD487" s="3"/>
      <c r="TCE487" s="570"/>
      <c r="TCF487" s="3"/>
      <c r="TCG487" s="431"/>
      <c r="TCH487" s="3"/>
      <c r="TCI487" s="570"/>
      <c r="TCJ487" s="3"/>
      <c r="TCK487" s="431"/>
      <c r="TCL487" s="3"/>
      <c r="TCM487" s="570"/>
      <c r="TCN487" s="3"/>
      <c r="TCO487" s="431"/>
      <c r="TCP487" s="3"/>
      <c r="TCQ487" s="570"/>
      <c r="TCR487" s="3"/>
      <c r="TCS487" s="431"/>
      <c r="TCT487" s="3"/>
      <c r="TCU487" s="570"/>
      <c r="TCV487" s="3"/>
      <c r="TCW487" s="431"/>
      <c r="TCX487" s="3"/>
      <c r="TCY487" s="570"/>
      <c r="TCZ487" s="3"/>
      <c r="TDA487" s="431"/>
      <c r="TDB487" s="3"/>
      <c r="TDC487" s="570"/>
      <c r="TDD487" s="3"/>
      <c r="TDE487" s="431"/>
      <c r="TDF487" s="3"/>
      <c r="TDG487" s="570"/>
      <c r="TDH487" s="3"/>
      <c r="TDI487" s="431"/>
      <c r="TDJ487" s="3"/>
      <c r="TDK487" s="570"/>
      <c r="TDL487" s="3"/>
      <c r="TDM487" s="431"/>
      <c r="TDN487" s="3"/>
      <c r="TDO487" s="570"/>
      <c r="TDP487" s="3"/>
      <c r="TDQ487" s="431"/>
      <c r="TDR487" s="3"/>
      <c r="TDS487" s="570"/>
      <c r="TDT487" s="3"/>
      <c r="TDU487" s="431"/>
      <c r="TDV487" s="3"/>
      <c r="TDW487" s="570"/>
      <c r="TDX487" s="3"/>
      <c r="TDY487" s="431"/>
      <c r="TDZ487" s="3"/>
      <c r="TEA487" s="570"/>
      <c r="TEB487" s="3"/>
      <c r="TEC487" s="431"/>
      <c r="TED487" s="3"/>
      <c r="TEE487" s="570"/>
      <c r="TEF487" s="3"/>
      <c r="TEG487" s="431"/>
      <c r="TEH487" s="3"/>
      <c r="TEI487" s="570"/>
      <c r="TEJ487" s="3"/>
      <c r="TEK487" s="431"/>
      <c r="TEL487" s="3"/>
      <c r="TEM487" s="570"/>
      <c r="TEN487" s="3"/>
      <c r="TEO487" s="431"/>
      <c r="TEP487" s="3"/>
      <c r="TEQ487" s="570"/>
      <c r="TER487" s="3"/>
      <c r="TES487" s="431"/>
      <c r="TET487" s="3"/>
      <c r="TEU487" s="570"/>
      <c r="TEV487" s="3"/>
      <c r="TEW487" s="431"/>
      <c r="TEX487" s="3"/>
      <c r="TEY487" s="570"/>
      <c r="TEZ487" s="3"/>
      <c r="TFA487" s="431"/>
      <c r="TFB487" s="3"/>
      <c r="TFC487" s="570"/>
      <c r="TFD487" s="3"/>
      <c r="TFE487" s="431"/>
      <c r="TFF487" s="3"/>
      <c r="TFG487" s="570"/>
      <c r="TFH487" s="3"/>
      <c r="TFI487" s="431"/>
      <c r="TFJ487" s="3"/>
      <c r="TFK487" s="570"/>
      <c r="TFL487" s="3"/>
      <c r="TFM487" s="431"/>
      <c r="TFN487" s="3"/>
      <c r="TFO487" s="570"/>
      <c r="TFP487" s="3"/>
      <c r="TFQ487" s="431"/>
      <c r="TFR487" s="3"/>
      <c r="TFS487" s="570"/>
      <c r="TFT487" s="3"/>
      <c r="TFU487" s="431"/>
      <c r="TFV487" s="3"/>
      <c r="TFW487" s="570"/>
      <c r="TFX487" s="3"/>
      <c r="TFY487" s="431"/>
      <c r="TFZ487" s="3"/>
      <c r="TGA487" s="570"/>
      <c r="TGB487" s="3"/>
      <c r="TGC487" s="431"/>
      <c r="TGD487" s="3"/>
      <c r="TGE487" s="570"/>
      <c r="TGF487" s="3"/>
      <c r="TGG487" s="431"/>
      <c r="TGH487" s="3"/>
      <c r="TGI487" s="570"/>
      <c r="TGJ487" s="3"/>
      <c r="TGK487" s="431"/>
      <c r="TGL487" s="3"/>
      <c r="TGM487" s="570"/>
      <c r="TGN487" s="3"/>
      <c r="TGO487" s="431"/>
      <c r="TGP487" s="3"/>
      <c r="TGQ487" s="570"/>
      <c r="TGR487" s="3"/>
      <c r="TGS487" s="431"/>
      <c r="TGT487" s="3"/>
      <c r="TGU487" s="570"/>
      <c r="TGV487" s="3"/>
      <c r="TGW487" s="431"/>
      <c r="TGX487" s="3"/>
      <c r="TGY487" s="570"/>
      <c r="TGZ487" s="3"/>
      <c r="THA487" s="431"/>
      <c r="THB487" s="3"/>
      <c r="THC487" s="570"/>
      <c r="THD487" s="3"/>
      <c r="THE487" s="431"/>
      <c r="THF487" s="3"/>
      <c r="THG487" s="570"/>
      <c r="THH487" s="3"/>
      <c r="THI487" s="431"/>
      <c r="THJ487" s="3"/>
      <c r="THK487" s="570"/>
      <c r="THL487" s="3"/>
      <c r="THM487" s="431"/>
      <c r="THN487" s="3"/>
      <c r="THO487" s="570"/>
      <c r="THP487" s="3"/>
      <c r="THQ487" s="431"/>
      <c r="THR487" s="3"/>
      <c r="THS487" s="570"/>
      <c r="THT487" s="3"/>
      <c r="THU487" s="431"/>
      <c r="THV487" s="3"/>
      <c r="THW487" s="570"/>
      <c r="THX487" s="3"/>
      <c r="THY487" s="431"/>
      <c r="THZ487" s="3"/>
      <c r="TIA487" s="570"/>
      <c r="TIB487" s="3"/>
      <c r="TIC487" s="431"/>
      <c r="TID487" s="3"/>
      <c r="TIE487" s="570"/>
      <c r="TIF487" s="3"/>
      <c r="TIG487" s="431"/>
      <c r="TIH487" s="3"/>
      <c r="TII487" s="570"/>
      <c r="TIJ487" s="3"/>
      <c r="TIK487" s="431"/>
      <c r="TIL487" s="3"/>
      <c r="TIM487" s="570"/>
      <c r="TIN487" s="3"/>
      <c r="TIO487" s="431"/>
      <c r="TIP487" s="3"/>
      <c r="TIQ487" s="570"/>
      <c r="TIR487" s="3"/>
      <c r="TIS487" s="431"/>
      <c r="TIT487" s="3"/>
      <c r="TIU487" s="570"/>
      <c r="TIV487" s="3"/>
      <c r="TIW487" s="431"/>
      <c r="TIX487" s="3"/>
      <c r="TIY487" s="570"/>
      <c r="TIZ487" s="3"/>
      <c r="TJA487" s="431"/>
      <c r="TJB487" s="3"/>
      <c r="TJC487" s="570"/>
      <c r="TJD487" s="3"/>
      <c r="TJE487" s="431"/>
      <c r="TJF487" s="3"/>
      <c r="TJG487" s="570"/>
      <c r="TJH487" s="3"/>
      <c r="TJI487" s="431"/>
      <c r="TJJ487" s="3"/>
      <c r="TJK487" s="570"/>
      <c r="TJL487" s="3"/>
      <c r="TJM487" s="431"/>
      <c r="TJN487" s="3"/>
      <c r="TJO487" s="570"/>
      <c r="TJP487" s="3"/>
      <c r="TJQ487" s="431"/>
      <c r="TJR487" s="3"/>
      <c r="TJS487" s="570"/>
      <c r="TJT487" s="3"/>
      <c r="TJU487" s="431"/>
      <c r="TJV487" s="3"/>
      <c r="TJW487" s="570"/>
      <c r="TJX487" s="3"/>
      <c r="TJY487" s="431"/>
      <c r="TJZ487" s="3"/>
      <c r="TKA487" s="570"/>
      <c r="TKB487" s="3"/>
      <c r="TKC487" s="431"/>
      <c r="TKD487" s="3"/>
      <c r="TKE487" s="570"/>
      <c r="TKF487" s="3"/>
      <c r="TKG487" s="431"/>
      <c r="TKH487" s="3"/>
      <c r="TKI487" s="570"/>
      <c r="TKJ487" s="3"/>
      <c r="TKK487" s="431"/>
      <c r="TKL487" s="3"/>
      <c r="TKM487" s="570"/>
      <c r="TKN487" s="3"/>
      <c r="TKO487" s="431"/>
      <c r="TKP487" s="3"/>
      <c r="TKQ487" s="570"/>
      <c r="TKR487" s="3"/>
      <c r="TKS487" s="431"/>
      <c r="TKT487" s="3"/>
      <c r="TKU487" s="570"/>
      <c r="TKV487" s="3"/>
      <c r="TKW487" s="431"/>
      <c r="TKX487" s="3"/>
      <c r="TKY487" s="570"/>
      <c r="TKZ487" s="3"/>
      <c r="TLA487" s="431"/>
      <c r="TLB487" s="3"/>
      <c r="TLC487" s="570"/>
      <c r="TLD487" s="3"/>
      <c r="TLE487" s="431"/>
      <c r="TLF487" s="3"/>
      <c r="TLG487" s="570"/>
      <c r="TLH487" s="3"/>
      <c r="TLI487" s="431"/>
      <c r="TLJ487" s="3"/>
      <c r="TLK487" s="570"/>
      <c r="TLL487" s="3"/>
      <c r="TLM487" s="431"/>
      <c r="TLN487" s="3"/>
      <c r="TLO487" s="570"/>
      <c r="TLP487" s="3"/>
      <c r="TLQ487" s="431"/>
      <c r="TLR487" s="3"/>
      <c r="TLS487" s="570"/>
      <c r="TLT487" s="3"/>
      <c r="TLU487" s="431"/>
      <c r="TLV487" s="3"/>
      <c r="TLW487" s="570"/>
      <c r="TLX487" s="3"/>
      <c r="TLY487" s="431"/>
      <c r="TLZ487" s="3"/>
      <c r="TMA487" s="570"/>
      <c r="TMB487" s="3"/>
      <c r="TMC487" s="431"/>
      <c r="TMD487" s="3"/>
      <c r="TME487" s="570"/>
      <c r="TMF487" s="3"/>
      <c r="TMG487" s="431"/>
      <c r="TMH487" s="3"/>
      <c r="TMI487" s="570"/>
      <c r="TMJ487" s="3"/>
      <c r="TMK487" s="431"/>
      <c r="TML487" s="3"/>
      <c r="TMM487" s="570"/>
      <c r="TMN487" s="3"/>
      <c r="TMO487" s="431"/>
      <c r="TMP487" s="3"/>
      <c r="TMQ487" s="570"/>
      <c r="TMR487" s="3"/>
      <c r="TMS487" s="431"/>
      <c r="TMT487" s="3"/>
      <c r="TMU487" s="570"/>
      <c r="TMV487" s="3"/>
      <c r="TMW487" s="431"/>
      <c r="TMX487" s="3"/>
      <c r="TMY487" s="570"/>
      <c r="TMZ487" s="3"/>
      <c r="TNA487" s="431"/>
      <c r="TNB487" s="3"/>
      <c r="TNC487" s="570"/>
      <c r="TND487" s="3"/>
      <c r="TNE487" s="431"/>
      <c r="TNF487" s="3"/>
      <c r="TNG487" s="570"/>
      <c r="TNH487" s="3"/>
      <c r="TNI487" s="431"/>
      <c r="TNJ487" s="3"/>
      <c r="TNK487" s="570"/>
      <c r="TNL487" s="3"/>
      <c r="TNM487" s="431"/>
      <c r="TNN487" s="3"/>
      <c r="TNO487" s="570"/>
      <c r="TNP487" s="3"/>
      <c r="TNQ487" s="431"/>
      <c r="TNR487" s="3"/>
      <c r="TNS487" s="570"/>
      <c r="TNT487" s="3"/>
      <c r="TNU487" s="431"/>
      <c r="TNV487" s="3"/>
      <c r="TNW487" s="570"/>
      <c r="TNX487" s="3"/>
      <c r="TNY487" s="431"/>
      <c r="TNZ487" s="3"/>
      <c r="TOA487" s="570"/>
      <c r="TOB487" s="3"/>
      <c r="TOC487" s="431"/>
      <c r="TOD487" s="3"/>
      <c r="TOE487" s="570"/>
      <c r="TOF487" s="3"/>
      <c r="TOG487" s="431"/>
      <c r="TOH487" s="3"/>
      <c r="TOI487" s="570"/>
      <c r="TOJ487" s="3"/>
      <c r="TOK487" s="431"/>
      <c r="TOL487" s="3"/>
      <c r="TOM487" s="570"/>
      <c r="TON487" s="3"/>
      <c r="TOO487" s="431"/>
      <c r="TOP487" s="3"/>
      <c r="TOQ487" s="570"/>
      <c r="TOR487" s="3"/>
      <c r="TOS487" s="431"/>
      <c r="TOT487" s="3"/>
      <c r="TOU487" s="570"/>
      <c r="TOV487" s="3"/>
      <c r="TOW487" s="431"/>
      <c r="TOX487" s="3"/>
      <c r="TOY487" s="570"/>
      <c r="TOZ487" s="3"/>
      <c r="TPA487" s="431"/>
      <c r="TPB487" s="3"/>
      <c r="TPC487" s="570"/>
      <c r="TPD487" s="3"/>
      <c r="TPE487" s="431"/>
      <c r="TPF487" s="3"/>
      <c r="TPG487" s="570"/>
      <c r="TPH487" s="3"/>
      <c r="TPI487" s="431"/>
      <c r="TPJ487" s="3"/>
      <c r="TPK487" s="570"/>
      <c r="TPL487" s="3"/>
      <c r="TPM487" s="431"/>
      <c r="TPN487" s="3"/>
      <c r="TPO487" s="570"/>
      <c r="TPP487" s="3"/>
      <c r="TPQ487" s="431"/>
      <c r="TPR487" s="3"/>
      <c r="TPS487" s="570"/>
      <c r="TPT487" s="3"/>
      <c r="TPU487" s="431"/>
      <c r="TPV487" s="3"/>
      <c r="TPW487" s="570"/>
      <c r="TPX487" s="3"/>
      <c r="TPY487" s="431"/>
      <c r="TPZ487" s="3"/>
      <c r="TQA487" s="570"/>
      <c r="TQB487" s="3"/>
      <c r="TQC487" s="431"/>
      <c r="TQD487" s="3"/>
      <c r="TQE487" s="570"/>
      <c r="TQF487" s="3"/>
      <c r="TQG487" s="431"/>
      <c r="TQH487" s="3"/>
      <c r="TQI487" s="570"/>
      <c r="TQJ487" s="3"/>
      <c r="TQK487" s="431"/>
      <c r="TQL487" s="3"/>
      <c r="TQM487" s="570"/>
      <c r="TQN487" s="3"/>
      <c r="TQO487" s="431"/>
      <c r="TQP487" s="3"/>
      <c r="TQQ487" s="570"/>
      <c r="TQR487" s="3"/>
      <c r="TQS487" s="431"/>
      <c r="TQT487" s="3"/>
      <c r="TQU487" s="570"/>
      <c r="TQV487" s="3"/>
      <c r="TQW487" s="431"/>
      <c r="TQX487" s="3"/>
      <c r="TQY487" s="570"/>
      <c r="TQZ487" s="3"/>
      <c r="TRA487" s="431"/>
      <c r="TRB487" s="3"/>
      <c r="TRC487" s="570"/>
      <c r="TRD487" s="3"/>
      <c r="TRE487" s="431"/>
      <c r="TRF487" s="3"/>
      <c r="TRG487" s="570"/>
      <c r="TRH487" s="3"/>
      <c r="TRI487" s="431"/>
      <c r="TRJ487" s="3"/>
      <c r="TRK487" s="570"/>
      <c r="TRL487" s="3"/>
      <c r="TRM487" s="431"/>
      <c r="TRN487" s="3"/>
      <c r="TRO487" s="570"/>
      <c r="TRP487" s="3"/>
      <c r="TRQ487" s="431"/>
      <c r="TRR487" s="3"/>
      <c r="TRS487" s="570"/>
      <c r="TRT487" s="3"/>
      <c r="TRU487" s="431"/>
      <c r="TRV487" s="3"/>
      <c r="TRW487" s="570"/>
      <c r="TRX487" s="3"/>
      <c r="TRY487" s="431"/>
      <c r="TRZ487" s="3"/>
      <c r="TSA487" s="570"/>
      <c r="TSB487" s="3"/>
      <c r="TSC487" s="431"/>
      <c r="TSD487" s="3"/>
      <c r="TSE487" s="570"/>
      <c r="TSF487" s="3"/>
      <c r="TSG487" s="431"/>
      <c r="TSH487" s="3"/>
      <c r="TSI487" s="570"/>
      <c r="TSJ487" s="3"/>
      <c r="TSK487" s="431"/>
      <c r="TSL487" s="3"/>
      <c r="TSM487" s="570"/>
      <c r="TSN487" s="3"/>
      <c r="TSO487" s="431"/>
      <c r="TSP487" s="3"/>
      <c r="TSQ487" s="570"/>
      <c r="TSR487" s="3"/>
      <c r="TSS487" s="431"/>
      <c r="TST487" s="3"/>
      <c r="TSU487" s="570"/>
      <c r="TSV487" s="3"/>
      <c r="TSW487" s="431"/>
      <c r="TSX487" s="3"/>
      <c r="TSY487" s="570"/>
      <c r="TSZ487" s="3"/>
      <c r="TTA487" s="431"/>
      <c r="TTB487" s="3"/>
      <c r="TTC487" s="570"/>
      <c r="TTD487" s="3"/>
      <c r="TTE487" s="431"/>
      <c r="TTF487" s="3"/>
      <c r="TTG487" s="570"/>
      <c r="TTH487" s="3"/>
      <c r="TTI487" s="431"/>
      <c r="TTJ487" s="3"/>
      <c r="TTK487" s="570"/>
      <c r="TTL487" s="3"/>
      <c r="TTM487" s="431"/>
      <c r="TTN487" s="3"/>
      <c r="TTO487" s="570"/>
      <c r="TTP487" s="3"/>
      <c r="TTQ487" s="431"/>
      <c r="TTR487" s="3"/>
      <c r="TTS487" s="570"/>
      <c r="TTT487" s="3"/>
      <c r="TTU487" s="431"/>
      <c r="TTV487" s="3"/>
      <c r="TTW487" s="570"/>
      <c r="TTX487" s="3"/>
      <c r="TTY487" s="431"/>
      <c r="TTZ487" s="3"/>
      <c r="TUA487" s="570"/>
      <c r="TUB487" s="3"/>
      <c r="TUC487" s="431"/>
      <c r="TUD487" s="3"/>
      <c r="TUE487" s="570"/>
      <c r="TUF487" s="3"/>
      <c r="TUG487" s="431"/>
      <c r="TUH487" s="3"/>
      <c r="TUI487" s="570"/>
      <c r="TUJ487" s="3"/>
      <c r="TUK487" s="431"/>
      <c r="TUL487" s="3"/>
      <c r="TUM487" s="570"/>
      <c r="TUN487" s="3"/>
      <c r="TUO487" s="431"/>
      <c r="TUP487" s="3"/>
      <c r="TUQ487" s="570"/>
      <c r="TUR487" s="3"/>
      <c r="TUS487" s="431"/>
      <c r="TUT487" s="3"/>
      <c r="TUU487" s="570"/>
      <c r="TUV487" s="3"/>
      <c r="TUW487" s="431"/>
      <c r="TUX487" s="3"/>
      <c r="TUY487" s="570"/>
      <c r="TUZ487" s="3"/>
      <c r="TVA487" s="431"/>
      <c r="TVB487" s="3"/>
      <c r="TVC487" s="570"/>
      <c r="TVD487" s="3"/>
      <c r="TVE487" s="431"/>
      <c r="TVF487" s="3"/>
      <c r="TVG487" s="570"/>
      <c r="TVH487" s="3"/>
      <c r="TVI487" s="431"/>
      <c r="TVJ487" s="3"/>
      <c r="TVK487" s="570"/>
      <c r="TVL487" s="3"/>
      <c r="TVM487" s="431"/>
      <c r="TVN487" s="3"/>
      <c r="TVO487" s="570"/>
      <c r="TVP487" s="3"/>
      <c r="TVQ487" s="431"/>
      <c r="TVR487" s="3"/>
      <c r="TVS487" s="570"/>
      <c r="TVT487" s="3"/>
      <c r="TVU487" s="431"/>
      <c r="TVV487" s="3"/>
      <c r="TVW487" s="570"/>
      <c r="TVX487" s="3"/>
      <c r="TVY487" s="431"/>
      <c r="TVZ487" s="3"/>
      <c r="TWA487" s="570"/>
      <c r="TWB487" s="3"/>
      <c r="TWC487" s="431"/>
      <c r="TWD487" s="3"/>
      <c r="TWE487" s="570"/>
      <c r="TWF487" s="3"/>
      <c r="TWG487" s="431"/>
      <c r="TWH487" s="3"/>
      <c r="TWI487" s="570"/>
      <c r="TWJ487" s="3"/>
      <c r="TWK487" s="431"/>
      <c r="TWL487" s="3"/>
      <c r="TWM487" s="570"/>
      <c r="TWN487" s="3"/>
      <c r="TWO487" s="431"/>
      <c r="TWP487" s="3"/>
      <c r="TWQ487" s="570"/>
      <c r="TWR487" s="3"/>
      <c r="TWS487" s="431"/>
      <c r="TWT487" s="3"/>
      <c r="TWU487" s="570"/>
      <c r="TWV487" s="3"/>
      <c r="TWW487" s="431"/>
      <c r="TWX487" s="3"/>
      <c r="TWY487" s="570"/>
      <c r="TWZ487" s="3"/>
      <c r="TXA487" s="431"/>
      <c r="TXB487" s="3"/>
      <c r="TXC487" s="570"/>
      <c r="TXD487" s="3"/>
      <c r="TXE487" s="431"/>
      <c r="TXF487" s="3"/>
      <c r="TXG487" s="570"/>
      <c r="TXH487" s="3"/>
      <c r="TXI487" s="431"/>
      <c r="TXJ487" s="3"/>
      <c r="TXK487" s="570"/>
      <c r="TXL487" s="3"/>
      <c r="TXM487" s="431"/>
      <c r="TXN487" s="3"/>
      <c r="TXO487" s="570"/>
      <c r="TXP487" s="3"/>
      <c r="TXQ487" s="431"/>
      <c r="TXR487" s="3"/>
      <c r="TXS487" s="570"/>
      <c r="TXT487" s="3"/>
      <c r="TXU487" s="431"/>
      <c r="TXV487" s="3"/>
      <c r="TXW487" s="570"/>
      <c r="TXX487" s="3"/>
      <c r="TXY487" s="431"/>
      <c r="TXZ487" s="3"/>
      <c r="TYA487" s="570"/>
      <c r="TYB487" s="3"/>
      <c r="TYC487" s="431"/>
      <c r="TYD487" s="3"/>
      <c r="TYE487" s="570"/>
      <c r="TYF487" s="3"/>
      <c r="TYG487" s="431"/>
      <c r="TYH487" s="3"/>
      <c r="TYI487" s="570"/>
      <c r="TYJ487" s="3"/>
      <c r="TYK487" s="431"/>
      <c r="TYL487" s="3"/>
      <c r="TYM487" s="570"/>
      <c r="TYN487" s="3"/>
      <c r="TYO487" s="431"/>
      <c r="TYP487" s="3"/>
      <c r="TYQ487" s="570"/>
      <c r="TYR487" s="3"/>
      <c r="TYS487" s="431"/>
      <c r="TYT487" s="3"/>
      <c r="TYU487" s="570"/>
      <c r="TYV487" s="3"/>
      <c r="TYW487" s="431"/>
      <c r="TYX487" s="3"/>
      <c r="TYY487" s="570"/>
      <c r="TYZ487" s="3"/>
      <c r="TZA487" s="431"/>
      <c r="TZB487" s="3"/>
      <c r="TZC487" s="570"/>
      <c r="TZD487" s="3"/>
      <c r="TZE487" s="431"/>
      <c r="TZF487" s="3"/>
      <c r="TZG487" s="570"/>
      <c r="TZH487" s="3"/>
      <c r="TZI487" s="431"/>
      <c r="TZJ487" s="3"/>
      <c r="TZK487" s="570"/>
      <c r="TZL487" s="3"/>
      <c r="TZM487" s="431"/>
      <c r="TZN487" s="3"/>
      <c r="TZO487" s="570"/>
      <c r="TZP487" s="3"/>
      <c r="TZQ487" s="431"/>
      <c r="TZR487" s="3"/>
      <c r="TZS487" s="570"/>
      <c r="TZT487" s="3"/>
      <c r="TZU487" s="431"/>
      <c r="TZV487" s="3"/>
      <c r="TZW487" s="570"/>
      <c r="TZX487" s="3"/>
      <c r="TZY487" s="431"/>
      <c r="TZZ487" s="3"/>
      <c r="UAA487" s="570"/>
      <c r="UAB487" s="3"/>
      <c r="UAC487" s="431"/>
      <c r="UAD487" s="3"/>
      <c r="UAE487" s="570"/>
      <c r="UAF487" s="3"/>
      <c r="UAG487" s="431"/>
      <c r="UAH487" s="3"/>
      <c r="UAI487" s="570"/>
      <c r="UAJ487" s="3"/>
      <c r="UAK487" s="431"/>
      <c r="UAL487" s="3"/>
      <c r="UAM487" s="570"/>
      <c r="UAN487" s="3"/>
      <c r="UAO487" s="431"/>
      <c r="UAP487" s="3"/>
      <c r="UAQ487" s="570"/>
      <c r="UAR487" s="3"/>
      <c r="UAS487" s="431"/>
      <c r="UAT487" s="3"/>
      <c r="UAU487" s="570"/>
      <c r="UAV487" s="3"/>
      <c r="UAW487" s="431"/>
      <c r="UAX487" s="3"/>
      <c r="UAY487" s="570"/>
      <c r="UAZ487" s="3"/>
      <c r="UBA487" s="431"/>
      <c r="UBB487" s="3"/>
      <c r="UBC487" s="570"/>
      <c r="UBD487" s="3"/>
      <c r="UBE487" s="431"/>
      <c r="UBF487" s="3"/>
      <c r="UBG487" s="570"/>
      <c r="UBH487" s="3"/>
      <c r="UBI487" s="431"/>
      <c r="UBJ487" s="3"/>
      <c r="UBK487" s="570"/>
      <c r="UBL487" s="3"/>
      <c r="UBM487" s="431"/>
      <c r="UBN487" s="3"/>
      <c r="UBO487" s="570"/>
      <c r="UBP487" s="3"/>
      <c r="UBQ487" s="431"/>
      <c r="UBR487" s="3"/>
      <c r="UBS487" s="570"/>
      <c r="UBT487" s="3"/>
      <c r="UBU487" s="431"/>
      <c r="UBV487" s="3"/>
      <c r="UBW487" s="570"/>
      <c r="UBX487" s="3"/>
      <c r="UBY487" s="431"/>
      <c r="UBZ487" s="3"/>
      <c r="UCA487" s="570"/>
      <c r="UCB487" s="3"/>
      <c r="UCC487" s="431"/>
      <c r="UCD487" s="3"/>
      <c r="UCE487" s="570"/>
      <c r="UCF487" s="3"/>
      <c r="UCG487" s="431"/>
      <c r="UCH487" s="3"/>
      <c r="UCI487" s="570"/>
      <c r="UCJ487" s="3"/>
      <c r="UCK487" s="431"/>
      <c r="UCL487" s="3"/>
      <c r="UCM487" s="570"/>
      <c r="UCN487" s="3"/>
      <c r="UCO487" s="431"/>
      <c r="UCP487" s="3"/>
      <c r="UCQ487" s="570"/>
      <c r="UCR487" s="3"/>
      <c r="UCS487" s="431"/>
      <c r="UCT487" s="3"/>
      <c r="UCU487" s="570"/>
      <c r="UCV487" s="3"/>
      <c r="UCW487" s="431"/>
      <c r="UCX487" s="3"/>
      <c r="UCY487" s="570"/>
      <c r="UCZ487" s="3"/>
      <c r="UDA487" s="431"/>
      <c r="UDB487" s="3"/>
      <c r="UDC487" s="570"/>
      <c r="UDD487" s="3"/>
      <c r="UDE487" s="431"/>
      <c r="UDF487" s="3"/>
      <c r="UDG487" s="570"/>
      <c r="UDH487" s="3"/>
      <c r="UDI487" s="431"/>
      <c r="UDJ487" s="3"/>
      <c r="UDK487" s="570"/>
      <c r="UDL487" s="3"/>
      <c r="UDM487" s="431"/>
      <c r="UDN487" s="3"/>
      <c r="UDO487" s="570"/>
      <c r="UDP487" s="3"/>
      <c r="UDQ487" s="431"/>
      <c r="UDR487" s="3"/>
      <c r="UDS487" s="570"/>
      <c r="UDT487" s="3"/>
      <c r="UDU487" s="431"/>
      <c r="UDV487" s="3"/>
      <c r="UDW487" s="570"/>
      <c r="UDX487" s="3"/>
      <c r="UDY487" s="431"/>
      <c r="UDZ487" s="3"/>
      <c r="UEA487" s="570"/>
      <c r="UEB487" s="3"/>
      <c r="UEC487" s="431"/>
      <c r="UED487" s="3"/>
      <c r="UEE487" s="570"/>
      <c r="UEF487" s="3"/>
      <c r="UEG487" s="431"/>
      <c r="UEH487" s="3"/>
      <c r="UEI487" s="570"/>
      <c r="UEJ487" s="3"/>
      <c r="UEK487" s="431"/>
      <c r="UEL487" s="3"/>
      <c r="UEM487" s="570"/>
      <c r="UEN487" s="3"/>
      <c r="UEO487" s="431"/>
      <c r="UEP487" s="3"/>
      <c r="UEQ487" s="570"/>
      <c r="UER487" s="3"/>
      <c r="UES487" s="431"/>
      <c r="UET487" s="3"/>
      <c r="UEU487" s="570"/>
      <c r="UEV487" s="3"/>
      <c r="UEW487" s="431"/>
      <c r="UEX487" s="3"/>
      <c r="UEY487" s="570"/>
      <c r="UEZ487" s="3"/>
      <c r="UFA487" s="431"/>
      <c r="UFB487" s="3"/>
      <c r="UFC487" s="570"/>
      <c r="UFD487" s="3"/>
      <c r="UFE487" s="431"/>
      <c r="UFF487" s="3"/>
      <c r="UFG487" s="570"/>
      <c r="UFH487" s="3"/>
      <c r="UFI487" s="431"/>
      <c r="UFJ487" s="3"/>
      <c r="UFK487" s="570"/>
      <c r="UFL487" s="3"/>
      <c r="UFM487" s="431"/>
      <c r="UFN487" s="3"/>
      <c r="UFO487" s="570"/>
      <c r="UFP487" s="3"/>
      <c r="UFQ487" s="431"/>
      <c r="UFR487" s="3"/>
      <c r="UFS487" s="570"/>
      <c r="UFT487" s="3"/>
      <c r="UFU487" s="431"/>
      <c r="UFV487" s="3"/>
      <c r="UFW487" s="570"/>
      <c r="UFX487" s="3"/>
      <c r="UFY487" s="431"/>
      <c r="UFZ487" s="3"/>
      <c r="UGA487" s="570"/>
      <c r="UGB487" s="3"/>
      <c r="UGC487" s="431"/>
      <c r="UGD487" s="3"/>
      <c r="UGE487" s="570"/>
      <c r="UGF487" s="3"/>
      <c r="UGG487" s="431"/>
      <c r="UGH487" s="3"/>
      <c r="UGI487" s="570"/>
      <c r="UGJ487" s="3"/>
      <c r="UGK487" s="431"/>
      <c r="UGL487" s="3"/>
      <c r="UGM487" s="570"/>
      <c r="UGN487" s="3"/>
      <c r="UGO487" s="431"/>
      <c r="UGP487" s="3"/>
      <c r="UGQ487" s="570"/>
      <c r="UGR487" s="3"/>
      <c r="UGS487" s="431"/>
      <c r="UGT487" s="3"/>
      <c r="UGU487" s="570"/>
      <c r="UGV487" s="3"/>
      <c r="UGW487" s="431"/>
      <c r="UGX487" s="3"/>
      <c r="UGY487" s="570"/>
      <c r="UGZ487" s="3"/>
      <c r="UHA487" s="431"/>
      <c r="UHB487" s="3"/>
      <c r="UHC487" s="570"/>
      <c r="UHD487" s="3"/>
      <c r="UHE487" s="431"/>
      <c r="UHF487" s="3"/>
      <c r="UHG487" s="570"/>
      <c r="UHH487" s="3"/>
      <c r="UHI487" s="431"/>
      <c r="UHJ487" s="3"/>
      <c r="UHK487" s="570"/>
      <c r="UHL487" s="3"/>
      <c r="UHM487" s="431"/>
      <c r="UHN487" s="3"/>
      <c r="UHO487" s="570"/>
      <c r="UHP487" s="3"/>
      <c r="UHQ487" s="431"/>
      <c r="UHR487" s="3"/>
      <c r="UHS487" s="570"/>
      <c r="UHT487" s="3"/>
      <c r="UHU487" s="431"/>
      <c r="UHV487" s="3"/>
      <c r="UHW487" s="570"/>
      <c r="UHX487" s="3"/>
      <c r="UHY487" s="431"/>
      <c r="UHZ487" s="3"/>
      <c r="UIA487" s="570"/>
      <c r="UIB487" s="3"/>
      <c r="UIC487" s="431"/>
      <c r="UID487" s="3"/>
      <c r="UIE487" s="570"/>
      <c r="UIF487" s="3"/>
      <c r="UIG487" s="431"/>
      <c r="UIH487" s="3"/>
      <c r="UII487" s="570"/>
      <c r="UIJ487" s="3"/>
      <c r="UIK487" s="431"/>
      <c r="UIL487" s="3"/>
      <c r="UIM487" s="570"/>
      <c r="UIN487" s="3"/>
      <c r="UIO487" s="431"/>
      <c r="UIP487" s="3"/>
      <c r="UIQ487" s="570"/>
      <c r="UIR487" s="3"/>
      <c r="UIS487" s="431"/>
      <c r="UIT487" s="3"/>
      <c r="UIU487" s="570"/>
      <c r="UIV487" s="3"/>
      <c r="UIW487" s="431"/>
      <c r="UIX487" s="3"/>
      <c r="UIY487" s="570"/>
      <c r="UIZ487" s="3"/>
      <c r="UJA487" s="431"/>
      <c r="UJB487" s="3"/>
      <c r="UJC487" s="570"/>
      <c r="UJD487" s="3"/>
      <c r="UJE487" s="431"/>
      <c r="UJF487" s="3"/>
      <c r="UJG487" s="570"/>
      <c r="UJH487" s="3"/>
      <c r="UJI487" s="431"/>
      <c r="UJJ487" s="3"/>
      <c r="UJK487" s="570"/>
      <c r="UJL487" s="3"/>
      <c r="UJM487" s="431"/>
      <c r="UJN487" s="3"/>
      <c r="UJO487" s="570"/>
      <c r="UJP487" s="3"/>
      <c r="UJQ487" s="431"/>
      <c r="UJR487" s="3"/>
      <c r="UJS487" s="570"/>
      <c r="UJT487" s="3"/>
      <c r="UJU487" s="431"/>
      <c r="UJV487" s="3"/>
      <c r="UJW487" s="570"/>
      <c r="UJX487" s="3"/>
      <c r="UJY487" s="431"/>
      <c r="UJZ487" s="3"/>
      <c r="UKA487" s="570"/>
      <c r="UKB487" s="3"/>
      <c r="UKC487" s="431"/>
      <c r="UKD487" s="3"/>
      <c r="UKE487" s="570"/>
      <c r="UKF487" s="3"/>
      <c r="UKG487" s="431"/>
      <c r="UKH487" s="3"/>
      <c r="UKI487" s="570"/>
      <c r="UKJ487" s="3"/>
      <c r="UKK487" s="431"/>
      <c r="UKL487" s="3"/>
      <c r="UKM487" s="570"/>
      <c r="UKN487" s="3"/>
      <c r="UKO487" s="431"/>
      <c r="UKP487" s="3"/>
      <c r="UKQ487" s="570"/>
      <c r="UKR487" s="3"/>
      <c r="UKS487" s="431"/>
      <c r="UKT487" s="3"/>
      <c r="UKU487" s="570"/>
      <c r="UKV487" s="3"/>
      <c r="UKW487" s="431"/>
      <c r="UKX487" s="3"/>
      <c r="UKY487" s="570"/>
      <c r="UKZ487" s="3"/>
      <c r="ULA487" s="431"/>
      <c r="ULB487" s="3"/>
      <c r="ULC487" s="570"/>
      <c r="ULD487" s="3"/>
      <c r="ULE487" s="431"/>
      <c r="ULF487" s="3"/>
      <c r="ULG487" s="570"/>
      <c r="ULH487" s="3"/>
      <c r="ULI487" s="431"/>
      <c r="ULJ487" s="3"/>
      <c r="ULK487" s="570"/>
      <c r="ULL487" s="3"/>
      <c r="ULM487" s="431"/>
      <c r="ULN487" s="3"/>
      <c r="ULO487" s="570"/>
      <c r="ULP487" s="3"/>
      <c r="ULQ487" s="431"/>
      <c r="ULR487" s="3"/>
      <c r="ULS487" s="570"/>
      <c r="ULT487" s="3"/>
      <c r="ULU487" s="431"/>
      <c r="ULV487" s="3"/>
      <c r="ULW487" s="570"/>
      <c r="ULX487" s="3"/>
      <c r="ULY487" s="431"/>
      <c r="ULZ487" s="3"/>
      <c r="UMA487" s="570"/>
      <c r="UMB487" s="3"/>
      <c r="UMC487" s="431"/>
      <c r="UMD487" s="3"/>
      <c r="UME487" s="570"/>
      <c r="UMF487" s="3"/>
      <c r="UMG487" s="431"/>
      <c r="UMH487" s="3"/>
      <c r="UMI487" s="570"/>
      <c r="UMJ487" s="3"/>
      <c r="UMK487" s="431"/>
      <c r="UML487" s="3"/>
      <c r="UMM487" s="570"/>
      <c r="UMN487" s="3"/>
      <c r="UMO487" s="431"/>
      <c r="UMP487" s="3"/>
      <c r="UMQ487" s="570"/>
      <c r="UMR487" s="3"/>
      <c r="UMS487" s="431"/>
      <c r="UMT487" s="3"/>
      <c r="UMU487" s="570"/>
      <c r="UMV487" s="3"/>
      <c r="UMW487" s="431"/>
      <c r="UMX487" s="3"/>
      <c r="UMY487" s="570"/>
      <c r="UMZ487" s="3"/>
      <c r="UNA487" s="431"/>
      <c r="UNB487" s="3"/>
      <c r="UNC487" s="570"/>
      <c r="UND487" s="3"/>
      <c r="UNE487" s="431"/>
      <c r="UNF487" s="3"/>
      <c r="UNG487" s="570"/>
      <c r="UNH487" s="3"/>
      <c r="UNI487" s="431"/>
      <c r="UNJ487" s="3"/>
      <c r="UNK487" s="570"/>
      <c r="UNL487" s="3"/>
      <c r="UNM487" s="431"/>
      <c r="UNN487" s="3"/>
      <c r="UNO487" s="570"/>
      <c r="UNP487" s="3"/>
      <c r="UNQ487" s="431"/>
      <c r="UNR487" s="3"/>
      <c r="UNS487" s="570"/>
      <c r="UNT487" s="3"/>
      <c r="UNU487" s="431"/>
      <c r="UNV487" s="3"/>
      <c r="UNW487" s="570"/>
      <c r="UNX487" s="3"/>
      <c r="UNY487" s="431"/>
      <c r="UNZ487" s="3"/>
      <c r="UOA487" s="570"/>
      <c r="UOB487" s="3"/>
      <c r="UOC487" s="431"/>
      <c r="UOD487" s="3"/>
      <c r="UOE487" s="570"/>
      <c r="UOF487" s="3"/>
      <c r="UOG487" s="431"/>
      <c r="UOH487" s="3"/>
      <c r="UOI487" s="570"/>
      <c r="UOJ487" s="3"/>
      <c r="UOK487" s="431"/>
      <c r="UOL487" s="3"/>
      <c r="UOM487" s="570"/>
      <c r="UON487" s="3"/>
      <c r="UOO487" s="431"/>
      <c r="UOP487" s="3"/>
      <c r="UOQ487" s="570"/>
      <c r="UOR487" s="3"/>
      <c r="UOS487" s="431"/>
      <c r="UOT487" s="3"/>
      <c r="UOU487" s="570"/>
      <c r="UOV487" s="3"/>
      <c r="UOW487" s="431"/>
      <c r="UOX487" s="3"/>
      <c r="UOY487" s="570"/>
      <c r="UOZ487" s="3"/>
      <c r="UPA487" s="431"/>
      <c r="UPB487" s="3"/>
      <c r="UPC487" s="570"/>
      <c r="UPD487" s="3"/>
      <c r="UPE487" s="431"/>
      <c r="UPF487" s="3"/>
      <c r="UPG487" s="570"/>
      <c r="UPH487" s="3"/>
      <c r="UPI487" s="431"/>
      <c r="UPJ487" s="3"/>
      <c r="UPK487" s="570"/>
      <c r="UPL487" s="3"/>
      <c r="UPM487" s="431"/>
      <c r="UPN487" s="3"/>
      <c r="UPO487" s="570"/>
      <c r="UPP487" s="3"/>
      <c r="UPQ487" s="431"/>
      <c r="UPR487" s="3"/>
      <c r="UPS487" s="570"/>
      <c r="UPT487" s="3"/>
      <c r="UPU487" s="431"/>
      <c r="UPV487" s="3"/>
      <c r="UPW487" s="570"/>
      <c r="UPX487" s="3"/>
      <c r="UPY487" s="431"/>
      <c r="UPZ487" s="3"/>
      <c r="UQA487" s="570"/>
      <c r="UQB487" s="3"/>
      <c r="UQC487" s="431"/>
      <c r="UQD487" s="3"/>
      <c r="UQE487" s="570"/>
      <c r="UQF487" s="3"/>
      <c r="UQG487" s="431"/>
      <c r="UQH487" s="3"/>
      <c r="UQI487" s="570"/>
      <c r="UQJ487" s="3"/>
      <c r="UQK487" s="431"/>
      <c r="UQL487" s="3"/>
      <c r="UQM487" s="570"/>
      <c r="UQN487" s="3"/>
      <c r="UQO487" s="431"/>
      <c r="UQP487" s="3"/>
      <c r="UQQ487" s="570"/>
      <c r="UQR487" s="3"/>
      <c r="UQS487" s="431"/>
      <c r="UQT487" s="3"/>
      <c r="UQU487" s="570"/>
      <c r="UQV487" s="3"/>
      <c r="UQW487" s="431"/>
      <c r="UQX487" s="3"/>
      <c r="UQY487" s="570"/>
      <c r="UQZ487" s="3"/>
      <c r="URA487" s="431"/>
      <c r="URB487" s="3"/>
      <c r="URC487" s="570"/>
      <c r="URD487" s="3"/>
      <c r="URE487" s="431"/>
      <c r="URF487" s="3"/>
      <c r="URG487" s="570"/>
      <c r="URH487" s="3"/>
      <c r="URI487" s="431"/>
      <c r="URJ487" s="3"/>
      <c r="URK487" s="570"/>
      <c r="URL487" s="3"/>
      <c r="URM487" s="431"/>
      <c r="URN487" s="3"/>
      <c r="URO487" s="570"/>
      <c r="URP487" s="3"/>
      <c r="URQ487" s="431"/>
      <c r="URR487" s="3"/>
      <c r="URS487" s="570"/>
      <c r="URT487" s="3"/>
      <c r="URU487" s="431"/>
      <c r="URV487" s="3"/>
      <c r="URW487" s="570"/>
      <c r="URX487" s="3"/>
      <c r="URY487" s="431"/>
      <c r="URZ487" s="3"/>
      <c r="USA487" s="570"/>
      <c r="USB487" s="3"/>
      <c r="USC487" s="431"/>
      <c r="USD487" s="3"/>
      <c r="USE487" s="570"/>
      <c r="USF487" s="3"/>
      <c r="USG487" s="431"/>
      <c r="USH487" s="3"/>
      <c r="USI487" s="570"/>
      <c r="USJ487" s="3"/>
      <c r="USK487" s="431"/>
      <c r="USL487" s="3"/>
      <c r="USM487" s="570"/>
      <c r="USN487" s="3"/>
      <c r="USO487" s="431"/>
      <c r="USP487" s="3"/>
      <c r="USQ487" s="570"/>
      <c r="USR487" s="3"/>
      <c r="USS487" s="431"/>
      <c r="UST487" s="3"/>
      <c r="USU487" s="570"/>
      <c r="USV487" s="3"/>
      <c r="USW487" s="431"/>
      <c r="USX487" s="3"/>
      <c r="USY487" s="570"/>
      <c r="USZ487" s="3"/>
      <c r="UTA487" s="431"/>
      <c r="UTB487" s="3"/>
      <c r="UTC487" s="570"/>
      <c r="UTD487" s="3"/>
      <c r="UTE487" s="431"/>
      <c r="UTF487" s="3"/>
      <c r="UTG487" s="570"/>
      <c r="UTH487" s="3"/>
      <c r="UTI487" s="431"/>
      <c r="UTJ487" s="3"/>
      <c r="UTK487" s="570"/>
      <c r="UTL487" s="3"/>
      <c r="UTM487" s="431"/>
      <c r="UTN487" s="3"/>
      <c r="UTO487" s="570"/>
      <c r="UTP487" s="3"/>
      <c r="UTQ487" s="431"/>
      <c r="UTR487" s="3"/>
      <c r="UTS487" s="570"/>
      <c r="UTT487" s="3"/>
      <c r="UTU487" s="431"/>
      <c r="UTV487" s="3"/>
      <c r="UTW487" s="570"/>
      <c r="UTX487" s="3"/>
      <c r="UTY487" s="431"/>
      <c r="UTZ487" s="3"/>
      <c r="UUA487" s="570"/>
      <c r="UUB487" s="3"/>
      <c r="UUC487" s="431"/>
      <c r="UUD487" s="3"/>
      <c r="UUE487" s="570"/>
      <c r="UUF487" s="3"/>
      <c r="UUG487" s="431"/>
      <c r="UUH487" s="3"/>
      <c r="UUI487" s="570"/>
      <c r="UUJ487" s="3"/>
      <c r="UUK487" s="431"/>
      <c r="UUL487" s="3"/>
      <c r="UUM487" s="570"/>
      <c r="UUN487" s="3"/>
      <c r="UUO487" s="431"/>
      <c r="UUP487" s="3"/>
      <c r="UUQ487" s="570"/>
      <c r="UUR487" s="3"/>
      <c r="UUS487" s="431"/>
      <c r="UUT487" s="3"/>
      <c r="UUU487" s="570"/>
      <c r="UUV487" s="3"/>
      <c r="UUW487" s="431"/>
      <c r="UUX487" s="3"/>
      <c r="UUY487" s="570"/>
      <c r="UUZ487" s="3"/>
      <c r="UVA487" s="431"/>
      <c r="UVB487" s="3"/>
      <c r="UVC487" s="570"/>
      <c r="UVD487" s="3"/>
      <c r="UVE487" s="431"/>
      <c r="UVF487" s="3"/>
      <c r="UVG487" s="570"/>
      <c r="UVH487" s="3"/>
      <c r="UVI487" s="431"/>
      <c r="UVJ487" s="3"/>
      <c r="UVK487" s="570"/>
      <c r="UVL487" s="3"/>
      <c r="UVM487" s="431"/>
      <c r="UVN487" s="3"/>
      <c r="UVO487" s="570"/>
      <c r="UVP487" s="3"/>
      <c r="UVQ487" s="431"/>
      <c r="UVR487" s="3"/>
      <c r="UVS487" s="570"/>
      <c r="UVT487" s="3"/>
      <c r="UVU487" s="431"/>
      <c r="UVV487" s="3"/>
      <c r="UVW487" s="570"/>
      <c r="UVX487" s="3"/>
      <c r="UVY487" s="431"/>
      <c r="UVZ487" s="3"/>
      <c r="UWA487" s="570"/>
      <c r="UWB487" s="3"/>
      <c r="UWC487" s="431"/>
      <c r="UWD487" s="3"/>
      <c r="UWE487" s="570"/>
      <c r="UWF487" s="3"/>
      <c r="UWG487" s="431"/>
      <c r="UWH487" s="3"/>
      <c r="UWI487" s="570"/>
      <c r="UWJ487" s="3"/>
      <c r="UWK487" s="431"/>
      <c r="UWL487" s="3"/>
      <c r="UWM487" s="570"/>
      <c r="UWN487" s="3"/>
      <c r="UWO487" s="431"/>
      <c r="UWP487" s="3"/>
      <c r="UWQ487" s="570"/>
      <c r="UWR487" s="3"/>
      <c r="UWS487" s="431"/>
      <c r="UWT487" s="3"/>
      <c r="UWU487" s="570"/>
      <c r="UWV487" s="3"/>
      <c r="UWW487" s="431"/>
      <c r="UWX487" s="3"/>
      <c r="UWY487" s="570"/>
      <c r="UWZ487" s="3"/>
      <c r="UXA487" s="431"/>
      <c r="UXB487" s="3"/>
      <c r="UXC487" s="570"/>
      <c r="UXD487" s="3"/>
      <c r="UXE487" s="431"/>
      <c r="UXF487" s="3"/>
      <c r="UXG487" s="570"/>
      <c r="UXH487" s="3"/>
      <c r="UXI487" s="431"/>
      <c r="UXJ487" s="3"/>
      <c r="UXK487" s="570"/>
      <c r="UXL487" s="3"/>
      <c r="UXM487" s="431"/>
      <c r="UXN487" s="3"/>
      <c r="UXO487" s="570"/>
      <c r="UXP487" s="3"/>
      <c r="UXQ487" s="431"/>
      <c r="UXR487" s="3"/>
      <c r="UXS487" s="570"/>
      <c r="UXT487" s="3"/>
      <c r="UXU487" s="431"/>
      <c r="UXV487" s="3"/>
      <c r="UXW487" s="570"/>
      <c r="UXX487" s="3"/>
      <c r="UXY487" s="431"/>
      <c r="UXZ487" s="3"/>
      <c r="UYA487" s="570"/>
      <c r="UYB487" s="3"/>
      <c r="UYC487" s="431"/>
      <c r="UYD487" s="3"/>
      <c r="UYE487" s="570"/>
      <c r="UYF487" s="3"/>
      <c r="UYG487" s="431"/>
      <c r="UYH487" s="3"/>
      <c r="UYI487" s="570"/>
      <c r="UYJ487" s="3"/>
      <c r="UYK487" s="431"/>
      <c r="UYL487" s="3"/>
      <c r="UYM487" s="570"/>
      <c r="UYN487" s="3"/>
      <c r="UYO487" s="431"/>
      <c r="UYP487" s="3"/>
      <c r="UYQ487" s="570"/>
      <c r="UYR487" s="3"/>
      <c r="UYS487" s="431"/>
      <c r="UYT487" s="3"/>
      <c r="UYU487" s="570"/>
      <c r="UYV487" s="3"/>
      <c r="UYW487" s="431"/>
      <c r="UYX487" s="3"/>
      <c r="UYY487" s="570"/>
      <c r="UYZ487" s="3"/>
      <c r="UZA487" s="431"/>
      <c r="UZB487" s="3"/>
      <c r="UZC487" s="570"/>
      <c r="UZD487" s="3"/>
      <c r="UZE487" s="431"/>
      <c r="UZF487" s="3"/>
      <c r="UZG487" s="570"/>
      <c r="UZH487" s="3"/>
      <c r="UZI487" s="431"/>
      <c r="UZJ487" s="3"/>
      <c r="UZK487" s="570"/>
      <c r="UZL487" s="3"/>
      <c r="UZM487" s="431"/>
      <c r="UZN487" s="3"/>
      <c r="UZO487" s="570"/>
      <c r="UZP487" s="3"/>
      <c r="UZQ487" s="431"/>
      <c r="UZR487" s="3"/>
      <c r="UZS487" s="570"/>
      <c r="UZT487" s="3"/>
      <c r="UZU487" s="431"/>
      <c r="UZV487" s="3"/>
      <c r="UZW487" s="570"/>
      <c r="UZX487" s="3"/>
      <c r="UZY487" s="431"/>
      <c r="UZZ487" s="3"/>
      <c r="VAA487" s="570"/>
      <c r="VAB487" s="3"/>
      <c r="VAC487" s="431"/>
      <c r="VAD487" s="3"/>
      <c r="VAE487" s="570"/>
      <c r="VAF487" s="3"/>
      <c r="VAG487" s="431"/>
      <c r="VAH487" s="3"/>
      <c r="VAI487" s="570"/>
      <c r="VAJ487" s="3"/>
      <c r="VAK487" s="431"/>
      <c r="VAL487" s="3"/>
      <c r="VAM487" s="570"/>
      <c r="VAN487" s="3"/>
      <c r="VAO487" s="431"/>
      <c r="VAP487" s="3"/>
      <c r="VAQ487" s="570"/>
      <c r="VAR487" s="3"/>
      <c r="VAS487" s="431"/>
      <c r="VAT487" s="3"/>
      <c r="VAU487" s="570"/>
      <c r="VAV487" s="3"/>
      <c r="VAW487" s="431"/>
      <c r="VAX487" s="3"/>
      <c r="VAY487" s="570"/>
      <c r="VAZ487" s="3"/>
      <c r="VBA487" s="431"/>
      <c r="VBB487" s="3"/>
      <c r="VBC487" s="570"/>
      <c r="VBD487" s="3"/>
      <c r="VBE487" s="431"/>
      <c r="VBF487" s="3"/>
      <c r="VBG487" s="570"/>
      <c r="VBH487" s="3"/>
      <c r="VBI487" s="431"/>
      <c r="VBJ487" s="3"/>
      <c r="VBK487" s="570"/>
      <c r="VBL487" s="3"/>
      <c r="VBM487" s="431"/>
      <c r="VBN487" s="3"/>
      <c r="VBO487" s="570"/>
      <c r="VBP487" s="3"/>
      <c r="VBQ487" s="431"/>
      <c r="VBR487" s="3"/>
      <c r="VBS487" s="570"/>
      <c r="VBT487" s="3"/>
      <c r="VBU487" s="431"/>
      <c r="VBV487" s="3"/>
      <c r="VBW487" s="570"/>
      <c r="VBX487" s="3"/>
      <c r="VBY487" s="431"/>
      <c r="VBZ487" s="3"/>
      <c r="VCA487" s="570"/>
      <c r="VCB487" s="3"/>
      <c r="VCC487" s="431"/>
      <c r="VCD487" s="3"/>
      <c r="VCE487" s="570"/>
      <c r="VCF487" s="3"/>
      <c r="VCG487" s="431"/>
      <c r="VCH487" s="3"/>
      <c r="VCI487" s="570"/>
      <c r="VCJ487" s="3"/>
      <c r="VCK487" s="431"/>
      <c r="VCL487" s="3"/>
      <c r="VCM487" s="570"/>
      <c r="VCN487" s="3"/>
      <c r="VCO487" s="431"/>
      <c r="VCP487" s="3"/>
      <c r="VCQ487" s="570"/>
      <c r="VCR487" s="3"/>
      <c r="VCS487" s="431"/>
      <c r="VCT487" s="3"/>
      <c r="VCU487" s="570"/>
      <c r="VCV487" s="3"/>
      <c r="VCW487" s="431"/>
      <c r="VCX487" s="3"/>
      <c r="VCY487" s="570"/>
      <c r="VCZ487" s="3"/>
      <c r="VDA487" s="431"/>
      <c r="VDB487" s="3"/>
      <c r="VDC487" s="570"/>
      <c r="VDD487" s="3"/>
      <c r="VDE487" s="431"/>
      <c r="VDF487" s="3"/>
      <c r="VDG487" s="570"/>
      <c r="VDH487" s="3"/>
      <c r="VDI487" s="431"/>
      <c r="VDJ487" s="3"/>
      <c r="VDK487" s="570"/>
      <c r="VDL487" s="3"/>
      <c r="VDM487" s="431"/>
      <c r="VDN487" s="3"/>
      <c r="VDO487" s="570"/>
      <c r="VDP487" s="3"/>
      <c r="VDQ487" s="431"/>
      <c r="VDR487" s="3"/>
      <c r="VDS487" s="570"/>
      <c r="VDT487" s="3"/>
      <c r="VDU487" s="431"/>
      <c r="VDV487" s="3"/>
      <c r="VDW487" s="570"/>
      <c r="VDX487" s="3"/>
      <c r="VDY487" s="431"/>
      <c r="VDZ487" s="3"/>
      <c r="VEA487" s="570"/>
      <c r="VEB487" s="3"/>
      <c r="VEC487" s="431"/>
      <c r="VED487" s="3"/>
      <c r="VEE487" s="570"/>
      <c r="VEF487" s="3"/>
      <c r="VEG487" s="431"/>
      <c r="VEH487" s="3"/>
      <c r="VEI487" s="570"/>
      <c r="VEJ487" s="3"/>
      <c r="VEK487" s="431"/>
      <c r="VEL487" s="3"/>
      <c r="VEM487" s="570"/>
      <c r="VEN487" s="3"/>
      <c r="VEO487" s="431"/>
      <c r="VEP487" s="3"/>
      <c r="VEQ487" s="570"/>
      <c r="VER487" s="3"/>
      <c r="VES487" s="431"/>
      <c r="VET487" s="3"/>
      <c r="VEU487" s="570"/>
      <c r="VEV487" s="3"/>
      <c r="VEW487" s="431"/>
      <c r="VEX487" s="3"/>
      <c r="VEY487" s="570"/>
      <c r="VEZ487" s="3"/>
      <c r="VFA487" s="431"/>
      <c r="VFB487" s="3"/>
      <c r="VFC487" s="570"/>
      <c r="VFD487" s="3"/>
      <c r="VFE487" s="431"/>
      <c r="VFF487" s="3"/>
      <c r="VFG487" s="570"/>
      <c r="VFH487" s="3"/>
      <c r="VFI487" s="431"/>
      <c r="VFJ487" s="3"/>
      <c r="VFK487" s="570"/>
      <c r="VFL487" s="3"/>
      <c r="VFM487" s="431"/>
      <c r="VFN487" s="3"/>
      <c r="VFO487" s="570"/>
      <c r="VFP487" s="3"/>
      <c r="VFQ487" s="431"/>
      <c r="VFR487" s="3"/>
      <c r="VFS487" s="570"/>
      <c r="VFT487" s="3"/>
      <c r="VFU487" s="431"/>
      <c r="VFV487" s="3"/>
      <c r="VFW487" s="570"/>
      <c r="VFX487" s="3"/>
      <c r="VFY487" s="431"/>
      <c r="VFZ487" s="3"/>
      <c r="VGA487" s="570"/>
      <c r="VGB487" s="3"/>
      <c r="VGC487" s="431"/>
      <c r="VGD487" s="3"/>
      <c r="VGE487" s="570"/>
      <c r="VGF487" s="3"/>
      <c r="VGG487" s="431"/>
      <c r="VGH487" s="3"/>
      <c r="VGI487" s="570"/>
      <c r="VGJ487" s="3"/>
      <c r="VGK487" s="431"/>
      <c r="VGL487" s="3"/>
      <c r="VGM487" s="570"/>
      <c r="VGN487" s="3"/>
      <c r="VGO487" s="431"/>
      <c r="VGP487" s="3"/>
      <c r="VGQ487" s="570"/>
      <c r="VGR487" s="3"/>
      <c r="VGS487" s="431"/>
      <c r="VGT487" s="3"/>
      <c r="VGU487" s="570"/>
      <c r="VGV487" s="3"/>
      <c r="VGW487" s="431"/>
      <c r="VGX487" s="3"/>
      <c r="VGY487" s="570"/>
      <c r="VGZ487" s="3"/>
      <c r="VHA487" s="431"/>
      <c r="VHB487" s="3"/>
      <c r="VHC487" s="570"/>
      <c r="VHD487" s="3"/>
      <c r="VHE487" s="431"/>
      <c r="VHF487" s="3"/>
      <c r="VHG487" s="570"/>
      <c r="VHH487" s="3"/>
      <c r="VHI487" s="431"/>
      <c r="VHJ487" s="3"/>
      <c r="VHK487" s="570"/>
      <c r="VHL487" s="3"/>
      <c r="VHM487" s="431"/>
      <c r="VHN487" s="3"/>
      <c r="VHO487" s="570"/>
      <c r="VHP487" s="3"/>
      <c r="VHQ487" s="431"/>
      <c r="VHR487" s="3"/>
      <c r="VHS487" s="570"/>
      <c r="VHT487" s="3"/>
      <c r="VHU487" s="431"/>
      <c r="VHV487" s="3"/>
      <c r="VHW487" s="570"/>
      <c r="VHX487" s="3"/>
      <c r="VHY487" s="431"/>
      <c r="VHZ487" s="3"/>
      <c r="VIA487" s="570"/>
      <c r="VIB487" s="3"/>
      <c r="VIC487" s="431"/>
      <c r="VID487" s="3"/>
      <c r="VIE487" s="570"/>
      <c r="VIF487" s="3"/>
      <c r="VIG487" s="431"/>
      <c r="VIH487" s="3"/>
      <c r="VII487" s="570"/>
      <c r="VIJ487" s="3"/>
      <c r="VIK487" s="431"/>
      <c r="VIL487" s="3"/>
      <c r="VIM487" s="570"/>
      <c r="VIN487" s="3"/>
      <c r="VIO487" s="431"/>
      <c r="VIP487" s="3"/>
      <c r="VIQ487" s="570"/>
      <c r="VIR487" s="3"/>
      <c r="VIS487" s="431"/>
      <c r="VIT487" s="3"/>
      <c r="VIU487" s="570"/>
      <c r="VIV487" s="3"/>
      <c r="VIW487" s="431"/>
      <c r="VIX487" s="3"/>
      <c r="VIY487" s="570"/>
      <c r="VIZ487" s="3"/>
      <c r="VJA487" s="431"/>
      <c r="VJB487" s="3"/>
      <c r="VJC487" s="570"/>
      <c r="VJD487" s="3"/>
      <c r="VJE487" s="431"/>
      <c r="VJF487" s="3"/>
      <c r="VJG487" s="570"/>
      <c r="VJH487" s="3"/>
      <c r="VJI487" s="431"/>
      <c r="VJJ487" s="3"/>
      <c r="VJK487" s="570"/>
      <c r="VJL487" s="3"/>
      <c r="VJM487" s="431"/>
      <c r="VJN487" s="3"/>
      <c r="VJO487" s="570"/>
      <c r="VJP487" s="3"/>
      <c r="VJQ487" s="431"/>
      <c r="VJR487" s="3"/>
      <c r="VJS487" s="570"/>
      <c r="VJT487" s="3"/>
      <c r="VJU487" s="431"/>
      <c r="VJV487" s="3"/>
      <c r="VJW487" s="570"/>
      <c r="VJX487" s="3"/>
      <c r="VJY487" s="431"/>
      <c r="VJZ487" s="3"/>
      <c r="VKA487" s="570"/>
      <c r="VKB487" s="3"/>
      <c r="VKC487" s="431"/>
      <c r="VKD487" s="3"/>
      <c r="VKE487" s="570"/>
      <c r="VKF487" s="3"/>
      <c r="VKG487" s="431"/>
      <c r="VKH487" s="3"/>
      <c r="VKI487" s="570"/>
      <c r="VKJ487" s="3"/>
      <c r="VKK487" s="431"/>
      <c r="VKL487" s="3"/>
      <c r="VKM487" s="570"/>
      <c r="VKN487" s="3"/>
      <c r="VKO487" s="431"/>
      <c r="VKP487" s="3"/>
      <c r="VKQ487" s="570"/>
      <c r="VKR487" s="3"/>
      <c r="VKS487" s="431"/>
      <c r="VKT487" s="3"/>
      <c r="VKU487" s="570"/>
      <c r="VKV487" s="3"/>
      <c r="VKW487" s="431"/>
      <c r="VKX487" s="3"/>
      <c r="VKY487" s="570"/>
      <c r="VKZ487" s="3"/>
      <c r="VLA487" s="431"/>
      <c r="VLB487" s="3"/>
      <c r="VLC487" s="570"/>
      <c r="VLD487" s="3"/>
      <c r="VLE487" s="431"/>
      <c r="VLF487" s="3"/>
      <c r="VLG487" s="570"/>
      <c r="VLH487" s="3"/>
      <c r="VLI487" s="431"/>
      <c r="VLJ487" s="3"/>
      <c r="VLK487" s="570"/>
      <c r="VLL487" s="3"/>
      <c r="VLM487" s="431"/>
      <c r="VLN487" s="3"/>
      <c r="VLO487" s="570"/>
      <c r="VLP487" s="3"/>
      <c r="VLQ487" s="431"/>
      <c r="VLR487" s="3"/>
      <c r="VLS487" s="570"/>
      <c r="VLT487" s="3"/>
      <c r="VLU487" s="431"/>
      <c r="VLV487" s="3"/>
      <c r="VLW487" s="570"/>
      <c r="VLX487" s="3"/>
      <c r="VLY487" s="431"/>
      <c r="VLZ487" s="3"/>
      <c r="VMA487" s="570"/>
      <c r="VMB487" s="3"/>
      <c r="VMC487" s="431"/>
      <c r="VMD487" s="3"/>
      <c r="VME487" s="570"/>
      <c r="VMF487" s="3"/>
      <c r="VMG487" s="431"/>
      <c r="VMH487" s="3"/>
      <c r="VMI487" s="570"/>
      <c r="VMJ487" s="3"/>
      <c r="VMK487" s="431"/>
      <c r="VML487" s="3"/>
      <c r="VMM487" s="570"/>
      <c r="VMN487" s="3"/>
      <c r="VMO487" s="431"/>
      <c r="VMP487" s="3"/>
      <c r="VMQ487" s="570"/>
      <c r="VMR487" s="3"/>
      <c r="VMS487" s="431"/>
      <c r="VMT487" s="3"/>
      <c r="VMU487" s="570"/>
      <c r="VMV487" s="3"/>
      <c r="VMW487" s="431"/>
      <c r="VMX487" s="3"/>
      <c r="VMY487" s="570"/>
      <c r="VMZ487" s="3"/>
      <c r="VNA487" s="431"/>
      <c r="VNB487" s="3"/>
      <c r="VNC487" s="570"/>
      <c r="VND487" s="3"/>
      <c r="VNE487" s="431"/>
      <c r="VNF487" s="3"/>
      <c r="VNG487" s="570"/>
      <c r="VNH487" s="3"/>
      <c r="VNI487" s="431"/>
      <c r="VNJ487" s="3"/>
      <c r="VNK487" s="570"/>
      <c r="VNL487" s="3"/>
      <c r="VNM487" s="431"/>
      <c r="VNN487" s="3"/>
      <c r="VNO487" s="570"/>
      <c r="VNP487" s="3"/>
      <c r="VNQ487" s="431"/>
      <c r="VNR487" s="3"/>
      <c r="VNS487" s="570"/>
      <c r="VNT487" s="3"/>
      <c r="VNU487" s="431"/>
      <c r="VNV487" s="3"/>
      <c r="VNW487" s="570"/>
      <c r="VNX487" s="3"/>
      <c r="VNY487" s="431"/>
      <c r="VNZ487" s="3"/>
      <c r="VOA487" s="570"/>
      <c r="VOB487" s="3"/>
      <c r="VOC487" s="431"/>
      <c r="VOD487" s="3"/>
      <c r="VOE487" s="570"/>
      <c r="VOF487" s="3"/>
      <c r="VOG487" s="431"/>
      <c r="VOH487" s="3"/>
      <c r="VOI487" s="570"/>
      <c r="VOJ487" s="3"/>
      <c r="VOK487" s="431"/>
      <c r="VOL487" s="3"/>
      <c r="VOM487" s="570"/>
      <c r="VON487" s="3"/>
      <c r="VOO487" s="431"/>
      <c r="VOP487" s="3"/>
      <c r="VOQ487" s="570"/>
      <c r="VOR487" s="3"/>
      <c r="VOS487" s="431"/>
      <c r="VOT487" s="3"/>
      <c r="VOU487" s="570"/>
      <c r="VOV487" s="3"/>
      <c r="VOW487" s="431"/>
      <c r="VOX487" s="3"/>
      <c r="VOY487" s="570"/>
      <c r="VOZ487" s="3"/>
      <c r="VPA487" s="431"/>
      <c r="VPB487" s="3"/>
      <c r="VPC487" s="570"/>
      <c r="VPD487" s="3"/>
      <c r="VPE487" s="431"/>
      <c r="VPF487" s="3"/>
      <c r="VPG487" s="570"/>
      <c r="VPH487" s="3"/>
      <c r="VPI487" s="431"/>
      <c r="VPJ487" s="3"/>
      <c r="VPK487" s="570"/>
      <c r="VPL487" s="3"/>
      <c r="VPM487" s="431"/>
      <c r="VPN487" s="3"/>
      <c r="VPO487" s="570"/>
      <c r="VPP487" s="3"/>
      <c r="VPQ487" s="431"/>
      <c r="VPR487" s="3"/>
      <c r="VPS487" s="570"/>
      <c r="VPT487" s="3"/>
      <c r="VPU487" s="431"/>
      <c r="VPV487" s="3"/>
      <c r="VPW487" s="570"/>
      <c r="VPX487" s="3"/>
      <c r="VPY487" s="431"/>
      <c r="VPZ487" s="3"/>
      <c r="VQA487" s="570"/>
      <c r="VQB487" s="3"/>
      <c r="VQC487" s="431"/>
      <c r="VQD487" s="3"/>
      <c r="VQE487" s="570"/>
      <c r="VQF487" s="3"/>
      <c r="VQG487" s="431"/>
      <c r="VQH487" s="3"/>
      <c r="VQI487" s="570"/>
      <c r="VQJ487" s="3"/>
      <c r="VQK487" s="431"/>
      <c r="VQL487" s="3"/>
      <c r="VQM487" s="570"/>
      <c r="VQN487" s="3"/>
      <c r="VQO487" s="431"/>
      <c r="VQP487" s="3"/>
      <c r="VQQ487" s="570"/>
      <c r="VQR487" s="3"/>
      <c r="VQS487" s="431"/>
      <c r="VQT487" s="3"/>
      <c r="VQU487" s="570"/>
      <c r="VQV487" s="3"/>
      <c r="VQW487" s="431"/>
      <c r="VQX487" s="3"/>
      <c r="VQY487" s="570"/>
      <c r="VQZ487" s="3"/>
      <c r="VRA487" s="431"/>
      <c r="VRB487" s="3"/>
      <c r="VRC487" s="570"/>
      <c r="VRD487" s="3"/>
      <c r="VRE487" s="431"/>
      <c r="VRF487" s="3"/>
      <c r="VRG487" s="570"/>
      <c r="VRH487" s="3"/>
      <c r="VRI487" s="431"/>
      <c r="VRJ487" s="3"/>
      <c r="VRK487" s="570"/>
      <c r="VRL487" s="3"/>
      <c r="VRM487" s="431"/>
      <c r="VRN487" s="3"/>
      <c r="VRO487" s="570"/>
      <c r="VRP487" s="3"/>
      <c r="VRQ487" s="431"/>
      <c r="VRR487" s="3"/>
      <c r="VRS487" s="570"/>
      <c r="VRT487" s="3"/>
      <c r="VRU487" s="431"/>
      <c r="VRV487" s="3"/>
      <c r="VRW487" s="570"/>
      <c r="VRX487" s="3"/>
      <c r="VRY487" s="431"/>
      <c r="VRZ487" s="3"/>
      <c r="VSA487" s="570"/>
      <c r="VSB487" s="3"/>
      <c r="VSC487" s="431"/>
      <c r="VSD487" s="3"/>
      <c r="VSE487" s="570"/>
      <c r="VSF487" s="3"/>
      <c r="VSG487" s="431"/>
      <c r="VSH487" s="3"/>
      <c r="VSI487" s="570"/>
      <c r="VSJ487" s="3"/>
      <c r="VSK487" s="431"/>
      <c r="VSL487" s="3"/>
      <c r="VSM487" s="570"/>
      <c r="VSN487" s="3"/>
      <c r="VSO487" s="431"/>
      <c r="VSP487" s="3"/>
      <c r="VSQ487" s="570"/>
      <c r="VSR487" s="3"/>
      <c r="VSS487" s="431"/>
      <c r="VST487" s="3"/>
      <c r="VSU487" s="570"/>
      <c r="VSV487" s="3"/>
      <c r="VSW487" s="431"/>
      <c r="VSX487" s="3"/>
      <c r="VSY487" s="570"/>
      <c r="VSZ487" s="3"/>
      <c r="VTA487" s="431"/>
      <c r="VTB487" s="3"/>
      <c r="VTC487" s="570"/>
      <c r="VTD487" s="3"/>
      <c r="VTE487" s="431"/>
      <c r="VTF487" s="3"/>
      <c r="VTG487" s="570"/>
      <c r="VTH487" s="3"/>
      <c r="VTI487" s="431"/>
      <c r="VTJ487" s="3"/>
      <c r="VTK487" s="570"/>
      <c r="VTL487" s="3"/>
      <c r="VTM487" s="431"/>
      <c r="VTN487" s="3"/>
      <c r="VTO487" s="570"/>
      <c r="VTP487" s="3"/>
      <c r="VTQ487" s="431"/>
      <c r="VTR487" s="3"/>
      <c r="VTS487" s="570"/>
      <c r="VTT487" s="3"/>
      <c r="VTU487" s="431"/>
      <c r="VTV487" s="3"/>
      <c r="VTW487" s="570"/>
      <c r="VTX487" s="3"/>
      <c r="VTY487" s="431"/>
      <c r="VTZ487" s="3"/>
      <c r="VUA487" s="570"/>
      <c r="VUB487" s="3"/>
      <c r="VUC487" s="431"/>
      <c r="VUD487" s="3"/>
      <c r="VUE487" s="570"/>
      <c r="VUF487" s="3"/>
      <c r="VUG487" s="431"/>
      <c r="VUH487" s="3"/>
      <c r="VUI487" s="570"/>
      <c r="VUJ487" s="3"/>
      <c r="VUK487" s="431"/>
      <c r="VUL487" s="3"/>
      <c r="VUM487" s="570"/>
      <c r="VUN487" s="3"/>
      <c r="VUO487" s="431"/>
      <c r="VUP487" s="3"/>
      <c r="VUQ487" s="570"/>
      <c r="VUR487" s="3"/>
      <c r="VUS487" s="431"/>
      <c r="VUT487" s="3"/>
      <c r="VUU487" s="570"/>
      <c r="VUV487" s="3"/>
      <c r="VUW487" s="431"/>
      <c r="VUX487" s="3"/>
      <c r="VUY487" s="570"/>
      <c r="VUZ487" s="3"/>
      <c r="VVA487" s="431"/>
      <c r="VVB487" s="3"/>
      <c r="VVC487" s="570"/>
      <c r="VVD487" s="3"/>
      <c r="VVE487" s="431"/>
      <c r="VVF487" s="3"/>
      <c r="VVG487" s="570"/>
      <c r="VVH487" s="3"/>
      <c r="VVI487" s="431"/>
      <c r="VVJ487" s="3"/>
      <c r="VVK487" s="570"/>
      <c r="VVL487" s="3"/>
      <c r="VVM487" s="431"/>
      <c r="VVN487" s="3"/>
      <c r="VVO487" s="570"/>
      <c r="VVP487" s="3"/>
      <c r="VVQ487" s="431"/>
      <c r="VVR487" s="3"/>
      <c r="VVS487" s="570"/>
      <c r="VVT487" s="3"/>
      <c r="VVU487" s="431"/>
      <c r="VVV487" s="3"/>
      <c r="VVW487" s="570"/>
      <c r="VVX487" s="3"/>
      <c r="VVY487" s="431"/>
      <c r="VVZ487" s="3"/>
      <c r="VWA487" s="570"/>
      <c r="VWB487" s="3"/>
      <c r="VWC487" s="431"/>
      <c r="VWD487" s="3"/>
      <c r="VWE487" s="570"/>
      <c r="VWF487" s="3"/>
      <c r="VWG487" s="431"/>
      <c r="VWH487" s="3"/>
      <c r="VWI487" s="570"/>
      <c r="VWJ487" s="3"/>
      <c r="VWK487" s="431"/>
      <c r="VWL487" s="3"/>
      <c r="VWM487" s="570"/>
      <c r="VWN487" s="3"/>
      <c r="VWO487" s="431"/>
      <c r="VWP487" s="3"/>
      <c r="VWQ487" s="570"/>
      <c r="VWR487" s="3"/>
      <c r="VWS487" s="431"/>
      <c r="VWT487" s="3"/>
      <c r="VWU487" s="570"/>
      <c r="VWV487" s="3"/>
      <c r="VWW487" s="431"/>
      <c r="VWX487" s="3"/>
      <c r="VWY487" s="570"/>
      <c r="VWZ487" s="3"/>
      <c r="VXA487" s="431"/>
      <c r="VXB487" s="3"/>
      <c r="VXC487" s="570"/>
      <c r="VXD487" s="3"/>
      <c r="VXE487" s="431"/>
      <c r="VXF487" s="3"/>
      <c r="VXG487" s="570"/>
      <c r="VXH487" s="3"/>
      <c r="VXI487" s="431"/>
      <c r="VXJ487" s="3"/>
      <c r="VXK487" s="570"/>
      <c r="VXL487" s="3"/>
      <c r="VXM487" s="431"/>
      <c r="VXN487" s="3"/>
      <c r="VXO487" s="570"/>
      <c r="VXP487" s="3"/>
      <c r="VXQ487" s="431"/>
      <c r="VXR487" s="3"/>
      <c r="VXS487" s="570"/>
      <c r="VXT487" s="3"/>
      <c r="VXU487" s="431"/>
      <c r="VXV487" s="3"/>
      <c r="VXW487" s="570"/>
      <c r="VXX487" s="3"/>
      <c r="VXY487" s="431"/>
      <c r="VXZ487" s="3"/>
      <c r="VYA487" s="570"/>
      <c r="VYB487" s="3"/>
      <c r="VYC487" s="431"/>
      <c r="VYD487" s="3"/>
      <c r="VYE487" s="570"/>
      <c r="VYF487" s="3"/>
      <c r="VYG487" s="431"/>
      <c r="VYH487" s="3"/>
      <c r="VYI487" s="570"/>
      <c r="VYJ487" s="3"/>
      <c r="VYK487" s="431"/>
      <c r="VYL487" s="3"/>
      <c r="VYM487" s="570"/>
      <c r="VYN487" s="3"/>
      <c r="VYO487" s="431"/>
      <c r="VYP487" s="3"/>
      <c r="VYQ487" s="570"/>
      <c r="VYR487" s="3"/>
      <c r="VYS487" s="431"/>
      <c r="VYT487" s="3"/>
      <c r="VYU487" s="570"/>
      <c r="VYV487" s="3"/>
      <c r="VYW487" s="431"/>
      <c r="VYX487" s="3"/>
      <c r="VYY487" s="570"/>
      <c r="VYZ487" s="3"/>
      <c r="VZA487" s="431"/>
      <c r="VZB487" s="3"/>
      <c r="VZC487" s="570"/>
      <c r="VZD487" s="3"/>
      <c r="VZE487" s="431"/>
      <c r="VZF487" s="3"/>
      <c r="VZG487" s="570"/>
      <c r="VZH487" s="3"/>
      <c r="VZI487" s="431"/>
      <c r="VZJ487" s="3"/>
      <c r="VZK487" s="570"/>
      <c r="VZL487" s="3"/>
      <c r="VZM487" s="431"/>
      <c r="VZN487" s="3"/>
      <c r="VZO487" s="570"/>
      <c r="VZP487" s="3"/>
      <c r="VZQ487" s="431"/>
      <c r="VZR487" s="3"/>
      <c r="VZS487" s="570"/>
      <c r="VZT487" s="3"/>
      <c r="VZU487" s="431"/>
      <c r="VZV487" s="3"/>
      <c r="VZW487" s="570"/>
      <c r="VZX487" s="3"/>
      <c r="VZY487" s="431"/>
      <c r="VZZ487" s="3"/>
      <c r="WAA487" s="570"/>
      <c r="WAB487" s="3"/>
      <c r="WAC487" s="431"/>
      <c r="WAD487" s="3"/>
      <c r="WAE487" s="570"/>
      <c r="WAF487" s="3"/>
      <c r="WAG487" s="431"/>
      <c r="WAH487" s="3"/>
      <c r="WAI487" s="570"/>
      <c r="WAJ487" s="3"/>
      <c r="WAK487" s="431"/>
      <c r="WAL487" s="3"/>
      <c r="WAM487" s="570"/>
      <c r="WAN487" s="3"/>
      <c r="WAO487" s="431"/>
      <c r="WAP487" s="3"/>
      <c r="WAQ487" s="570"/>
      <c r="WAR487" s="3"/>
      <c r="WAS487" s="431"/>
      <c r="WAT487" s="3"/>
      <c r="WAU487" s="570"/>
      <c r="WAV487" s="3"/>
      <c r="WAW487" s="431"/>
      <c r="WAX487" s="3"/>
      <c r="WAY487" s="570"/>
      <c r="WAZ487" s="3"/>
      <c r="WBA487" s="431"/>
      <c r="WBB487" s="3"/>
      <c r="WBC487" s="570"/>
      <c r="WBD487" s="3"/>
      <c r="WBE487" s="431"/>
      <c r="WBF487" s="3"/>
      <c r="WBG487" s="570"/>
      <c r="WBH487" s="3"/>
      <c r="WBI487" s="431"/>
      <c r="WBJ487" s="3"/>
      <c r="WBK487" s="570"/>
      <c r="WBL487" s="3"/>
      <c r="WBM487" s="431"/>
      <c r="WBN487" s="3"/>
      <c r="WBO487" s="570"/>
      <c r="WBP487" s="3"/>
      <c r="WBQ487" s="431"/>
      <c r="WBR487" s="3"/>
      <c r="WBS487" s="570"/>
      <c r="WBT487" s="3"/>
      <c r="WBU487" s="431"/>
      <c r="WBV487" s="3"/>
      <c r="WBW487" s="570"/>
      <c r="WBX487" s="3"/>
      <c r="WBY487" s="431"/>
      <c r="WBZ487" s="3"/>
      <c r="WCA487" s="570"/>
      <c r="WCB487" s="3"/>
      <c r="WCC487" s="431"/>
      <c r="WCD487" s="3"/>
      <c r="WCE487" s="570"/>
      <c r="WCF487" s="3"/>
      <c r="WCG487" s="431"/>
      <c r="WCH487" s="3"/>
      <c r="WCI487" s="570"/>
      <c r="WCJ487" s="3"/>
      <c r="WCK487" s="431"/>
      <c r="WCL487" s="3"/>
      <c r="WCM487" s="570"/>
      <c r="WCN487" s="3"/>
      <c r="WCO487" s="431"/>
      <c r="WCP487" s="3"/>
      <c r="WCQ487" s="570"/>
      <c r="WCR487" s="3"/>
      <c r="WCS487" s="431"/>
      <c r="WCT487" s="3"/>
      <c r="WCU487" s="570"/>
      <c r="WCV487" s="3"/>
      <c r="WCW487" s="431"/>
      <c r="WCX487" s="3"/>
      <c r="WCY487" s="570"/>
      <c r="WCZ487" s="3"/>
      <c r="WDA487" s="431"/>
      <c r="WDB487" s="3"/>
      <c r="WDC487" s="570"/>
      <c r="WDD487" s="3"/>
      <c r="WDE487" s="431"/>
      <c r="WDF487" s="3"/>
      <c r="WDG487" s="570"/>
      <c r="WDH487" s="3"/>
      <c r="WDI487" s="431"/>
      <c r="WDJ487" s="3"/>
      <c r="WDK487" s="570"/>
      <c r="WDL487" s="3"/>
      <c r="WDM487" s="431"/>
      <c r="WDN487" s="3"/>
      <c r="WDO487" s="570"/>
      <c r="WDP487" s="3"/>
      <c r="WDQ487" s="431"/>
      <c r="WDR487" s="3"/>
      <c r="WDS487" s="570"/>
      <c r="WDT487" s="3"/>
      <c r="WDU487" s="431"/>
      <c r="WDV487" s="3"/>
      <c r="WDW487" s="570"/>
      <c r="WDX487" s="3"/>
      <c r="WDY487" s="431"/>
      <c r="WDZ487" s="3"/>
      <c r="WEA487" s="570"/>
      <c r="WEB487" s="3"/>
      <c r="WEC487" s="431"/>
      <c r="WED487" s="3"/>
      <c r="WEE487" s="570"/>
      <c r="WEF487" s="3"/>
      <c r="WEG487" s="431"/>
      <c r="WEH487" s="3"/>
      <c r="WEI487" s="570"/>
      <c r="WEJ487" s="3"/>
      <c r="WEK487" s="431"/>
      <c r="WEL487" s="3"/>
      <c r="WEM487" s="570"/>
      <c r="WEN487" s="3"/>
      <c r="WEO487" s="431"/>
      <c r="WEP487" s="3"/>
      <c r="WEQ487" s="570"/>
      <c r="WER487" s="3"/>
      <c r="WES487" s="431"/>
      <c r="WET487" s="3"/>
      <c r="WEU487" s="570"/>
      <c r="WEV487" s="3"/>
      <c r="WEW487" s="431"/>
      <c r="WEX487" s="3"/>
      <c r="WEY487" s="570"/>
      <c r="WEZ487" s="3"/>
      <c r="WFA487" s="431"/>
      <c r="WFB487" s="3"/>
      <c r="WFC487" s="570"/>
      <c r="WFD487" s="3"/>
      <c r="WFE487" s="431"/>
      <c r="WFF487" s="3"/>
      <c r="WFG487" s="570"/>
      <c r="WFH487" s="3"/>
      <c r="WFI487" s="431"/>
      <c r="WFJ487" s="3"/>
      <c r="WFK487" s="570"/>
      <c r="WFL487" s="3"/>
      <c r="WFM487" s="431"/>
      <c r="WFN487" s="3"/>
      <c r="WFO487" s="570"/>
      <c r="WFP487" s="3"/>
      <c r="WFQ487" s="431"/>
      <c r="WFR487" s="3"/>
      <c r="WFS487" s="570"/>
      <c r="WFT487" s="3"/>
      <c r="WFU487" s="431"/>
      <c r="WFV487" s="3"/>
      <c r="WFW487" s="570"/>
      <c r="WFX487" s="3"/>
      <c r="WFY487" s="431"/>
      <c r="WFZ487" s="3"/>
      <c r="WGA487" s="570"/>
      <c r="WGB487" s="3"/>
      <c r="WGC487" s="431"/>
      <c r="WGD487" s="3"/>
      <c r="WGE487" s="570"/>
      <c r="WGF487" s="3"/>
      <c r="WGG487" s="431"/>
      <c r="WGH487" s="3"/>
      <c r="WGI487" s="570"/>
      <c r="WGJ487" s="3"/>
      <c r="WGK487" s="431"/>
      <c r="WGL487" s="3"/>
      <c r="WGM487" s="570"/>
      <c r="WGN487" s="3"/>
      <c r="WGO487" s="431"/>
      <c r="WGP487" s="3"/>
      <c r="WGQ487" s="570"/>
      <c r="WGR487" s="3"/>
      <c r="WGS487" s="431"/>
      <c r="WGT487" s="3"/>
      <c r="WGU487" s="570"/>
      <c r="WGV487" s="3"/>
      <c r="WGW487" s="431"/>
      <c r="WGX487" s="3"/>
      <c r="WGY487" s="570"/>
      <c r="WGZ487" s="3"/>
      <c r="WHA487" s="431"/>
      <c r="WHB487" s="3"/>
      <c r="WHC487" s="570"/>
      <c r="WHD487" s="3"/>
      <c r="WHE487" s="431"/>
      <c r="WHF487" s="3"/>
      <c r="WHG487" s="570"/>
      <c r="WHH487" s="3"/>
      <c r="WHI487" s="431"/>
      <c r="WHJ487" s="3"/>
      <c r="WHK487" s="570"/>
      <c r="WHL487" s="3"/>
      <c r="WHM487" s="431"/>
      <c r="WHN487" s="3"/>
      <c r="WHO487" s="570"/>
      <c r="WHP487" s="3"/>
      <c r="WHQ487" s="431"/>
      <c r="WHR487" s="3"/>
      <c r="WHS487" s="570"/>
      <c r="WHT487" s="3"/>
      <c r="WHU487" s="431"/>
      <c r="WHV487" s="3"/>
      <c r="WHW487" s="570"/>
      <c r="WHX487" s="3"/>
      <c r="WHY487" s="431"/>
      <c r="WHZ487" s="3"/>
      <c r="WIA487" s="570"/>
      <c r="WIB487" s="3"/>
      <c r="WIC487" s="431"/>
      <c r="WID487" s="3"/>
      <c r="WIE487" s="570"/>
      <c r="WIF487" s="3"/>
      <c r="WIG487" s="431"/>
      <c r="WIH487" s="3"/>
      <c r="WII487" s="570"/>
      <c r="WIJ487" s="3"/>
      <c r="WIK487" s="431"/>
      <c r="WIL487" s="3"/>
      <c r="WIM487" s="570"/>
      <c r="WIN487" s="3"/>
      <c r="WIO487" s="431"/>
      <c r="WIP487" s="3"/>
      <c r="WIQ487" s="570"/>
      <c r="WIR487" s="3"/>
      <c r="WIS487" s="431"/>
      <c r="WIT487" s="3"/>
      <c r="WIU487" s="570"/>
      <c r="WIV487" s="3"/>
      <c r="WIW487" s="431"/>
      <c r="WIX487" s="3"/>
      <c r="WIY487" s="570"/>
      <c r="WIZ487" s="3"/>
      <c r="WJA487" s="431"/>
      <c r="WJB487" s="3"/>
      <c r="WJC487" s="570"/>
      <c r="WJD487" s="3"/>
      <c r="WJE487" s="431"/>
      <c r="WJF487" s="3"/>
      <c r="WJG487" s="570"/>
      <c r="WJH487" s="3"/>
      <c r="WJI487" s="431"/>
      <c r="WJJ487" s="3"/>
      <c r="WJK487" s="570"/>
      <c r="WJL487" s="3"/>
      <c r="WJM487" s="431"/>
      <c r="WJN487" s="3"/>
      <c r="WJO487" s="570"/>
      <c r="WJP487" s="3"/>
      <c r="WJQ487" s="431"/>
      <c r="WJR487" s="3"/>
      <c r="WJS487" s="570"/>
      <c r="WJT487" s="3"/>
      <c r="WJU487" s="431"/>
      <c r="WJV487" s="3"/>
      <c r="WJW487" s="570"/>
      <c r="WJX487" s="3"/>
      <c r="WJY487" s="431"/>
      <c r="WJZ487" s="3"/>
      <c r="WKA487" s="570"/>
      <c r="WKB487" s="3"/>
      <c r="WKC487" s="431"/>
      <c r="WKD487" s="3"/>
      <c r="WKE487" s="570"/>
      <c r="WKF487" s="3"/>
      <c r="WKG487" s="431"/>
      <c r="WKH487" s="3"/>
      <c r="WKI487" s="570"/>
      <c r="WKJ487" s="3"/>
      <c r="WKK487" s="431"/>
      <c r="WKL487" s="3"/>
      <c r="WKM487" s="570"/>
      <c r="WKN487" s="3"/>
      <c r="WKO487" s="431"/>
      <c r="WKP487" s="3"/>
      <c r="WKQ487" s="570"/>
      <c r="WKR487" s="3"/>
      <c r="WKS487" s="431"/>
      <c r="WKT487" s="3"/>
      <c r="WKU487" s="570"/>
      <c r="WKV487" s="3"/>
      <c r="WKW487" s="431"/>
      <c r="WKX487" s="3"/>
      <c r="WKY487" s="570"/>
      <c r="WKZ487" s="3"/>
      <c r="WLA487" s="431"/>
      <c r="WLB487" s="3"/>
      <c r="WLC487" s="570"/>
      <c r="WLD487" s="3"/>
      <c r="WLE487" s="431"/>
      <c r="WLF487" s="3"/>
      <c r="WLG487" s="570"/>
      <c r="WLH487" s="3"/>
      <c r="WLI487" s="431"/>
      <c r="WLJ487" s="3"/>
      <c r="WLK487" s="570"/>
      <c r="WLL487" s="3"/>
      <c r="WLM487" s="431"/>
      <c r="WLN487" s="3"/>
      <c r="WLO487" s="570"/>
      <c r="WLP487" s="3"/>
      <c r="WLQ487" s="431"/>
      <c r="WLR487" s="3"/>
      <c r="WLS487" s="570"/>
      <c r="WLT487" s="3"/>
      <c r="WLU487" s="431"/>
      <c r="WLV487" s="3"/>
      <c r="WLW487" s="570"/>
      <c r="WLX487" s="3"/>
      <c r="WLY487" s="431"/>
      <c r="WLZ487" s="3"/>
      <c r="WMA487" s="570"/>
      <c r="WMB487" s="3"/>
      <c r="WMC487" s="431"/>
      <c r="WMD487" s="3"/>
      <c r="WME487" s="570"/>
      <c r="WMF487" s="3"/>
      <c r="WMG487" s="431"/>
      <c r="WMH487" s="3"/>
      <c r="WMI487" s="570"/>
      <c r="WMJ487" s="3"/>
      <c r="WMK487" s="431"/>
      <c r="WML487" s="3"/>
      <c r="WMM487" s="570"/>
      <c r="WMN487" s="3"/>
      <c r="WMO487" s="431"/>
      <c r="WMP487" s="3"/>
      <c r="WMQ487" s="570"/>
      <c r="WMR487" s="3"/>
      <c r="WMS487" s="431"/>
      <c r="WMT487" s="3"/>
      <c r="WMU487" s="570"/>
      <c r="WMV487" s="3"/>
      <c r="WMW487" s="431"/>
      <c r="WMX487" s="3"/>
      <c r="WMY487" s="570"/>
      <c r="WMZ487" s="3"/>
      <c r="WNA487" s="431"/>
      <c r="WNB487" s="3"/>
      <c r="WNC487" s="570"/>
      <c r="WND487" s="3"/>
      <c r="WNE487" s="431"/>
      <c r="WNF487" s="3"/>
      <c r="WNG487" s="570"/>
      <c r="WNH487" s="3"/>
      <c r="WNI487" s="431"/>
      <c r="WNJ487" s="3"/>
      <c r="WNK487" s="570"/>
      <c r="WNL487" s="3"/>
      <c r="WNM487" s="431"/>
      <c r="WNN487" s="3"/>
      <c r="WNO487" s="570"/>
      <c r="WNP487" s="3"/>
      <c r="WNQ487" s="431"/>
      <c r="WNR487" s="3"/>
      <c r="WNS487" s="570"/>
      <c r="WNT487" s="3"/>
      <c r="WNU487" s="431"/>
      <c r="WNV487" s="3"/>
      <c r="WNW487" s="570"/>
      <c r="WNX487" s="3"/>
      <c r="WNY487" s="431"/>
      <c r="WNZ487" s="3"/>
      <c r="WOA487" s="570"/>
      <c r="WOB487" s="3"/>
      <c r="WOC487" s="431"/>
      <c r="WOD487" s="3"/>
      <c r="WOE487" s="570"/>
      <c r="WOF487" s="3"/>
      <c r="WOG487" s="431"/>
      <c r="WOH487" s="3"/>
      <c r="WOI487" s="570"/>
      <c r="WOJ487" s="3"/>
      <c r="WOK487" s="431"/>
      <c r="WOL487" s="3"/>
      <c r="WOM487" s="570"/>
      <c r="WON487" s="3"/>
      <c r="WOO487" s="431"/>
      <c r="WOP487" s="3"/>
      <c r="WOQ487" s="570"/>
      <c r="WOR487" s="3"/>
      <c r="WOS487" s="431"/>
      <c r="WOT487" s="3"/>
      <c r="WOU487" s="570"/>
      <c r="WOV487" s="3"/>
      <c r="WOW487" s="431"/>
      <c r="WOX487" s="3"/>
      <c r="WOY487" s="570"/>
      <c r="WOZ487" s="3"/>
      <c r="WPA487" s="431"/>
      <c r="WPB487" s="3"/>
      <c r="WPC487" s="570"/>
      <c r="WPD487" s="3"/>
      <c r="WPE487" s="431"/>
      <c r="WPF487" s="3"/>
      <c r="WPG487" s="570"/>
      <c r="WPH487" s="3"/>
      <c r="WPI487" s="431"/>
      <c r="WPJ487" s="3"/>
      <c r="WPK487" s="570"/>
      <c r="WPL487" s="3"/>
      <c r="WPM487" s="431"/>
      <c r="WPN487" s="3"/>
      <c r="WPO487" s="570"/>
      <c r="WPP487" s="3"/>
      <c r="WPQ487" s="431"/>
      <c r="WPR487" s="3"/>
      <c r="WPS487" s="570"/>
      <c r="WPT487" s="3"/>
      <c r="WPU487" s="431"/>
      <c r="WPV487" s="3"/>
      <c r="WPW487" s="570"/>
      <c r="WPX487" s="3"/>
      <c r="WPY487" s="431"/>
      <c r="WPZ487" s="3"/>
      <c r="WQA487" s="570"/>
      <c r="WQB487" s="3"/>
      <c r="WQC487" s="431"/>
      <c r="WQD487" s="3"/>
      <c r="WQE487" s="570"/>
      <c r="WQF487" s="3"/>
      <c r="WQG487" s="431"/>
      <c r="WQH487" s="3"/>
      <c r="WQI487" s="570"/>
      <c r="WQJ487" s="3"/>
      <c r="WQK487" s="431"/>
      <c r="WQL487" s="3"/>
      <c r="WQM487" s="570"/>
      <c r="WQN487" s="3"/>
      <c r="WQO487" s="431"/>
      <c r="WQP487" s="3"/>
      <c r="WQQ487" s="570"/>
      <c r="WQR487" s="3"/>
      <c r="WQS487" s="431"/>
      <c r="WQT487" s="3"/>
      <c r="WQU487" s="570"/>
      <c r="WQV487" s="3"/>
      <c r="WQW487" s="431"/>
      <c r="WQX487" s="3"/>
      <c r="WQY487" s="570"/>
      <c r="WQZ487" s="3"/>
      <c r="WRA487" s="431"/>
      <c r="WRB487" s="3"/>
      <c r="WRC487" s="570"/>
      <c r="WRD487" s="3"/>
      <c r="WRE487" s="431"/>
      <c r="WRF487" s="3"/>
      <c r="WRG487" s="570"/>
      <c r="WRH487" s="3"/>
      <c r="WRI487" s="431"/>
      <c r="WRJ487" s="3"/>
      <c r="WRK487" s="570"/>
      <c r="WRL487" s="3"/>
      <c r="WRM487" s="431"/>
      <c r="WRN487" s="3"/>
      <c r="WRO487" s="570"/>
      <c r="WRP487" s="3"/>
      <c r="WRQ487" s="431"/>
      <c r="WRR487" s="3"/>
      <c r="WRS487" s="570"/>
      <c r="WRT487" s="3"/>
      <c r="WRU487" s="431"/>
      <c r="WRV487" s="3"/>
      <c r="WRW487" s="570"/>
      <c r="WRX487" s="3"/>
      <c r="WRY487" s="431"/>
      <c r="WRZ487" s="3"/>
      <c r="WSA487" s="570"/>
      <c r="WSB487" s="3"/>
      <c r="WSC487" s="431"/>
      <c r="WSD487" s="3"/>
      <c r="WSE487" s="570"/>
      <c r="WSF487" s="3"/>
      <c r="WSG487" s="431"/>
      <c r="WSH487" s="3"/>
      <c r="WSI487" s="570"/>
      <c r="WSJ487" s="3"/>
      <c r="WSK487" s="431"/>
      <c r="WSL487" s="3"/>
      <c r="WSM487" s="570"/>
      <c r="WSN487" s="3"/>
      <c r="WSO487" s="431"/>
      <c r="WSP487" s="3"/>
      <c r="WSQ487" s="570"/>
      <c r="WSR487" s="3"/>
      <c r="WSS487" s="431"/>
      <c r="WST487" s="3"/>
      <c r="WSU487" s="570"/>
      <c r="WSV487" s="3"/>
      <c r="WSW487" s="431"/>
      <c r="WSX487" s="3"/>
      <c r="WSY487" s="570"/>
      <c r="WSZ487" s="3"/>
      <c r="WTA487" s="431"/>
      <c r="WTB487" s="3"/>
      <c r="WTC487" s="570"/>
      <c r="WTD487" s="3"/>
      <c r="WTE487" s="431"/>
      <c r="WTF487" s="3"/>
      <c r="WTG487" s="570"/>
      <c r="WTH487" s="3"/>
      <c r="WTI487" s="431"/>
      <c r="WTJ487" s="3"/>
      <c r="WTK487" s="570"/>
      <c r="WTL487" s="3"/>
      <c r="WTM487" s="431"/>
      <c r="WTN487" s="3"/>
      <c r="WTO487" s="570"/>
      <c r="WTP487" s="3"/>
      <c r="WTQ487" s="431"/>
      <c r="WTR487" s="3"/>
      <c r="WTS487" s="570"/>
      <c r="WTT487" s="3"/>
      <c r="WTU487" s="431"/>
      <c r="WTV487" s="3"/>
      <c r="WTW487" s="570"/>
      <c r="WTX487" s="3"/>
      <c r="WTY487" s="431"/>
      <c r="WTZ487" s="3"/>
      <c r="WUA487" s="570"/>
      <c r="WUB487" s="3"/>
      <c r="WUC487" s="431"/>
      <c r="WUD487" s="3"/>
      <c r="WUE487" s="570"/>
      <c r="WUF487" s="3"/>
      <c r="WUG487" s="431"/>
      <c r="WUH487" s="3"/>
      <c r="WUI487" s="570"/>
      <c r="WUJ487" s="3"/>
      <c r="WUK487" s="431"/>
      <c r="WUL487" s="3"/>
      <c r="WUM487" s="570"/>
      <c r="WUN487" s="3"/>
      <c r="WUO487" s="431"/>
      <c r="WUP487" s="3"/>
      <c r="WUQ487" s="570"/>
      <c r="WUR487" s="3"/>
      <c r="WUS487" s="431"/>
      <c r="WUT487" s="3"/>
      <c r="WUU487" s="570"/>
      <c r="WUV487" s="3"/>
      <c r="WUW487" s="431"/>
      <c r="WUX487" s="3"/>
      <c r="WUY487" s="570"/>
      <c r="WUZ487" s="3"/>
      <c r="WVA487" s="431"/>
      <c r="WVB487" s="3"/>
      <c r="WVC487" s="570"/>
      <c r="WVD487" s="3"/>
      <c r="WVE487" s="431"/>
      <c r="WVF487" s="3"/>
      <c r="WVG487" s="570"/>
      <c r="WVH487" s="3"/>
      <c r="WVI487" s="431"/>
      <c r="WVJ487" s="3"/>
      <c r="WVK487" s="570"/>
      <c r="WVL487" s="3"/>
      <c r="WVM487" s="431"/>
      <c r="WVN487" s="3"/>
      <c r="WVO487" s="570"/>
      <c r="WVP487" s="3"/>
      <c r="WVQ487" s="431"/>
      <c r="WVR487" s="3"/>
      <c r="WVS487" s="570"/>
      <c r="WVT487" s="3"/>
      <c r="WVU487" s="431"/>
      <c r="WVV487" s="3"/>
      <c r="WVW487" s="570"/>
      <c r="WVX487" s="3"/>
      <c r="WVY487" s="431"/>
      <c r="WVZ487" s="3"/>
      <c r="WWA487" s="570"/>
      <c r="WWB487" s="3"/>
      <c r="WWC487" s="431"/>
      <c r="WWD487" s="3"/>
      <c r="WWE487" s="570"/>
      <c r="WWF487" s="3"/>
      <c r="WWG487" s="431"/>
      <c r="WWH487" s="3"/>
      <c r="WWI487" s="570"/>
      <c r="WWJ487" s="3"/>
      <c r="WWK487" s="431"/>
      <c r="WWL487" s="3"/>
      <c r="WWM487" s="570"/>
      <c r="WWN487" s="3"/>
      <c r="WWO487" s="431"/>
      <c r="WWP487" s="3"/>
      <c r="WWQ487" s="570"/>
      <c r="WWR487" s="3"/>
      <c r="WWS487" s="431"/>
      <c r="WWT487" s="3"/>
      <c r="WWU487" s="570"/>
      <c r="WWV487" s="3"/>
      <c r="WWW487" s="431"/>
      <c r="WWX487" s="3"/>
      <c r="WWY487" s="570"/>
      <c r="WWZ487" s="3"/>
      <c r="WXA487" s="431"/>
      <c r="WXB487" s="3"/>
      <c r="WXC487" s="570"/>
      <c r="WXD487" s="3"/>
      <c r="WXE487" s="431"/>
      <c r="WXF487" s="3"/>
      <c r="WXG487" s="570"/>
      <c r="WXH487" s="3"/>
      <c r="WXI487" s="431"/>
      <c r="WXJ487" s="3"/>
      <c r="WXK487" s="570"/>
      <c r="WXL487" s="3"/>
      <c r="WXM487" s="431"/>
      <c r="WXN487" s="3"/>
      <c r="WXO487" s="570"/>
      <c r="WXP487" s="3"/>
      <c r="WXQ487" s="431"/>
      <c r="WXR487" s="3"/>
      <c r="WXS487" s="570"/>
      <c r="WXT487" s="3"/>
      <c r="WXU487" s="431"/>
      <c r="WXV487" s="3"/>
      <c r="WXW487" s="570"/>
      <c r="WXX487" s="3"/>
      <c r="WXY487" s="431"/>
      <c r="WXZ487" s="3"/>
      <c r="WYA487" s="570"/>
      <c r="WYB487" s="3"/>
      <c r="WYC487" s="431"/>
      <c r="WYD487" s="3"/>
      <c r="WYE487" s="570"/>
      <c r="WYF487" s="3"/>
      <c r="WYG487" s="431"/>
      <c r="WYH487" s="3"/>
      <c r="WYI487" s="570"/>
      <c r="WYJ487" s="3"/>
      <c r="WYK487" s="431"/>
      <c r="WYL487" s="3"/>
      <c r="WYM487" s="570"/>
      <c r="WYN487" s="3"/>
      <c r="WYO487" s="431"/>
      <c r="WYP487" s="3"/>
      <c r="WYQ487" s="570"/>
      <c r="WYR487" s="3"/>
      <c r="WYS487" s="431"/>
      <c r="WYT487" s="3"/>
      <c r="WYU487" s="570"/>
      <c r="WYV487" s="3"/>
      <c r="WYW487" s="431"/>
      <c r="WYX487" s="3"/>
      <c r="WYY487" s="570"/>
      <c r="WYZ487" s="3"/>
      <c r="WZA487" s="431"/>
      <c r="WZB487" s="3"/>
      <c r="WZC487" s="570"/>
      <c r="WZD487" s="3"/>
      <c r="WZE487" s="431"/>
      <c r="WZF487" s="3"/>
      <c r="WZG487" s="570"/>
      <c r="WZH487" s="3"/>
      <c r="WZI487" s="431"/>
      <c r="WZJ487" s="3"/>
      <c r="WZK487" s="570"/>
      <c r="WZL487" s="3"/>
      <c r="WZM487" s="431"/>
      <c r="WZN487" s="3"/>
      <c r="WZO487" s="570"/>
      <c r="WZP487" s="3"/>
      <c r="WZQ487" s="431"/>
      <c r="WZR487" s="3"/>
      <c r="WZS487" s="570"/>
      <c r="WZT487" s="3"/>
      <c r="WZU487" s="431"/>
      <c r="WZV487" s="3"/>
      <c r="WZW487" s="570"/>
      <c r="WZX487" s="3"/>
      <c r="WZY487" s="431"/>
      <c r="WZZ487" s="3"/>
      <c r="XAA487" s="570"/>
      <c r="XAB487" s="3"/>
      <c r="XAC487" s="431"/>
      <c r="XAD487" s="3"/>
      <c r="XAE487" s="570"/>
      <c r="XAF487" s="3"/>
      <c r="XAG487" s="431"/>
      <c r="XAH487" s="3"/>
      <c r="XAI487" s="570"/>
      <c r="XAJ487" s="3"/>
      <c r="XAK487" s="431"/>
      <c r="XAL487" s="3"/>
      <c r="XAM487" s="570"/>
      <c r="XAN487" s="3"/>
      <c r="XAO487" s="431"/>
      <c r="XAP487" s="3"/>
      <c r="XAQ487" s="570"/>
      <c r="XAR487" s="3"/>
      <c r="XAS487" s="431"/>
      <c r="XAT487" s="3"/>
      <c r="XAU487" s="570"/>
      <c r="XAV487" s="3"/>
      <c r="XAW487" s="431"/>
      <c r="XAX487" s="3"/>
      <c r="XAY487" s="570"/>
      <c r="XAZ487" s="3"/>
      <c r="XBA487" s="431"/>
      <c r="XBB487" s="3"/>
      <c r="XBC487" s="570"/>
      <c r="XBD487" s="3"/>
      <c r="XBE487" s="431"/>
      <c r="XBF487" s="3"/>
      <c r="XBG487" s="570"/>
      <c r="XBH487" s="3"/>
      <c r="XBI487" s="431"/>
      <c r="XBJ487" s="3"/>
      <c r="XBK487" s="570"/>
      <c r="XBL487" s="3"/>
      <c r="XBM487" s="431"/>
      <c r="XBN487" s="3"/>
      <c r="XBO487" s="570"/>
      <c r="XBP487" s="3"/>
      <c r="XBQ487" s="431"/>
      <c r="XBR487" s="3"/>
      <c r="XBS487" s="570"/>
      <c r="XBT487" s="3"/>
      <c r="XBU487" s="431"/>
      <c r="XBV487" s="3"/>
      <c r="XBW487" s="570"/>
      <c r="XBX487" s="3"/>
      <c r="XBY487" s="431"/>
      <c r="XBZ487" s="3"/>
      <c r="XCA487" s="570"/>
      <c r="XCB487" s="3"/>
      <c r="XCC487" s="431"/>
      <c r="XCD487" s="3"/>
      <c r="XCE487" s="570"/>
      <c r="XCF487" s="3"/>
      <c r="XCG487" s="431"/>
      <c r="XCH487" s="3"/>
      <c r="XCI487" s="570"/>
      <c r="XCJ487" s="3"/>
      <c r="XCK487" s="431"/>
      <c r="XCL487" s="3"/>
      <c r="XCM487" s="570"/>
      <c r="XCN487" s="3"/>
      <c r="XCO487" s="431"/>
      <c r="XCP487" s="3"/>
      <c r="XCQ487" s="570"/>
      <c r="XCR487" s="3"/>
      <c r="XCS487" s="431"/>
      <c r="XCT487" s="3"/>
      <c r="XCU487" s="570"/>
      <c r="XCV487" s="3"/>
      <c r="XCW487" s="431"/>
      <c r="XCX487" s="3"/>
      <c r="XCY487" s="570"/>
      <c r="XCZ487" s="3"/>
      <c r="XDA487" s="431"/>
      <c r="XDB487" s="3"/>
      <c r="XDC487" s="570"/>
      <c r="XDD487" s="3"/>
      <c r="XDE487" s="431"/>
      <c r="XDF487" s="3"/>
      <c r="XDG487" s="570"/>
      <c r="XDH487" s="3"/>
      <c r="XDI487" s="431"/>
      <c r="XDJ487" s="3"/>
      <c r="XDK487" s="570"/>
      <c r="XDL487" s="3"/>
      <c r="XDM487" s="431"/>
      <c r="XDN487" s="3"/>
      <c r="XDO487" s="570"/>
      <c r="XDP487" s="3"/>
      <c r="XDQ487" s="431"/>
      <c r="XDR487" s="3"/>
      <c r="XDS487" s="570"/>
      <c r="XDT487" s="3"/>
      <c r="XDU487" s="431"/>
      <c r="XDV487" s="3"/>
      <c r="XDW487" s="570"/>
      <c r="XDX487" s="3"/>
      <c r="XDY487" s="431"/>
      <c r="XDZ487" s="3"/>
      <c r="XEA487" s="570"/>
      <c r="XEB487" s="3"/>
      <c r="XEC487" s="431"/>
      <c r="XED487" s="3"/>
      <c r="XEE487" s="570"/>
      <c r="XEF487" s="3"/>
      <c r="XEG487" s="431"/>
      <c r="XEH487" s="3"/>
      <c r="XEI487" s="570"/>
      <c r="XEJ487" s="3"/>
      <c r="XEK487" s="431"/>
      <c r="XEL487" s="3"/>
      <c r="XEM487" s="570"/>
      <c r="XEN487" s="3"/>
      <c r="XEO487" s="431"/>
      <c r="XEP487" s="3"/>
      <c r="XEQ487" s="570"/>
      <c r="XER487" s="3"/>
      <c r="XES487" s="431"/>
      <c r="XET487" s="3"/>
      <c r="XEU487" s="570"/>
      <c r="XEV487" s="3"/>
      <c r="XEW487" s="431"/>
      <c r="XEX487" s="3"/>
      <c r="XEY487" s="570"/>
      <c r="XEZ487" s="3"/>
      <c r="XFA487" s="431"/>
      <c r="XFB487" s="3"/>
      <c r="XFC487" s="570"/>
      <c r="XFD487" s="3"/>
    </row>
    <row r="488" spans="1:16384" s="33" customFormat="1">
      <c r="A488" s="431"/>
      <c r="B488" s="3"/>
      <c r="C488" s="3"/>
      <c r="D488" s="3"/>
      <c r="E488" s="431"/>
      <c r="F488" s="3"/>
      <c r="G488" s="570"/>
      <c r="H488" s="3"/>
      <c r="I488" s="431"/>
      <c r="J488" s="3"/>
      <c r="K488" s="570"/>
      <c r="L488" s="3"/>
      <c r="M488" s="431"/>
      <c r="N488" s="3"/>
      <c r="O488" s="570"/>
      <c r="P488" s="3"/>
      <c r="Q488" s="431"/>
      <c r="R488" s="3"/>
      <c r="S488" s="570"/>
      <c r="T488" s="3"/>
      <c r="U488" s="431"/>
      <c r="V488" s="3"/>
      <c r="W488" s="570"/>
      <c r="X488" s="3"/>
      <c r="Y488" s="431"/>
      <c r="Z488" s="3"/>
      <c r="AA488" s="570"/>
      <c r="AB488" s="3"/>
      <c r="AC488" s="431"/>
      <c r="AD488" s="3"/>
      <c r="AE488" s="570"/>
      <c r="AF488" s="3"/>
      <c r="AG488" s="431"/>
      <c r="AH488" s="3"/>
      <c r="AI488" s="570"/>
      <c r="AJ488" s="3"/>
      <c r="AK488" s="431"/>
      <c r="AL488" s="3"/>
      <c r="AM488" s="570"/>
      <c r="AN488" s="3"/>
      <c r="AO488" s="431"/>
      <c r="AP488" s="3"/>
      <c r="AQ488" s="570"/>
      <c r="AR488" s="3"/>
      <c r="AS488" s="431"/>
      <c r="AT488" s="3"/>
      <c r="AU488" s="570"/>
      <c r="AV488" s="3"/>
      <c r="AW488" s="431"/>
      <c r="AX488" s="3"/>
      <c r="AY488" s="570"/>
      <c r="AZ488" s="3"/>
      <c r="BA488" s="431"/>
      <c r="BB488" s="3"/>
      <c r="BC488" s="570"/>
      <c r="BD488" s="3"/>
      <c r="BE488" s="431"/>
      <c r="BF488" s="3"/>
      <c r="BG488" s="570"/>
      <c r="BH488" s="3"/>
      <c r="BI488" s="431"/>
      <c r="BJ488" s="3"/>
      <c r="BK488" s="570"/>
      <c r="BL488" s="3"/>
      <c r="BM488" s="431"/>
      <c r="BN488" s="3"/>
      <c r="BO488" s="570"/>
      <c r="BP488" s="3"/>
      <c r="BQ488" s="431"/>
      <c r="BR488" s="3"/>
      <c r="BS488" s="570"/>
      <c r="BT488" s="3"/>
      <c r="BU488" s="431"/>
      <c r="BV488" s="3"/>
      <c r="BW488" s="570"/>
      <c r="BX488" s="3"/>
      <c r="BY488" s="431"/>
      <c r="BZ488" s="3"/>
      <c r="CA488" s="570"/>
      <c r="CB488" s="3"/>
      <c r="CC488" s="431"/>
      <c r="CD488" s="3"/>
      <c r="CE488" s="570"/>
      <c r="CF488" s="3"/>
      <c r="CG488" s="431"/>
      <c r="CH488" s="3"/>
      <c r="CI488" s="570"/>
      <c r="CJ488" s="3"/>
      <c r="CK488" s="431"/>
      <c r="CL488" s="3"/>
      <c r="CM488" s="570"/>
      <c r="CN488" s="3"/>
      <c r="CO488" s="431"/>
      <c r="CP488" s="3"/>
      <c r="CQ488" s="570"/>
      <c r="CR488" s="3"/>
      <c r="CS488" s="431"/>
      <c r="CT488" s="3"/>
      <c r="CU488" s="570"/>
      <c r="CV488" s="3"/>
      <c r="CW488" s="431"/>
      <c r="CX488" s="3"/>
      <c r="CY488" s="570"/>
      <c r="CZ488" s="3"/>
      <c r="DA488" s="431"/>
      <c r="DB488" s="3"/>
      <c r="DC488" s="570"/>
      <c r="DD488" s="3"/>
      <c r="DE488" s="431"/>
      <c r="DF488" s="3"/>
      <c r="DG488" s="570"/>
      <c r="DH488" s="3"/>
      <c r="DI488" s="431"/>
      <c r="DJ488" s="3"/>
      <c r="DK488" s="570"/>
      <c r="DL488" s="3"/>
      <c r="DM488" s="431"/>
      <c r="DN488" s="3"/>
      <c r="DO488" s="570"/>
      <c r="DP488" s="3"/>
      <c r="DQ488" s="431"/>
      <c r="DR488" s="3"/>
      <c r="DS488" s="570"/>
      <c r="DT488" s="3"/>
      <c r="DU488" s="431"/>
      <c r="DV488" s="3"/>
      <c r="DW488" s="570"/>
      <c r="DX488" s="3"/>
      <c r="DY488" s="431"/>
      <c r="DZ488" s="3"/>
      <c r="EA488" s="570"/>
      <c r="EB488" s="3"/>
      <c r="EC488" s="431"/>
      <c r="ED488" s="3"/>
      <c r="EE488" s="570"/>
      <c r="EF488" s="3"/>
      <c r="EG488" s="431"/>
      <c r="EH488" s="3"/>
      <c r="EI488" s="570"/>
      <c r="EJ488" s="3"/>
      <c r="EK488" s="431"/>
      <c r="EL488" s="3"/>
      <c r="EM488" s="570"/>
      <c r="EN488" s="3"/>
      <c r="EO488" s="431"/>
      <c r="EP488" s="3"/>
      <c r="EQ488" s="570"/>
      <c r="ER488" s="3"/>
      <c r="ES488" s="431"/>
      <c r="ET488" s="3"/>
      <c r="EU488" s="570"/>
      <c r="EV488" s="3"/>
      <c r="EW488" s="431"/>
      <c r="EX488" s="3"/>
      <c r="EY488" s="570"/>
      <c r="EZ488" s="3"/>
      <c r="FA488" s="431"/>
      <c r="FB488" s="3"/>
      <c r="FC488" s="570"/>
      <c r="FD488" s="3"/>
      <c r="FE488" s="431"/>
      <c r="FF488" s="3"/>
      <c r="FG488" s="570"/>
      <c r="FH488" s="3"/>
      <c r="FI488" s="431"/>
      <c r="FJ488" s="3"/>
      <c r="FK488" s="570"/>
      <c r="FL488" s="3"/>
      <c r="FM488" s="431"/>
      <c r="FN488" s="3"/>
      <c r="FO488" s="570"/>
      <c r="FP488" s="3"/>
      <c r="FQ488" s="431"/>
      <c r="FR488" s="3"/>
      <c r="FS488" s="570"/>
      <c r="FT488" s="3"/>
      <c r="FU488" s="431"/>
      <c r="FV488" s="3"/>
      <c r="FW488" s="570"/>
      <c r="FX488" s="3"/>
      <c r="FY488" s="431"/>
      <c r="FZ488" s="3"/>
      <c r="GA488" s="570"/>
      <c r="GB488" s="3"/>
      <c r="GC488" s="431"/>
      <c r="GD488" s="3"/>
      <c r="GE488" s="570"/>
      <c r="GF488" s="3"/>
      <c r="GG488" s="431"/>
      <c r="GH488" s="3"/>
      <c r="GI488" s="570"/>
      <c r="GJ488" s="3"/>
      <c r="GK488" s="431"/>
      <c r="GL488" s="3"/>
      <c r="GM488" s="570"/>
      <c r="GN488" s="3"/>
      <c r="GO488" s="431"/>
      <c r="GP488" s="3"/>
      <c r="GQ488" s="570"/>
      <c r="GR488" s="3"/>
      <c r="GS488" s="431"/>
      <c r="GT488" s="3"/>
      <c r="GU488" s="570"/>
      <c r="GV488" s="3"/>
      <c r="GW488" s="431"/>
      <c r="GX488" s="3"/>
      <c r="GY488" s="570"/>
      <c r="GZ488" s="3"/>
      <c r="HA488" s="431"/>
      <c r="HB488" s="3"/>
      <c r="HC488" s="570"/>
      <c r="HD488" s="3"/>
      <c r="HE488" s="431"/>
      <c r="HF488" s="3"/>
      <c r="HG488" s="570"/>
      <c r="HH488" s="3"/>
      <c r="HI488" s="431"/>
      <c r="HJ488" s="3"/>
      <c r="HK488" s="570"/>
      <c r="HL488" s="3"/>
      <c r="HM488" s="431"/>
      <c r="HN488" s="3"/>
      <c r="HO488" s="570"/>
      <c r="HP488" s="3"/>
      <c r="HQ488" s="431"/>
      <c r="HR488" s="3"/>
      <c r="HS488" s="570"/>
      <c r="HT488" s="3"/>
      <c r="HU488" s="431"/>
      <c r="HV488" s="3"/>
      <c r="HW488" s="570"/>
      <c r="HX488" s="3"/>
      <c r="HY488" s="431"/>
      <c r="HZ488" s="3"/>
      <c r="IA488" s="570"/>
      <c r="IB488" s="3"/>
      <c r="IC488" s="431"/>
      <c r="ID488" s="3"/>
      <c r="IE488" s="570"/>
      <c r="IF488" s="3"/>
      <c r="IG488" s="431"/>
      <c r="IH488" s="3"/>
      <c r="II488" s="570"/>
      <c r="IJ488" s="3"/>
      <c r="IK488" s="431"/>
      <c r="IL488" s="3"/>
      <c r="IM488" s="570"/>
      <c r="IN488" s="3"/>
      <c r="IO488" s="431"/>
      <c r="IP488" s="3"/>
      <c r="IQ488" s="570"/>
      <c r="IR488" s="3"/>
      <c r="IS488" s="431"/>
      <c r="IT488" s="3"/>
      <c r="IU488" s="570"/>
      <c r="IV488" s="3"/>
      <c r="IW488" s="431"/>
      <c r="IX488" s="3"/>
      <c r="IY488" s="570"/>
      <c r="IZ488" s="3"/>
      <c r="JA488" s="431"/>
      <c r="JB488" s="3"/>
      <c r="JC488" s="570"/>
      <c r="JD488" s="3"/>
      <c r="JE488" s="431"/>
      <c r="JF488" s="3"/>
      <c r="JG488" s="570"/>
      <c r="JH488" s="3"/>
      <c r="JI488" s="431"/>
      <c r="JJ488" s="3"/>
      <c r="JK488" s="570"/>
      <c r="JL488" s="3"/>
      <c r="JM488" s="431"/>
      <c r="JN488" s="3"/>
      <c r="JO488" s="570"/>
      <c r="JP488" s="3"/>
      <c r="JQ488" s="431"/>
      <c r="JR488" s="3"/>
      <c r="JS488" s="570"/>
      <c r="JT488" s="3"/>
      <c r="JU488" s="431"/>
      <c r="JV488" s="3"/>
      <c r="JW488" s="570"/>
      <c r="JX488" s="3"/>
      <c r="JY488" s="431"/>
      <c r="JZ488" s="3"/>
      <c r="KA488" s="570"/>
      <c r="KB488" s="3"/>
      <c r="KC488" s="431"/>
      <c r="KD488" s="3"/>
      <c r="KE488" s="570"/>
      <c r="KF488" s="3"/>
      <c r="KG488" s="431"/>
      <c r="KH488" s="3"/>
      <c r="KI488" s="570"/>
      <c r="KJ488" s="3"/>
      <c r="KK488" s="431"/>
      <c r="KL488" s="3"/>
      <c r="KM488" s="570"/>
      <c r="KN488" s="3"/>
      <c r="KO488" s="431"/>
      <c r="KP488" s="3"/>
      <c r="KQ488" s="570"/>
      <c r="KR488" s="3"/>
      <c r="KS488" s="431"/>
      <c r="KT488" s="3"/>
      <c r="KU488" s="570"/>
      <c r="KV488" s="3"/>
      <c r="KW488" s="431"/>
      <c r="KX488" s="3"/>
      <c r="KY488" s="570"/>
      <c r="KZ488" s="3"/>
      <c r="LA488" s="431"/>
      <c r="LB488" s="3"/>
      <c r="LC488" s="570"/>
      <c r="LD488" s="3"/>
      <c r="LE488" s="431"/>
      <c r="LF488" s="3"/>
      <c r="LG488" s="570"/>
      <c r="LH488" s="3"/>
      <c r="LI488" s="431"/>
      <c r="LJ488" s="3"/>
      <c r="LK488" s="570"/>
      <c r="LL488" s="3"/>
      <c r="LM488" s="431"/>
      <c r="LN488" s="3"/>
      <c r="LO488" s="570"/>
      <c r="LP488" s="3"/>
      <c r="LQ488" s="431"/>
      <c r="LR488" s="3"/>
      <c r="LS488" s="570"/>
      <c r="LT488" s="3"/>
      <c r="LU488" s="431"/>
      <c r="LV488" s="3"/>
      <c r="LW488" s="570"/>
      <c r="LX488" s="3"/>
      <c r="LY488" s="431"/>
      <c r="LZ488" s="3"/>
      <c r="MA488" s="570"/>
      <c r="MB488" s="3"/>
      <c r="MC488" s="431"/>
      <c r="MD488" s="3"/>
      <c r="ME488" s="570"/>
      <c r="MF488" s="3"/>
      <c r="MG488" s="431"/>
      <c r="MH488" s="3"/>
      <c r="MI488" s="570"/>
      <c r="MJ488" s="3"/>
      <c r="MK488" s="431"/>
      <c r="ML488" s="3"/>
      <c r="MM488" s="570"/>
      <c r="MN488" s="3"/>
      <c r="MO488" s="431"/>
      <c r="MP488" s="3"/>
      <c r="MQ488" s="570"/>
      <c r="MR488" s="3"/>
      <c r="MS488" s="431"/>
      <c r="MT488" s="3"/>
      <c r="MU488" s="570"/>
      <c r="MV488" s="3"/>
      <c r="MW488" s="431"/>
      <c r="MX488" s="3"/>
      <c r="MY488" s="570"/>
      <c r="MZ488" s="3"/>
      <c r="NA488" s="431"/>
      <c r="NB488" s="3"/>
      <c r="NC488" s="570"/>
      <c r="ND488" s="3"/>
      <c r="NE488" s="431"/>
      <c r="NF488" s="3"/>
      <c r="NG488" s="570"/>
      <c r="NH488" s="3"/>
      <c r="NI488" s="431"/>
      <c r="NJ488" s="3"/>
      <c r="NK488" s="570"/>
      <c r="NL488" s="3"/>
      <c r="NM488" s="431"/>
      <c r="NN488" s="3"/>
      <c r="NO488" s="570"/>
      <c r="NP488" s="3"/>
      <c r="NQ488" s="431"/>
      <c r="NR488" s="3"/>
      <c r="NS488" s="570"/>
      <c r="NT488" s="3"/>
      <c r="NU488" s="431"/>
      <c r="NV488" s="3"/>
      <c r="NW488" s="570"/>
      <c r="NX488" s="3"/>
      <c r="NY488" s="431"/>
      <c r="NZ488" s="3"/>
      <c r="OA488" s="570"/>
      <c r="OB488" s="3"/>
      <c r="OC488" s="431"/>
      <c r="OD488" s="3"/>
      <c r="OE488" s="570"/>
      <c r="OF488" s="3"/>
      <c r="OG488" s="431"/>
      <c r="OH488" s="3"/>
      <c r="OI488" s="570"/>
      <c r="OJ488" s="3"/>
      <c r="OK488" s="431"/>
      <c r="OL488" s="3"/>
      <c r="OM488" s="570"/>
      <c r="ON488" s="3"/>
      <c r="OO488" s="431"/>
      <c r="OP488" s="3"/>
      <c r="OQ488" s="570"/>
      <c r="OR488" s="3"/>
      <c r="OS488" s="431"/>
      <c r="OT488" s="3"/>
      <c r="OU488" s="570"/>
      <c r="OV488" s="3"/>
      <c r="OW488" s="431"/>
      <c r="OX488" s="3"/>
      <c r="OY488" s="570"/>
      <c r="OZ488" s="3"/>
      <c r="PA488" s="431"/>
      <c r="PB488" s="3"/>
      <c r="PC488" s="570"/>
      <c r="PD488" s="3"/>
      <c r="PE488" s="431"/>
      <c r="PF488" s="3"/>
      <c r="PG488" s="570"/>
      <c r="PH488" s="3"/>
      <c r="PI488" s="431"/>
      <c r="PJ488" s="3"/>
      <c r="PK488" s="570"/>
      <c r="PL488" s="3"/>
      <c r="PM488" s="431"/>
      <c r="PN488" s="3"/>
      <c r="PO488" s="570"/>
      <c r="PP488" s="3"/>
      <c r="PQ488" s="431"/>
      <c r="PR488" s="3"/>
      <c r="PS488" s="570"/>
      <c r="PT488" s="3"/>
      <c r="PU488" s="431"/>
      <c r="PV488" s="3"/>
      <c r="PW488" s="570"/>
      <c r="PX488" s="3"/>
      <c r="PY488" s="431"/>
      <c r="PZ488" s="3"/>
      <c r="QA488" s="570"/>
      <c r="QB488" s="3"/>
      <c r="QC488" s="431"/>
      <c r="QD488" s="3"/>
      <c r="QE488" s="570"/>
      <c r="QF488" s="3"/>
      <c r="QG488" s="431"/>
      <c r="QH488" s="3"/>
      <c r="QI488" s="570"/>
      <c r="QJ488" s="3"/>
      <c r="QK488" s="431"/>
      <c r="QL488" s="3"/>
      <c r="QM488" s="570"/>
      <c r="QN488" s="3"/>
      <c r="QO488" s="431"/>
      <c r="QP488" s="3"/>
      <c r="QQ488" s="570"/>
      <c r="QR488" s="3"/>
      <c r="QS488" s="431"/>
      <c r="QT488" s="3"/>
      <c r="QU488" s="570"/>
      <c r="QV488" s="3"/>
      <c r="QW488" s="431"/>
      <c r="QX488" s="3"/>
      <c r="QY488" s="570"/>
      <c r="QZ488" s="3"/>
      <c r="RA488" s="431"/>
      <c r="RB488" s="3"/>
      <c r="RC488" s="570"/>
      <c r="RD488" s="3"/>
      <c r="RE488" s="431"/>
      <c r="RF488" s="3"/>
      <c r="RG488" s="570"/>
      <c r="RH488" s="3"/>
      <c r="RI488" s="431"/>
      <c r="RJ488" s="3"/>
      <c r="RK488" s="570"/>
      <c r="RL488" s="3"/>
      <c r="RM488" s="431"/>
      <c r="RN488" s="3"/>
      <c r="RO488" s="570"/>
      <c r="RP488" s="3"/>
      <c r="RQ488" s="431"/>
      <c r="RR488" s="3"/>
      <c r="RS488" s="570"/>
      <c r="RT488" s="3"/>
      <c r="RU488" s="431"/>
      <c r="RV488" s="3"/>
      <c r="RW488" s="570"/>
      <c r="RX488" s="3"/>
      <c r="RY488" s="431"/>
      <c r="RZ488" s="3"/>
      <c r="SA488" s="570"/>
      <c r="SB488" s="3"/>
      <c r="SC488" s="431"/>
      <c r="SD488" s="3"/>
      <c r="SE488" s="570"/>
      <c r="SF488" s="3"/>
      <c r="SG488" s="431"/>
      <c r="SH488" s="3"/>
      <c r="SI488" s="570"/>
      <c r="SJ488" s="3"/>
      <c r="SK488" s="431"/>
      <c r="SL488" s="3"/>
      <c r="SM488" s="570"/>
      <c r="SN488" s="3"/>
      <c r="SO488" s="431"/>
      <c r="SP488" s="3"/>
      <c r="SQ488" s="570"/>
      <c r="SR488" s="3"/>
      <c r="SS488" s="431"/>
      <c r="ST488" s="3"/>
      <c r="SU488" s="570"/>
      <c r="SV488" s="3"/>
      <c r="SW488" s="431"/>
      <c r="SX488" s="3"/>
      <c r="SY488" s="570"/>
      <c r="SZ488" s="3"/>
      <c r="TA488" s="431"/>
      <c r="TB488" s="3"/>
      <c r="TC488" s="570"/>
      <c r="TD488" s="3"/>
      <c r="TE488" s="431"/>
      <c r="TF488" s="3"/>
      <c r="TG488" s="570"/>
      <c r="TH488" s="3"/>
      <c r="TI488" s="431"/>
      <c r="TJ488" s="3"/>
      <c r="TK488" s="570"/>
      <c r="TL488" s="3"/>
      <c r="TM488" s="431"/>
      <c r="TN488" s="3"/>
      <c r="TO488" s="570"/>
      <c r="TP488" s="3"/>
      <c r="TQ488" s="431"/>
      <c r="TR488" s="3"/>
      <c r="TS488" s="570"/>
      <c r="TT488" s="3"/>
      <c r="TU488" s="431"/>
      <c r="TV488" s="3"/>
      <c r="TW488" s="570"/>
      <c r="TX488" s="3"/>
      <c r="TY488" s="431"/>
      <c r="TZ488" s="3"/>
      <c r="UA488" s="570"/>
      <c r="UB488" s="3"/>
      <c r="UC488" s="431"/>
      <c r="UD488" s="3"/>
      <c r="UE488" s="570"/>
      <c r="UF488" s="3"/>
      <c r="UG488" s="431"/>
      <c r="UH488" s="3"/>
      <c r="UI488" s="570"/>
      <c r="UJ488" s="3"/>
      <c r="UK488" s="431"/>
      <c r="UL488" s="3"/>
      <c r="UM488" s="570"/>
      <c r="UN488" s="3"/>
      <c r="UO488" s="431"/>
      <c r="UP488" s="3"/>
      <c r="UQ488" s="570"/>
      <c r="UR488" s="3"/>
      <c r="US488" s="431"/>
      <c r="UT488" s="3"/>
      <c r="UU488" s="570"/>
      <c r="UV488" s="3"/>
      <c r="UW488" s="431"/>
      <c r="UX488" s="3"/>
      <c r="UY488" s="570"/>
      <c r="UZ488" s="3"/>
      <c r="VA488" s="431"/>
      <c r="VB488" s="3"/>
      <c r="VC488" s="570"/>
      <c r="VD488" s="3"/>
      <c r="VE488" s="431"/>
      <c r="VF488" s="3"/>
      <c r="VG488" s="570"/>
      <c r="VH488" s="3"/>
      <c r="VI488" s="431"/>
      <c r="VJ488" s="3"/>
      <c r="VK488" s="570"/>
      <c r="VL488" s="3"/>
      <c r="VM488" s="431"/>
      <c r="VN488" s="3"/>
      <c r="VO488" s="570"/>
      <c r="VP488" s="3"/>
      <c r="VQ488" s="431"/>
      <c r="VR488" s="3"/>
      <c r="VS488" s="570"/>
      <c r="VT488" s="3"/>
      <c r="VU488" s="431"/>
      <c r="VV488" s="3"/>
      <c r="VW488" s="570"/>
      <c r="VX488" s="3"/>
      <c r="VY488" s="431"/>
      <c r="VZ488" s="3"/>
      <c r="WA488" s="570"/>
      <c r="WB488" s="3"/>
      <c r="WC488" s="431"/>
      <c r="WD488" s="3"/>
      <c r="WE488" s="570"/>
      <c r="WF488" s="3"/>
      <c r="WG488" s="431"/>
      <c r="WH488" s="3"/>
      <c r="WI488" s="570"/>
      <c r="WJ488" s="3"/>
      <c r="WK488" s="431"/>
      <c r="WL488" s="3"/>
      <c r="WM488" s="570"/>
      <c r="WN488" s="3"/>
      <c r="WO488" s="431"/>
      <c r="WP488" s="3"/>
      <c r="WQ488" s="570"/>
      <c r="WR488" s="3"/>
      <c r="WS488" s="431"/>
      <c r="WT488" s="3"/>
      <c r="WU488" s="570"/>
      <c r="WV488" s="3"/>
      <c r="WW488" s="431"/>
      <c r="WX488" s="3"/>
      <c r="WY488" s="570"/>
      <c r="WZ488" s="3"/>
      <c r="XA488" s="431"/>
      <c r="XB488" s="3"/>
      <c r="XC488" s="570"/>
      <c r="XD488" s="3"/>
      <c r="XE488" s="431"/>
      <c r="XF488" s="3"/>
      <c r="XG488" s="570"/>
      <c r="XH488" s="3"/>
      <c r="XI488" s="431"/>
      <c r="XJ488" s="3"/>
      <c r="XK488" s="570"/>
      <c r="XL488" s="3"/>
      <c r="XM488" s="431"/>
      <c r="XN488" s="3"/>
      <c r="XO488" s="570"/>
      <c r="XP488" s="3"/>
      <c r="XQ488" s="431"/>
      <c r="XR488" s="3"/>
      <c r="XS488" s="570"/>
      <c r="XT488" s="3"/>
      <c r="XU488" s="431"/>
      <c r="XV488" s="3"/>
      <c r="XW488" s="570"/>
      <c r="XX488" s="3"/>
      <c r="XY488" s="431"/>
      <c r="XZ488" s="3"/>
      <c r="YA488" s="570"/>
      <c r="YB488" s="3"/>
      <c r="YC488" s="431"/>
      <c r="YD488" s="3"/>
      <c r="YE488" s="570"/>
      <c r="YF488" s="3"/>
      <c r="YG488" s="431"/>
      <c r="YH488" s="3"/>
      <c r="YI488" s="570"/>
      <c r="YJ488" s="3"/>
      <c r="YK488" s="431"/>
      <c r="YL488" s="3"/>
      <c r="YM488" s="570"/>
      <c r="YN488" s="3"/>
      <c r="YO488" s="431"/>
      <c r="YP488" s="3"/>
      <c r="YQ488" s="570"/>
      <c r="YR488" s="3"/>
      <c r="YS488" s="431"/>
      <c r="YT488" s="3"/>
      <c r="YU488" s="570"/>
      <c r="YV488" s="3"/>
      <c r="YW488" s="431"/>
      <c r="YX488" s="3"/>
      <c r="YY488" s="570"/>
      <c r="YZ488" s="3"/>
      <c r="ZA488" s="431"/>
      <c r="ZB488" s="3"/>
      <c r="ZC488" s="570"/>
      <c r="ZD488" s="3"/>
      <c r="ZE488" s="431"/>
      <c r="ZF488" s="3"/>
      <c r="ZG488" s="570"/>
      <c r="ZH488" s="3"/>
      <c r="ZI488" s="431"/>
      <c r="ZJ488" s="3"/>
      <c r="ZK488" s="570"/>
      <c r="ZL488" s="3"/>
      <c r="ZM488" s="431"/>
      <c r="ZN488" s="3"/>
      <c r="ZO488" s="570"/>
      <c r="ZP488" s="3"/>
      <c r="ZQ488" s="431"/>
      <c r="ZR488" s="3"/>
      <c r="ZS488" s="570"/>
      <c r="ZT488" s="3"/>
      <c r="ZU488" s="431"/>
      <c r="ZV488" s="3"/>
      <c r="ZW488" s="570"/>
      <c r="ZX488" s="3"/>
      <c r="ZY488" s="431"/>
      <c r="ZZ488" s="3"/>
      <c r="AAA488" s="570"/>
      <c r="AAB488" s="3"/>
      <c r="AAC488" s="431"/>
      <c r="AAD488" s="3"/>
      <c r="AAE488" s="570"/>
      <c r="AAF488" s="3"/>
      <c r="AAG488" s="431"/>
      <c r="AAH488" s="3"/>
      <c r="AAI488" s="570"/>
      <c r="AAJ488" s="3"/>
      <c r="AAK488" s="431"/>
      <c r="AAL488" s="3"/>
      <c r="AAM488" s="570"/>
      <c r="AAN488" s="3"/>
      <c r="AAO488" s="431"/>
      <c r="AAP488" s="3"/>
      <c r="AAQ488" s="570"/>
      <c r="AAR488" s="3"/>
      <c r="AAS488" s="431"/>
      <c r="AAT488" s="3"/>
      <c r="AAU488" s="570"/>
      <c r="AAV488" s="3"/>
      <c r="AAW488" s="431"/>
      <c r="AAX488" s="3"/>
      <c r="AAY488" s="570"/>
      <c r="AAZ488" s="3"/>
      <c r="ABA488" s="431"/>
      <c r="ABB488" s="3"/>
      <c r="ABC488" s="570"/>
      <c r="ABD488" s="3"/>
      <c r="ABE488" s="431"/>
      <c r="ABF488" s="3"/>
      <c r="ABG488" s="570"/>
      <c r="ABH488" s="3"/>
      <c r="ABI488" s="431"/>
      <c r="ABJ488" s="3"/>
      <c r="ABK488" s="570"/>
      <c r="ABL488" s="3"/>
      <c r="ABM488" s="431"/>
      <c r="ABN488" s="3"/>
      <c r="ABO488" s="570"/>
      <c r="ABP488" s="3"/>
      <c r="ABQ488" s="431"/>
      <c r="ABR488" s="3"/>
      <c r="ABS488" s="570"/>
      <c r="ABT488" s="3"/>
      <c r="ABU488" s="431"/>
      <c r="ABV488" s="3"/>
      <c r="ABW488" s="570"/>
      <c r="ABX488" s="3"/>
      <c r="ABY488" s="431"/>
      <c r="ABZ488" s="3"/>
      <c r="ACA488" s="570"/>
      <c r="ACB488" s="3"/>
      <c r="ACC488" s="431"/>
      <c r="ACD488" s="3"/>
      <c r="ACE488" s="570"/>
      <c r="ACF488" s="3"/>
      <c r="ACG488" s="431"/>
      <c r="ACH488" s="3"/>
      <c r="ACI488" s="570"/>
      <c r="ACJ488" s="3"/>
      <c r="ACK488" s="431"/>
      <c r="ACL488" s="3"/>
      <c r="ACM488" s="570"/>
      <c r="ACN488" s="3"/>
      <c r="ACO488" s="431"/>
      <c r="ACP488" s="3"/>
      <c r="ACQ488" s="570"/>
      <c r="ACR488" s="3"/>
      <c r="ACS488" s="431"/>
      <c r="ACT488" s="3"/>
      <c r="ACU488" s="570"/>
      <c r="ACV488" s="3"/>
      <c r="ACW488" s="431"/>
      <c r="ACX488" s="3"/>
      <c r="ACY488" s="570"/>
      <c r="ACZ488" s="3"/>
      <c r="ADA488" s="431"/>
      <c r="ADB488" s="3"/>
      <c r="ADC488" s="570"/>
      <c r="ADD488" s="3"/>
      <c r="ADE488" s="431"/>
      <c r="ADF488" s="3"/>
      <c r="ADG488" s="570"/>
      <c r="ADH488" s="3"/>
      <c r="ADI488" s="431"/>
      <c r="ADJ488" s="3"/>
      <c r="ADK488" s="570"/>
      <c r="ADL488" s="3"/>
      <c r="ADM488" s="431"/>
      <c r="ADN488" s="3"/>
      <c r="ADO488" s="570"/>
      <c r="ADP488" s="3"/>
      <c r="ADQ488" s="431"/>
      <c r="ADR488" s="3"/>
      <c r="ADS488" s="570"/>
      <c r="ADT488" s="3"/>
      <c r="ADU488" s="431"/>
      <c r="ADV488" s="3"/>
      <c r="ADW488" s="570"/>
      <c r="ADX488" s="3"/>
      <c r="ADY488" s="431"/>
      <c r="ADZ488" s="3"/>
      <c r="AEA488" s="570"/>
      <c r="AEB488" s="3"/>
      <c r="AEC488" s="431"/>
      <c r="AED488" s="3"/>
      <c r="AEE488" s="570"/>
      <c r="AEF488" s="3"/>
      <c r="AEG488" s="431"/>
      <c r="AEH488" s="3"/>
      <c r="AEI488" s="570"/>
      <c r="AEJ488" s="3"/>
      <c r="AEK488" s="431"/>
      <c r="AEL488" s="3"/>
      <c r="AEM488" s="570"/>
      <c r="AEN488" s="3"/>
      <c r="AEO488" s="431"/>
      <c r="AEP488" s="3"/>
      <c r="AEQ488" s="570"/>
      <c r="AER488" s="3"/>
      <c r="AES488" s="431"/>
      <c r="AET488" s="3"/>
      <c r="AEU488" s="570"/>
      <c r="AEV488" s="3"/>
      <c r="AEW488" s="431"/>
      <c r="AEX488" s="3"/>
      <c r="AEY488" s="570"/>
      <c r="AEZ488" s="3"/>
      <c r="AFA488" s="431"/>
      <c r="AFB488" s="3"/>
      <c r="AFC488" s="570"/>
      <c r="AFD488" s="3"/>
      <c r="AFE488" s="431"/>
      <c r="AFF488" s="3"/>
      <c r="AFG488" s="570"/>
      <c r="AFH488" s="3"/>
      <c r="AFI488" s="431"/>
      <c r="AFJ488" s="3"/>
      <c r="AFK488" s="570"/>
      <c r="AFL488" s="3"/>
      <c r="AFM488" s="431"/>
      <c r="AFN488" s="3"/>
      <c r="AFO488" s="570"/>
      <c r="AFP488" s="3"/>
      <c r="AFQ488" s="431"/>
      <c r="AFR488" s="3"/>
      <c r="AFS488" s="570"/>
      <c r="AFT488" s="3"/>
      <c r="AFU488" s="431"/>
      <c r="AFV488" s="3"/>
      <c r="AFW488" s="570"/>
      <c r="AFX488" s="3"/>
      <c r="AFY488" s="431"/>
      <c r="AFZ488" s="3"/>
      <c r="AGA488" s="570"/>
      <c r="AGB488" s="3"/>
      <c r="AGC488" s="431"/>
      <c r="AGD488" s="3"/>
      <c r="AGE488" s="570"/>
      <c r="AGF488" s="3"/>
      <c r="AGG488" s="431"/>
      <c r="AGH488" s="3"/>
      <c r="AGI488" s="570"/>
      <c r="AGJ488" s="3"/>
      <c r="AGK488" s="431"/>
      <c r="AGL488" s="3"/>
      <c r="AGM488" s="570"/>
      <c r="AGN488" s="3"/>
      <c r="AGO488" s="431"/>
      <c r="AGP488" s="3"/>
      <c r="AGQ488" s="570"/>
      <c r="AGR488" s="3"/>
      <c r="AGS488" s="431"/>
      <c r="AGT488" s="3"/>
      <c r="AGU488" s="570"/>
      <c r="AGV488" s="3"/>
      <c r="AGW488" s="431"/>
      <c r="AGX488" s="3"/>
      <c r="AGY488" s="570"/>
      <c r="AGZ488" s="3"/>
      <c r="AHA488" s="431"/>
      <c r="AHB488" s="3"/>
      <c r="AHC488" s="570"/>
      <c r="AHD488" s="3"/>
      <c r="AHE488" s="431"/>
      <c r="AHF488" s="3"/>
      <c r="AHG488" s="570"/>
      <c r="AHH488" s="3"/>
      <c r="AHI488" s="431"/>
      <c r="AHJ488" s="3"/>
      <c r="AHK488" s="570"/>
      <c r="AHL488" s="3"/>
      <c r="AHM488" s="431"/>
      <c r="AHN488" s="3"/>
      <c r="AHO488" s="570"/>
      <c r="AHP488" s="3"/>
      <c r="AHQ488" s="431"/>
      <c r="AHR488" s="3"/>
      <c r="AHS488" s="570"/>
      <c r="AHT488" s="3"/>
      <c r="AHU488" s="431"/>
      <c r="AHV488" s="3"/>
      <c r="AHW488" s="570"/>
      <c r="AHX488" s="3"/>
      <c r="AHY488" s="431"/>
      <c r="AHZ488" s="3"/>
      <c r="AIA488" s="570"/>
      <c r="AIB488" s="3"/>
      <c r="AIC488" s="431"/>
      <c r="AID488" s="3"/>
      <c r="AIE488" s="570"/>
      <c r="AIF488" s="3"/>
      <c r="AIG488" s="431"/>
      <c r="AIH488" s="3"/>
      <c r="AII488" s="570"/>
      <c r="AIJ488" s="3"/>
      <c r="AIK488" s="431"/>
      <c r="AIL488" s="3"/>
      <c r="AIM488" s="570"/>
      <c r="AIN488" s="3"/>
      <c r="AIO488" s="431"/>
      <c r="AIP488" s="3"/>
      <c r="AIQ488" s="570"/>
      <c r="AIR488" s="3"/>
      <c r="AIS488" s="431"/>
      <c r="AIT488" s="3"/>
      <c r="AIU488" s="570"/>
      <c r="AIV488" s="3"/>
      <c r="AIW488" s="431"/>
      <c r="AIX488" s="3"/>
      <c r="AIY488" s="570"/>
      <c r="AIZ488" s="3"/>
      <c r="AJA488" s="431"/>
      <c r="AJB488" s="3"/>
      <c r="AJC488" s="570"/>
      <c r="AJD488" s="3"/>
      <c r="AJE488" s="431"/>
      <c r="AJF488" s="3"/>
      <c r="AJG488" s="570"/>
      <c r="AJH488" s="3"/>
      <c r="AJI488" s="431"/>
      <c r="AJJ488" s="3"/>
      <c r="AJK488" s="570"/>
      <c r="AJL488" s="3"/>
      <c r="AJM488" s="431"/>
      <c r="AJN488" s="3"/>
      <c r="AJO488" s="570"/>
      <c r="AJP488" s="3"/>
      <c r="AJQ488" s="431"/>
      <c r="AJR488" s="3"/>
      <c r="AJS488" s="570"/>
      <c r="AJT488" s="3"/>
      <c r="AJU488" s="431"/>
      <c r="AJV488" s="3"/>
      <c r="AJW488" s="570"/>
      <c r="AJX488" s="3"/>
      <c r="AJY488" s="431"/>
      <c r="AJZ488" s="3"/>
      <c r="AKA488" s="570"/>
      <c r="AKB488" s="3"/>
      <c r="AKC488" s="431"/>
      <c r="AKD488" s="3"/>
      <c r="AKE488" s="570"/>
      <c r="AKF488" s="3"/>
      <c r="AKG488" s="431"/>
      <c r="AKH488" s="3"/>
      <c r="AKI488" s="570"/>
      <c r="AKJ488" s="3"/>
      <c r="AKK488" s="431"/>
      <c r="AKL488" s="3"/>
      <c r="AKM488" s="570"/>
      <c r="AKN488" s="3"/>
      <c r="AKO488" s="431"/>
      <c r="AKP488" s="3"/>
      <c r="AKQ488" s="570"/>
      <c r="AKR488" s="3"/>
      <c r="AKS488" s="431"/>
      <c r="AKT488" s="3"/>
      <c r="AKU488" s="570"/>
      <c r="AKV488" s="3"/>
      <c r="AKW488" s="431"/>
      <c r="AKX488" s="3"/>
      <c r="AKY488" s="570"/>
      <c r="AKZ488" s="3"/>
      <c r="ALA488" s="431"/>
      <c r="ALB488" s="3"/>
      <c r="ALC488" s="570"/>
      <c r="ALD488" s="3"/>
      <c r="ALE488" s="431"/>
      <c r="ALF488" s="3"/>
      <c r="ALG488" s="570"/>
      <c r="ALH488" s="3"/>
      <c r="ALI488" s="431"/>
      <c r="ALJ488" s="3"/>
      <c r="ALK488" s="570"/>
      <c r="ALL488" s="3"/>
      <c r="ALM488" s="431"/>
      <c r="ALN488" s="3"/>
      <c r="ALO488" s="570"/>
      <c r="ALP488" s="3"/>
      <c r="ALQ488" s="431"/>
      <c r="ALR488" s="3"/>
      <c r="ALS488" s="570"/>
      <c r="ALT488" s="3"/>
      <c r="ALU488" s="431"/>
      <c r="ALV488" s="3"/>
      <c r="ALW488" s="570"/>
      <c r="ALX488" s="3"/>
      <c r="ALY488" s="431"/>
      <c r="ALZ488" s="3"/>
      <c r="AMA488" s="570"/>
      <c r="AMB488" s="3"/>
      <c r="AMC488" s="431"/>
      <c r="AMD488" s="3"/>
      <c r="AME488" s="570"/>
      <c r="AMF488" s="3"/>
      <c r="AMG488" s="431"/>
      <c r="AMH488" s="3"/>
      <c r="AMI488" s="570"/>
      <c r="AMJ488" s="3"/>
      <c r="AMK488" s="431"/>
      <c r="AML488" s="3"/>
      <c r="AMM488" s="570"/>
      <c r="AMN488" s="3"/>
      <c r="AMO488" s="431"/>
      <c r="AMP488" s="3"/>
      <c r="AMQ488" s="570"/>
      <c r="AMR488" s="3"/>
      <c r="AMS488" s="431"/>
      <c r="AMT488" s="3"/>
      <c r="AMU488" s="570"/>
      <c r="AMV488" s="3"/>
      <c r="AMW488" s="431"/>
      <c r="AMX488" s="3"/>
      <c r="AMY488" s="570"/>
      <c r="AMZ488" s="3"/>
      <c r="ANA488" s="431"/>
      <c r="ANB488" s="3"/>
      <c r="ANC488" s="570"/>
      <c r="AND488" s="3"/>
      <c r="ANE488" s="431"/>
      <c r="ANF488" s="3"/>
      <c r="ANG488" s="570"/>
      <c r="ANH488" s="3"/>
      <c r="ANI488" s="431"/>
      <c r="ANJ488" s="3"/>
      <c r="ANK488" s="570"/>
      <c r="ANL488" s="3"/>
      <c r="ANM488" s="431"/>
      <c r="ANN488" s="3"/>
      <c r="ANO488" s="570"/>
      <c r="ANP488" s="3"/>
      <c r="ANQ488" s="431"/>
      <c r="ANR488" s="3"/>
      <c r="ANS488" s="570"/>
      <c r="ANT488" s="3"/>
      <c r="ANU488" s="431"/>
      <c r="ANV488" s="3"/>
      <c r="ANW488" s="570"/>
      <c r="ANX488" s="3"/>
      <c r="ANY488" s="431"/>
      <c r="ANZ488" s="3"/>
      <c r="AOA488" s="570"/>
      <c r="AOB488" s="3"/>
      <c r="AOC488" s="431"/>
      <c r="AOD488" s="3"/>
      <c r="AOE488" s="570"/>
      <c r="AOF488" s="3"/>
      <c r="AOG488" s="431"/>
      <c r="AOH488" s="3"/>
      <c r="AOI488" s="570"/>
      <c r="AOJ488" s="3"/>
      <c r="AOK488" s="431"/>
      <c r="AOL488" s="3"/>
      <c r="AOM488" s="570"/>
      <c r="AON488" s="3"/>
      <c r="AOO488" s="431"/>
      <c r="AOP488" s="3"/>
      <c r="AOQ488" s="570"/>
      <c r="AOR488" s="3"/>
      <c r="AOS488" s="431"/>
      <c r="AOT488" s="3"/>
      <c r="AOU488" s="570"/>
      <c r="AOV488" s="3"/>
      <c r="AOW488" s="431"/>
      <c r="AOX488" s="3"/>
      <c r="AOY488" s="570"/>
      <c r="AOZ488" s="3"/>
      <c r="APA488" s="431"/>
      <c r="APB488" s="3"/>
      <c r="APC488" s="570"/>
      <c r="APD488" s="3"/>
      <c r="APE488" s="431"/>
      <c r="APF488" s="3"/>
      <c r="APG488" s="570"/>
      <c r="APH488" s="3"/>
      <c r="API488" s="431"/>
      <c r="APJ488" s="3"/>
      <c r="APK488" s="570"/>
      <c r="APL488" s="3"/>
      <c r="APM488" s="431"/>
      <c r="APN488" s="3"/>
      <c r="APO488" s="570"/>
      <c r="APP488" s="3"/>
      <c r="APQ488" s="431"/>
      <c r="APR488" s="3"/>
      <c r="APS488" s="570"/>
      <c r="APT488" s="3"/>
      <c r="APU488" s="431"/>
      <c r="APV488" s="3"/>
      <c r="APW488" s="570"/>
      <c r="APX488" s="3"/>
      <c r="APY488" s="431"/>
      <c r="APZ488" s="3"/>
      <c r="AQA488" s="570"/>
      <c r="AQB488" s="3"/>
      <c r="AQC488" s="431"/>
      <c r="AQD488" s="3"/>
      <c r="AQE488" s="570"/>
      <c r="AQF488" s="3"/>
      <c r="AQG488" s="431"/>
      <c r="AQH488" s="3"/>
      <c r="AQI488" s="570"/>
      <c r="AQJ488" s="3"/>
      <c r="AQK488" s="431"/>
      <c r="AQL488" s="3"/>
      <c r="AQM488" s="570"/>
      <c r="AQN488" s="3"/>
      <c r="AQO488" s="431"/>
      <c r="AQP488" s="3"/>
      <c r="AQQ488" s="570"/>
      <c r="AQR488" s="3"/>
      <c r="AQS488" s="431"/>
      <c r="AQT488" s="3"/>
      <c r="AQU488" s="570"/>
      <c r="AQV488" s="3"/>
      <c r="AQW488" s="431"/>
      <c r="AQX488" s="3"/>
      <c r="AQY488" s="570"/>
      <c r="AQZ488" s="3"/>
      <c r="ARA488" s="431"/>
      <c r="ARB488" s="3"/>
      <c r="ARC488" s="570"/>
      <c r="ARD488" s="3"/>
      <c r="ARE488" s="431"/>
      <c r="ARF488" s="3"/>
      <c r="ARG488" s="570"/>
      <c r="ARH488" s="3"/>
      <c r="ARI488" s="431"/>
      <c r="ARJ488" s="3"/>
      <c r="ARK488" s="570"/>
      <c r="ARL488" s="3"/>
      <c r="ARM488" s="431"/>
      <c r="ARN488" s="3"/>
      <c r="ARO488" s="570"/>
      <c r="ARP488" s="3"/>
      <c r="ARQ488" s="431"/>
      <c r="ARR488" s="3"/>
      <c r="ARS488" s="570"/>
      <c r="ART488" s="3"/>
      <c r="ARU488" s="431"/>
      <c r="ARV488" s="3"/>
      <c r="ARW488" s="570"/>
      <c r="ARX488" s="3"/>
      <c r="ARY488" s="431"/>
      <c r="ARZ488" s="3"/>
      <c r="ASA488" s="570"/>
      <c r="ASB488" s="3"/>
      <c r="ASC488" s="431"/>
      <c r="ASD488" s="3"/>
      <c r="ASE488" s="570"/>
      <c r="ASF488" s="3"/>
      <c r="ASG488" s="431"/>
      <c r="ASH488" s="3"/>
      <c r="ASI488" s="570"/>
      <c r="ASJ488" s="3"/>
      <c r="ASK488" s="431"/>
      <c r="ASL488" s="3"/>
      <c r="ASM488" s="570"/>
      <c r="ASN488" s="3"/>
      <c r="ASO488" s="431"/>
      <c r="ASP488" s="3"/>
      <c r="ASQ488" s="570"/>
      <c r="ASR488" s="3"/>
      <c r="ASS488" s="431"/>
      <c r="AST488" s="3"/>
      <c r="ASU488" s="570"/>
      <c r="ASV488" s="3"/>
      <c r="ASW488" s="431"/>
      <c r="ASX488" s="3"/>
      <c r="ASY488" s="570"/>
      <c r="ASZ488" s="3"/>
      <c r="ATA488" s="431"/>
      <c r="ATB488" s="3"/>
      <c r="ATC488" s="570"/>
      <c r="ATD488" s="3"/>
      <c r="ATE488" s="431"/>
      <c r="ATF488" s="3"/>
      <c r="ATG488" s="570"/>
      <c r="ATH488" s="3"/>
      <c r="ATI488" s="431"/>
      <c r="ATJ488" s="3"/>
      <c r="ATK488" s="570"/>
      <c r="ATL488" s="3"/>
      <c r="ATM488" s="431"/>
      <c r="ATN488" s="3"/>
      <c r="ATO488" s="570"/>
      <c r="ATP488" s="3"/>
      <c r="ATQ488" s="431"/>
      <c r="ATR488" s="3"/>
      <c r="ATS488" s="570"/>
      <c r="ATT488" s="3"/>
      <c r="ATU488" s="431"/>
      <c r="ATV488" s="3"/>
      <c r="ATW488" s="570"/>
      <c r="ATX488" s="3"/>
      <c r="ATY488" s="431"/>
      <c r="ATZ488" s="3"/>
      <c r="AUA488" s="570"/>
      <c r="AUB488" s="3"/>
      <c r="AUC488" s="431"/>
      <c r="AUD488" s="3"/>
      <c r="AUE488" s="570"/>
      <c r="AUF488" s="3"/>
      <c r="AUG488" s="431"/>
      <c r="AUH488" s="3"/>
      <c r="AUI488" s="570"/>
      <c r="AUJ488" s="3"/>
      <c r="AUK488" s="431"/>
      <c r="AUL488" s="3"/>
      <c r="AUM488" s="570"/>
      <c r="AUN488" s="3"/>
      <c r="AUO488" s="431"/>
      <c r="AUP488" s="3"/>
      <c r="AUQ488" s="570"/>
      <c r="AUR488" s="3"/>
      <c r="AUS488" s="431"/>
      <c r="AUT488" s="3"/>
      <c r="AUU488" s="570"/>
      <c r="AUV488" s="3"/>
      <c r="AUW488" s="431"/>
      <c r="AUX488" s="3"/>
      <c r="AUY488" s="570"/>
      <c r="AUZ488" s="3"/>
      <c r="AVA488" s="431"/>
      <c r="AVB488" s="3"/>
      <c r="AVC488" s="570"/>
      <c r="AVD488" s="3"/>
      <c r="AVE488" s="431"/>
      <c r="AVF488" s="3"/>
      <c r="AVG488" s="570"/>
      <c r="AVH488" s="3"/>
      <c r="AVI488" s="431"/>
      <c r="AVJ488" s="3"/>
      <c r="AVK488" s="570"/>
      <c r="AVL488" s="3"/>
      <c r="AVM488" s="431"/>
      <c r="AVN488" s="3"/>
      <c r="AVO488" s="570"/>
      <c r="AVP488" s="3"/>
      <c r="AVQ488" s="431"/>
      <c r="AVR488" s="3"/>
      <c r="AVS488" s="570"/>
      <c r="AVT488" s="3"/>
      <c r="AVU488" s="431"/>
      <c r="AVV488" s="3"/>
      <c r="AVW488" s="570"/>
      <c r="AVX488" s="3"/>
      <c r="AVY488" s="431"/>
      <c r="AVZ488" s="3"/>
      <c r="AWA488" s="570"/>
      <c r="AWB488" s="3"/>
      <c r="AWC488" s="431"/>
      <c r="AWD488" s="3"/>
      <c r="AWE488" s="570"/>
      <c r="AWF488" s="3"/>
      <c r="AWG488" s="431"/>
      <c r="AWH488" s="3"/>
      <c r="AWI488" s="570"/>
      <c r="AWJ488" s="3"/>
      <c r="AWK488" s="431"/>
      <c r="AWL488" s="3"/>
      <c r="AWM488" s="570"/>
      <c r="AWN488" s="3"/>
      <c r="AWO488" s="431"/>
      <c r="AWP488" s="3"/>
      <c r="AWQ488" s="570"/>
      <c r="AWR488" s="3"/>
      <c r="AWS488" s="431"/>
      <c r="AWT488" s="3"/>
      <c r="AWU488" s="570"/>
      <c r="AWV488" s="3"/>
      <c r="AWW488" s="431"/>
      <c r="AWX488" s="3"/>
      <c r="AWY488" s="570"/>
      <c r="AWZ488" s="3"/>
      <c r="AXA488" s="431"/>
      <c r="AXB488" s="3"/>
      <c r="AXC488" s="570"/>
      <c r="AXD488" s="3"/>
      <c r="AXE488" s="431"/>
      <c r="AXF488" s="3"/>
      <c r="AXG488" s="570"/>
      <c r="AXH488" s="3"/>
      <c r="AXI488" s="431"/>
      <c r="AXJ488" s="3"/>
      <c r="AXK488" s="570"/>
      <c r="AXL488" s="3"/>
      <c r="AXM488" s="431"/>
      <c r="AXN488" s="3"/>
      <c r="AXO488" s="570"/>
      <c r="AXP488" s="3"/>
      <c r="AXQ488" s="431"/>
      <c r="AXR488" s="3"/>
      <c r="AXS488" s="570"/>
      <c r="AXT488" s="3"/>
      <c r="AXU488" s="431"/>
      <c r="AXV488" s="3"/>
      <c r="AXW488" s="570"/>
      <c r="AXX488" s="3"/>
      <c r="AXY488" s="431"/>
      <c r="AXZ488" s="3"/>
      <c r="AYA488" s="570"/>
      <c r="AYB488" s="3"/>
      <c r="AYC488" s="431"/>
      <c r="AYD488" s="3"/>
      <c r="AYE488" s="570"/>
      <c r="AYF488" s="3"/>
      <c r="AYG488" s="431"/>
      <c r="AYH488" s="3"/>
      <c r="AYI488" s="570"/>
      <c r="AYJ488" s="3"/>
      <c r="AYK488" s="431"/>
      <c r="AYL488" s="3"/>
      <c r="AYM488" s="570"/>
      <c r="AYN488" s="3"/>
      <c r="AYO488" s="431"/>
      <c r="AYP488" s="3"/>
      <c r="AYQ488" s="570"/>
      <c r="AYR488" s="3"/>
      <c r="AYS488" s="431"/>
      <c r="AYT488" s="3"/>
      <c r="AYU488" s="570"/>
      <c r="AYV488" s="3"/>
      <c r="AYW488" s="431"/>
      <c r="AYX488" s="3"/>
      <c r="AYY488" s="570"/>
      <c r="AYZ488" s="3"/>
      <c r="AZA488" s="431"/>
      <c r="AZB488" s="3"/>
      <c r="AZC488" s="570"/>
      <c r="AZD488" s="3"/>
      <c r="AZE488" s="431"/>
      <c r="AZF488" s="3"/>
      <c r="AZG488" s="570"/>
      <c r="AZH488" s="3"/>
      <c r="AZI488" s="431"/>
      <c r="AZJ488" s="3"/>
      <c r="AZK488" s="570"/>
      <c r="AZL488" s="3"/>
      <c r="AZM488" s="431"/>
      <c r="AZN488" s="3"/>
      <c r="AZO488" s="570"/>
      <c r="AZP488" s="3"/>
      <c r="AZQ488" s="431"/>
      <c r="AZR488" s="3"/>
      <c r="AZS488" s="570"/>
      <c r="AZT488" s="3"/>
      <c r="AZU488" s="431"/>
      <c r="AZV488" s="3"/>
      <c r="AZW488" s="570"/>
      <c r="AZX488" s="3"/>
      <c r="AZY488" s="431"/>
      <c r="AZZ488" s="3"/>
      <c r="BAA488" s="570"/>
      <c r="BAB488" s="3"/>
      <c r="BAC488" s="431"/>
      <c r="BAD488" s="3"/>
      <c r="BAE488" s="570"/>
      <c r="BAF488" s="3"/>
      <c r="BAG488" s="431"/>
      <c r="BAH488" s="3"/>
      <c r="BAI488" s="570"/>
      <c r="BAJ488" s="3"/>
      <c r="BAK488" s="431"/>
      <c r="BAL488" s="3"/>
      <c r="BAM488" s="570"/>
      <c r="BAN488" s="3"/>
      <c r="BAO488" s="431"/>
      <c r="BAP488" s="3"/>
      <c r="BAQ488" s="570"/>
      <c r="BAR488" s="3"/>
      <c r="BAS488" s="431"/>
      <c r="BAT488" s="3"/>
      <c r="BAU488" s="570"/>
      <c r="BAV488" s="3"/>
      <c r="BAW488" s="431"/>
      <c r="BAX488" s="3"/>
      <c r="BAY488" s="570"/>
      <c r="BAZ488" s="3"/>
      <c r="BBA488" s="431"/>
      <c r="BBB488" s="3"/>
      <c r="BBC488" s="570"/>
      <c r="BBD488" s="3"/>
      <c r="BBE488" s="431"/>
      <c r="BBF488" s="3"/>
      <c r="BBG488" s="570"/>
      <c r="BBH488" s="3"/>
      <c r="BBI488" s="431"/>
      <c r="BBJ488" s="3"/>
      <c r="BBK488" s="570"/>
      <c r="BBL488" s="3"/>
      <c r="BBM488" s="431"/>
      <c r="BBN488" s="3"/>
      <c r="BBO488" s="570"/>
      <c r="BBP488" s="3"/>
      <c r="BBQ488" s="431"/>
      <c r="BBR488" s="3"/>
      <c r="BBS488" s="570"/>
      <c r="BBT488" s="3"/>
      <c r="BBU488" s="431"/>
      <c r="BBV488" s="3"/>
      <c r="BBW488" s="570"/>
      <c r="BBX488" s="3"/>
      <c r="BBY488" s="431"/>
      <c r="BBZ488" s="3"/>
      <c r="BCA488" s="570"/>
      <c r="BCB488" s="3"/>
      <c r="BCC488" s="431"/>
      <c r="BCD488" s="3"/>
      <c r="BCE488" s="570"/>
      <c r="BCF488" s="3"/>
      <c r="BCG488" s="431"/>
      <c r="BCH488" s="3"/>
      <c r="BCI488" s="570"/>
      <c r="BCJ488" s="3"/>
      <c r="BCK488" s="431"/>
      <c r="BCL488" s="3"/>
      <c r="BCM488" s="570"/>
      <c r="BCN488" s="3"/>
      <c r="BCO488" s="431"/>
      <c r="BCP488" s="3"/>
      <c r="BCQ488" s="570"/>
      <c r="BCR488" s="3"/>
      <c r="BCS488" s="431"/>
      <c r="BCT488" s="3"/>
      <c r="BCU488" s="570"/>
      <c r="BCV488" s="3"/>
      <c r="BCW488" s="431"/>
      <c r="BCX488" s="3"/>
      <c r="BCY488" s="570"/>
      <c r="BCZ488" s="3"/>
      <c r="BDA488" s="431"/>
      <c r="BDB488" s="3"/>
      <c r="BDC488" s="570"/>
      <c r="BDD488" s="3"/>
      <c r="BDE488" s="431"/>
      <c r="BDF488" s="3"/>
      <c r="BDG488" s="570"/>
      <c r="BDH488" s="3"/>
      <c r="BDI488" s="431"/>
      <c r="BDJ488" s="3"/>
      <c r="BDK488" s="570"/>
      <c r="BDL488" s="3"/>
      <c r="BDM488" s="431"/>
      <c r="BDN488" s="3"/>
      <c r="BDO488" s="570"/>
      <c r="BDP488" s="3"/>
      <c r="BDQ488" s="431"/>
      <c r="BDR488" s="3"/>
      <c r="BDS488" s="570"/>
      <c r="BDT488" s="3"/>
      <c r="BDU488" s="431"/>
      <c r="BDV488" s="3"/>
      <c r="BDW488" s="570"/>
      <c r="BDX488" s="3"/>
      <c r="BDY488" s="431"/>
      <c r="BDZ488" s="3"/>
      <c r="BEA488" s="570"/>
      <c r="BEB488" s="3"/>
      <c r="BEC488" s="431"/>
      <c r="BED488" s="3"/>
      <c r="BEE488" s="570"/>
      <c r="BEF488" s="3"/>
      <c r="BEG488" s="431"/>
      <c r="BEH488" s="3"/>
      <c r="BEI488" s="570"/>
      <c r="BEJ488" s="3"/>
      <c r="BEK488" s="431"/>
      <c r="BEL488" s="3"/>
      <c r="BEM488" s="570"/>
      <c r="BEN488" s="3"/>
      <c r="BEO488" s="431"/>
      <c r="BEP488" s="3"/>
      <c r="BEQ488" s="570"/>
      <c r="BER488" s="3"/>
      <c r="BES488" s="431"/>
      <c r="BET488" s="3"/>
      <c r="BEU488" s="570"/>
      <c r="BEV488" s="3"/>
      <c r="BEW488" s="431"/>
      <c r="BEX488" s="3"/>
      <c r="BEY488" s="570"/>
      <c r="BEZ488" s="3"/>
      <c r="BFA488" s="431"/>
      <c r="BFB488" s="3"/>
      <c r="BFC488" s="570"/>
      <c r="BFD488" s="3"/>
      <c r="BFE488" s="431"/>
      <c r="BFF488" s="3"/>
      <c r="BFG488" s="570"/>
      <c r="BFH488" s="3"/>
      <c r="BFI488" s="431"/>
      <c r="BFJ488" s="3"/>
      <c r="BFK488" s="570"/>
      <c r="BFL488" s="3"/>
      <c r="BFM488" s="431"/>
      <c r="BFN488" s="3"/>
      <c r="BFO488" s="570"/>
      <c r="BFP488" s="3"/>
      <c r="BFQ488" s="431"/>
      <c r="BFR488" s="3"/>
      <c r="BFS488" s="570"/>
      <c r="BFT488" s="3"/>
      <c r="BFU488" s="431"/>
      <c r="BFV488" s="3"/>
      <c r="BFW488" s="570"/>
      <c r="BFX488" s="3"/>
      <c r="BFY488" s="431"/>
      <c r="BFZ488" s="3"/>
      <c r="BGA488" s="570"/>
      <c r="BGB488" s="3"/>
      <c r="BGC488" s="431"/>
      <c r="BGD488" s="3"/>
      <c r="BGE488" s="570"/>
      <c r="BGF488" s="3"/>
      <c r="BGG488" s="431"/>
      <c r="BGH488" s="3"/>
      <c r="BGI488" s="570"/>
      <c r="BGJ488" s="3"/>
      <c r="BGK488" s="431"/>
      <c r="BGL488" s="3"/>
      <c r="BGM488" s="570"/>
      <c r="BGN488" s="3"/>
      <c r="BGO488" s="431"/>
      <c r="BGP488" s="3"/>
      <c r="BGQ488" s="570"/>
      <c r="BGR488" s="3"/>
      <c r="BGS488" s="431"/>
      <c r="BGT488" s="3"/>
      <c r="BGU488" s="570"/>
      <c r="BGV488" s="3"/>
      <c r="BGW488" s="431"/>
      <c r="BGX488" s="3"/>
      <c r="BGY488" s="570"/>
      <c r="BGZ488" s="3"/>
      <c r="BHA488" s="431"/>
      <c r="BHB488" s="3"/>
      <c r="BHC488" s="570"/>
      <c r="BHD488" s="3"/>
      <c r="BHE488" s="431"/>
      <c r="BHF488" s="3"/>
      <c r="BHG488" s="570"/>
      <c r="BHH488" s="3"/>
      <c r="BHI488" s="431"/>
      <c r="BHJ488" s="3"/>
      <c r="BHK488" s="570"/>
      <c r="BHL488" s="3"/>
      <c r="BHM488" s="431"/>
      <c r="BHN488" s="3"/>
      <c r="BHO488" s="570"/>
      <c r="BHP488" s="3"/>
      <c r="BHQ488" s="431"/>
      <c r="BHR488" s="3"/>
      <c r="BHS488" s="570"/>
      <c r="BHT488" s="3"/>
      <c r="BHU488" s="431"/>
      <c r="BHV488" s="3"/>
      <c r="BHW488" s="570"/>
      <c r="BHX488" s="3"/>
      <c r="BHY488" s="431"/>
      <c r="BHZ488" s="3"/>
      <c r="BIA488" s="570"/>
      <c r="BIB488" s="3"/>
      <c r="BIC488" s="431"/>
      <c r="BID488" s="3"/>
      <c r="BIE488" s="570"/>
      <c r="BIF488" s="3"/>
      <c r="BIG488" s="431"/>
      <c r="BIH488" s="3"/>
      <c r="BII488" s="570"/>
      <c r="BIJ488" s="3"/>
      <c r="BIK488" s="431"/>
      <c r="BIL488" s="3"/>
      <c r="BIM488" s="570"/>
      <c r="BIN488" s="3"/>
      <c r="BIO488" s="431"/>
      <c r="BIP488" s="3"/>
      <c r="BIQ488" s="570"/>
      <c r="BIR488" s="3"/>
      <c r="BIS488" s="431"/>
      <c r="BIT488" s="3"/>
      <c r="BIU488" s="570"/>
      <c r="BIV488" s="3"/>
      <c r="BIW488" s="431"/>
      <c r="BIX488" s="3"/>
      <c r="BIY488" s="570"/>
      <c r="BIZ488" s="3"/>
      <c r="BJA488" s="431"/>
      <c r="BJB488" s="3"/>
      <c r="BJC488" s="570"/>
      <c r="BJD488" s="3"/>
      <c r="BJE488" s="431"/>
      <c r="BJF488" s="3"/>
      <c r="BJG488" s="570"/>
      <c r="BJH488" s="3"/>
      <c r="BJI488" s="431"/>
      <c r="BJJ488" s="3"/>
      <c r="BJK488" s="570"/>
      <c r="BJL488" s="3"/>
      <c r="BJM488" s="431"/>
      <c r="BJN488" s="3"/>
      <c r="BJO488" s="570"/>
      <c r="BJP488" s="3"/>
      <c r="BJQ488" s="431"/>
      <c r="BJR488" s="3"/>
      <c r="BJS488" s="570"/>
      <c r="BJT488" s="3"/>
      <c r="BJU488" s="431"/>
      <c r="BJV488" s="3"/>
      <c r="BJW488" s="570"/>
      <c r="BJX488" s="3"/>
      <c r="BJY488" s="431"/>
      <c r="BJZ488" s="3"/>
      <c r="BKA488" s="570"/>
      <c r="BKB488" s="3"/>
      <c r="BKC488" s="431"/>
      <c r="BKD488" s="3"/>
      <c r="BKE488" s="570"/>
      <c r="BKF488" s="3"/>
      <c r="BKG488" s="431"/>
      <c r="BKH488" s="3"/>
      <c r="BKI488" s="570"/>
      <c r="BKJ488" s="3"/>
      <c r="BKK488" s="431"/>
      <c r="BKL488" s="3"/>
      <c r="BKM488" s="570"/>
      <c r="BKN488" s="3"/>
      <c r="BKO488" s="431"/>
      <c r="BKP488" s="3"/>
      <c r="BKQ488" s="570"/>
      <c r="BKR488" s="3"/>
      <c r="BKS488" s="431"/>
      <c r="BKT488" s="3"/>
      <c r="BKU488" s="570"/>
      <c r="BKV488" s="3"/>
      <c r="BKW488" s="431"/>
      <c r="BKX488" s="3"/>
      <c r="BKY488" s="570"/>
      <c r="BKZ488" s="3"/>
      <c r="BLA488" s="431"/>
      <c r="BLB488" s="3"/>
      <c r="BLC488" s="570"/>
      <c r="BLD488" s="3"/>
      <c r="BLE488" s="431"/>
      <c r="BLF488" s="3"/>
      <c r="BLG488" s="570"/>
      <c r="BLH488" s="3"/>
      <c r="BLI488" s="431"/>
      <c r="BLJ488" s="3"/>
      <c r="BLK488" s="570"/>
      <c r="BLL488" s="3"/>
      <c r="BLM488" s="431"/>
      <c r="BLN488" s="3"/>
      <c r="BLO488" s="570"/>
      <c r="BLP488" s="3"/>
      <c r="BLQ488" s="431"/>
      <c r="BLR488" s="3"/>
      <c r="BLS488" s="570"/>
      <c r="BLT488" s="3"/>
      <c r="BLU488" s="431"/>
      <c r="BLV488" s="3"/>
      <c r="BLW488" s="570"/>
      <c r="BLX488" s="3"/>
      <c r="BLY488" s="431"/>
      <c r="BLZ488" s="3"/>
      <c r="BMA488" s="570"/>
      <c r="BMB488" s="3"/>
      <c r="BMC488" s="431"/>
      <c r="BMD488" s="3"/>
      <c r="BME488" s="570"/>
      <c r="BMF488" s="3"/>
      <c r="BMG488" s="431"/>
      <c r="BMH488" s="3"/>
      <c r="BMI488" s="570"/>
      <c r="BMJ488" s="3"/>
      <c r="BMK488" s="431"/>
      <c r="BML488" s="3"/>
      <c r="BMM488" s="570"/>
      <c r="BMN488" s="3"/>
      <c r="BMO488" s="431"/>
      <c r="BMP488" s="3"/>
      <c r="BMQ488" s="570"/>
      <c r="BMR488" s="3"/>
      <c r="BMS488" s="431"/>
      <c r="BMT488" s="3"/>
      <c r="BMU488" s="570"/>
      <c r="BMV488" s="3"/>
      <c r="BMW488" s="431"/>
      <c r="BMX488" s="3"/>
      <c r="BMY488" s="570"/>
      <c r="BMZ488" s="3"/>
      <c r="BNA488" s="431"/>
      <c r="BNB488" s="3"/>
      <c r="BNC488" s="570"/>
      <c r="BND488" s="3"/>
      <c r="BNE488" s="431"/>
      <c r="BNF488" s="3"/>
      <c r="BNG488" s="570"/>
      <c r="BNH488" s="3"/>
      <c r="BNI488" s="431"/>
      <c r="BNJ488" s="3"/>
      <c r="BNK488" s="570"/>
      <c r="BNL488" s="3"/>
      <c r="BNM488" s="431"/>
      <c r="BNN488" s="3"/>
      <c r="BNO488" s="570"/>
      <c r="BNP488" s="3"/>
      <c r="BNQ488" s="431"/>
      <c r="BNR488" s="3"/>
      <c r="BNS488" s="570"/>
      <c r="BNT488" s="3"/>
      <c r="BNU488" s="431"/>
      <c r="BNV488" s="3"/>
      <c r="BNW488" s="570"/>
      <c r="BNX488" s="3"/>
      <c r="BNY488" s="431"/>
      <c r="BNZ488" s="3"/>
      <c r="BOA488" s="570"/>
      <c r="BOB488" s="3"/>
      <c r="BOC488" s="431"/>
      <c r="BOD488" s="3"/>
      <c r="BOE488" s="570"/>
      <c r="BOF488" s="3"/>
      <c r="BOG488" s="431"/>
      <c r="BOH488" s="3"/>
      <c r="BOI488" s="570"/>
      <c r="BOJ488" s="3"/>
      <c r="BOK488" s="431"/>
      <c r="BOL488" s="3"/>
      <c r="BOM488" s="570"/>
      <c r="BON488" s="3"/>
      <c r="BOO488" s="431"/>
      <c r="BOP488" s="3"/>
      <c r="BOQ488" s="570"/>
      <c r="BOR488" s="3"/>
      <c r="BOS488" s="431"/>
      <c r="BOT488" s="3"/>
      <c r="BOU488" s="570"/>
      <c r="BOV488" s="3"/>
      <c r="BOW488" s="431"/>
      <c r="BOX488" s="3"/>
      <c r="BOY488" s="570"/>
      <c r="BOZ488" s="3"/>
      <c r="BPA488" s="431"/>
      <c r="BPB488" s="3"/>
      <c r="BPC488" s="570"/>
      <c r="BPD488" s="3"/>
      <c r="BPE488" s="431"/>
      <c r="BPF488" s="3"/>
      <c r="BPG488" s="570"/>
      <c r="BPH488" s="3"/>
      <c r="BPI488" s="431"/>
      <c r="BPJ488" s="3"/>
      <c r="BPK488" s="570"/>
      <c r="BPL488" s="3"/>
      <c r="BPM488" s="431"/>
      <c r="BPN488" s="3"/>
      <c r="BPO488" s="570"/>
      <c r="BPP488" s="3"/>
      <c r="BPQ488" s="431"/>
      <c r="BPR488" s="3"/>
      <c r="BPS488" s="570"/>
      <c r="BPT488" s="3"/>
      <c r="BPU488" s="431"/>
      <c r="BPV488" s="3"/>
      <c r="BPW488" s="570"/>
      <c r="BPX488" s="3"/>
      <c r="BPY488" s="431"/>
      <c r="BPZ488" s="3"/>
      <c r="BQA488" s="570"/>
      <c r="BQB488" s="3"/>
      <c r="BQC488" s="431"/>
      <c r="BQD488" s="3"/>
      <c r="BQE488" s="570"/>
      <c r="BQF488" s="3"/>
      <c r="BQG488" s="431"/>
      <c r="BQH488" s="3"/>
      <c r="BQI488" s="570"/>
      <c r="BQJ488" s="3"/>
      <c r="BQK488" s="431"/>
      <c r="BQL488" s="3"/>
      <c r="BQM488" s="570"/>
      <c r="BQN488" s="3"/>
      <c r="BQO488" s="431"/>
      <c r="BQP488" s="3"/>
      <c r="BQQ488" s="570"/>
      <c r="BQR488" s="3"/>
      <c r="BQS488" s="431"/>
      <c r="BQT488" s="3"/>
      <c r="BQU488" s="570"/>
      <c r="BQV488" s="3"/>
      <c r="BQW488" s="431"/>
      <c r="BQX488" s="3"/>
      <c r="BQY488" s="570"/>
      <c r="BQZ488" s="3"/>
      <c r="BRA488" s="431"/>
      <c r="BRB488" s="3"/>
      <c r="BRC488" s="570"/>
      <c r="BRD488" s="3"/>
      <c r="BRE488" s="431"/>
      <c r="BRF488" s="3"/>
      <c r="BRG488" s="570"/>
      <c r="BRH488" s="3"/>
      <c r="BRI488" s="431"/>
      <c r="BRJ488" s="3"/>
      <c r="BRK488" s="570"/>
      <c r="BRL488" s="3"/>
      <c r="BRM488" s="431"/>
      <c r="BRN488" s="3"/>
      <c r="BRO488" s="570"/>
      <c r="BRP488" s="3"/>
      <c r="BRQ488" s="431"/>
      <c r="BRR488" s="3"/>
      <c r="BRS488" s="570"/>
      <c r="BRT488" s="3"/>
      <c r="BRU488" s="431"/>
      <c r="BRV488" s="3"/>
      <c r="BRW488" s="570"/>
      <c r="BRX488" s="3"/>
      <c r="BRY488" s="431"/>
      <c r="BRZ488" s="3"/>
      <c r="BSA488" s="570"/>
      <c r="BSB488" s="3"/>
      <c r="BSC488" s="431"/>
      <c r="BSD488" s="3"/>
      <c r="BSE488" s="570"/>
      <c r="BSF488" s="3"/>
      <c r="BSG488" s="431"/>
      <c r="BSH488" s="3"/>
      <c r="BSI488" s="570"/>
      <c r="BSJ488" s="3"/>
      <c r="BSK488" s="431"/>
      <c r="BSL488" s="3"/>
      <c r="BSM488" s="570"/>
      <c r="BSN488" s="3"/>
      <c r="BSO488" s="431"/>
      <c r="BSP488" s="3"/>
      <c r="BSQ488" s="570"/>
      <c r="BSR488" s="3"/>
      <c r="BSS488" s="431"/>
      <c r="BST488" s="3"/>
      <c r="BSU488" s="570"/>
      <c r="BSV488" s="3"/>
      <c r="BSW488" s="431"/>
      <c r="BSX488" s="3"/>
      <c r="BSY488" s="570"/>
      <c r="BSZ488" s="3"/>
      <c r="BTA488" s="431"/>
      <c r="BTB488" s="3"/>
      <c r="BTC488" s="570"/>
      <c r="BTD488" s="3"/>
      <c r="BTE488" s="431"/>
      <c r="BTF488" s="3"/>
      <c r="BTG488" s="570"/>
      <c r="BTH488" s="3"/>
      <c r="BTI488" s="431"/>
      <c r="BTJ488" s="3"/>
      <c r="BTK488" s="570"/>
      <c r="BTL488" s="3"/>
      <c r="BTM488" s="431"/>
      <c r="BTN488" s="3"/>
      <c r="BTO488" s="570"/>
      <c r="BTP488" s="3"/>
      <c r="BTQ488" s="431"/>
      <c r="BTR488" s="3"/>
      <c r="BTS488" s="570"/>
      <c r="BTT488" s="3"/>
      <c r="BTU488" s="431"/>
      <c r="BTV488" s="3"/>
      <c r="BTW488" s="570"/>
      <c r="BTX488" s="3"/>
      <c r="BTY488" s="431"/>
      <c r="BTZ488" s="3"/>
      <c r="BUA488" s="570"/>
      <c r="BUB488" s="3"/>
      <c r="BUC488" s="431"/>
      <c r="BUD488" s="3"/>
      <c r="BUE488" s="570"/>
      <c r="BUF488" s="3"/>
      <c r="BUG488" s="431"/>
      <c r="BUH488" s="3"/>
      <c r="BUI488" s="570"/>
      <c r="BUJ488" s="3"/>
      <c r="BUK488" s="431"/>
      <c r="BUL488" s="3"/>
      <c r="BUM488" s="570"/>
      <c r="BUN488" s="3"/>
      <c r="BUO488" s="431"/>
      <c r="BUP488" s="3"/>
      <c r="BUQ488" s="570"/>
      <c r="BUR488" s="3"/>
      <c r="BUS488" s="431"/>
      <c r="BUT488" s="3"/>
      <c r="BUU488" s="570"/>
      <c r="BUV488" s="3"/>
      <c r="BUW488" s="431"/>
      <c r="BUX488" s="3"/>
      <c r="BUY488" s="570"/>
      <c r="BUZ488" s="3"/>
      <c r="BVA488" s="431"/>
      <c r="BVB488" s="3"/>
      <c r="BVC488" s="570"/>
      <c r="BVD488" s="3"/>
      <c r="BVE488" s="431"/>
      <c r="BVF488" s="3"/>
      <c r="BVG488" s="570"/>
      <c r="BVH488" s="3"/>
      <c r="BVI488" s="431"/>
      <c r="BVJ488" s="3"/>
      <c r="BVK488" s="570"/>
      <c r="BVL488" s="3"/>
      <c r="BVM488" s="431"/>
      <c r="BVN488" s="3"/>
      <c r="BVO488" s="570"/>
      <c r="BVP488" s="3"/>
      <c r="BVQ488" s="431"/>
      <c r="BVR488" s="3"/>
      <c r="BVS488" s="570"/>
      <c r="BVT488" s="3"/>
      <c r="BVU488" s="431"/>
      <c r="BVV488" s="3"/>
      <c r="BVW488" s="570"/>
      <c r="BVX488" s="3"/>
      <c r="BVY488" s="431"/>
      <c r="BVZ488" s="3"/>
      <c r="BWA488" s="570"/>
      <c r="BWB488" s="3"/>
      <c r="BWC488" s="431"/>
      <c r="BWD488" s="3"/>
      <c r="BWE488" s="570"/>
      <c r="BWF488" s="3"/>
      <c r="BWG488" s="431"/>
      <c r="BWH488" s="3"/>
      <c r="BWI488" s="570"/>
      <c r="BWJ488" s="3"/>
      <c r="BWK488" s="431"/>
      <c r="BWL488" s="3"/>
      <c r="BWM488" s="570"/>
      <c r="BWN488" s="3"/>
      <c r="BWO488" s="431"/>
      <c r="BWP488" s="3"/>
      <c r="BWQ488" s="570"/>
      <c r="BWR488" s="3"/>
      <c r="BWS488" s="431"/>
      <c r="BWT488" s="3"/>
      <c r="BWU488" s="570"/>
      <c r="BWV488" s="3"/>
      <c r="BWW488" s="431"/>
      <c r="BWX488" s="3"/>
      <c r="BWY488" s="570"/>
      <c r="BWZ488" s="3"/>
      <c r="BXA488" s="431"/>
      <c r="BXB488" s="3"/>
      <c r="BXC488" s="570"/>
      <c r="BXD488" s="3"/>
      <c r="BXE488" s="431"/>
      <c r="BXF488" s="3"/>
      <c r="BXG488" s="570"/>
      <c r="BXH488" s="3"/>
      <c r="BXI488" s="431"/>
      <c r="BXJ488" s="3"/>
      <c r="BXK488" s="570"/>
      <c r="BXL488" s="3"/>
      <c r="BXM488" s="431"/>
      <c r="BXN488" s="3"/>
      <c r="BXO488" s="570"/>
      <c r="BXP488" s="3"/>
      <c r="BXQ488" s="431"/>
      <c r="BXR488" s="3"/>
      <c r="BXS488" s="570"/>
      <c r="BXT488" s="3"/>
      <c r="BXU488" s="431"/>
      <c r="BXV488" s="3"/>
      <c r="BXW488" s="570"/>
      <c r="BXX488" s="3"/>
      <c r="BXY488" s="431"/>
      <c r="BXZ488" s="3"/>
      <c r="BYA488" s="570"/>
      <c r="BYB488" s="3"/>
      <c r="BYC488" s="431"/>
      <c r="BYD488" s="3"/>
      <c r="BYE488" s="570"/>
      <c r="BYF488" s="3"/>
      <c r="BYG488" s="431"/>
      <c r="BYH488" s="3"/>
      <c r="BYI488" s="570"/>
      <c r="BYJ488" s="3"/>
      <c r="BYK488" s="431"/>
      <c r="BYL488" s="3"/>
      <c r="BYM488" s="570"/>
      <c r="BYN488" s="3"/>
      <c r="BYO488" s="431"/>
      <c r="BYP488" s="3"/>
      <c r="BYQ488" s="570"/>
      <c r="BYR488" s="3"/>
      <c r="BYS488" s="431"/>
      <c r="BYT488" s="3"/>
      <c r="BYU488" s="570"/>
      <c r="BYV488" s="3"/>
      <c r="BYW488" s="431"/>
      <c r="BYX488" s="3"/>
      <c r="BYY488" s="570"/>
      <c r="BYZ488" s="3"/>
      <c r="BZA488" s="431"/>
      <c r="BZB488" s="3"/>
      <c r="BZC488" s="570"/>
      <c r="BZD488" s="3"/>
      <c r="BZE488" s="431"/>
      <c r="BZF488" s="3"/>
      <c r="BZG488" s="570"/>
      <c r="BZH488" s="3"/>
      <c r="BZI488" s="431"/>
      <c r="BZJ488" s="3"/>
      <c r="BZK488" s="570"/>
      <c r="BZL488" s="3"/>
      <c r="BZM488" s="431"/>
      <c r="BZN488" s="3"/>
      <c r="BZO488" s="570"/>
      <c r="BZP488" s="3"/>
      <c r="BZQ488" s="431"/>
      <c r="BZR488" s="3"/>
      <c r="BZS488" s="570"/>
      <c r="BZT488" s="3"/>
      <c r="BZU488" s="431"/>
      <c r="BZV488" s="3"/>
      <c r="BZW488" s="570"/>
      <c r="BZX488" s="3"/>
      <c r="BZY488" s="431"/>
      <c r="BZZ488" s="3"/>
      <c r="CAA488" s="570"/>
      <c r="CAB488" s="3"/>
      <c r="CAC488" s="431"/>
      <c r="CAD488" s="3"/>
      <c r="CAE488" s="570"/>
      <c r="CAF488" s="3"/>
      <c r="CAG488" s="431"/>
      <c r="CAH488" s="3"/>
      <c r="CAI488" s="570"/>
      <c r="CAJ488" s="3"/>
      <c r="CAK488" s="431"/>
      <c r="CAL488" s="3"/>
      <c r="CAM488" s="570"/>
      <c r="CAN488" s="3"/>
      <c r="CAO488" s="431"/>
      <c r="CAP488" s="3"/>
      <c r="CAQ488" s="570"/>
      <c r="CAR488" s="3"/>
      <c r="CAS488" s="431"/>
      <c r="CAT488" s="3"/>
      <c r="CAU488" s="570"/>
      <c r="CAV488" s="3"/>
      <c r="CAW488" s="431"/>
      <c r="CAX488" s="3"/>
      <c r="CAY488" s="570"/>
      <c r="CAZ488" s="3"/>
      <c r="CBA488" s="431"/>
      <c r="CBB488" s="3"/>
      <c r="CBC488" s="570"/>
      <c r="CBD488" s="3"/>
      <c r="CBE488" s="431"/>
      <c r="CBF488" s="3"/>
      <c r="CBG488" s="570"/>
      <c r="CBH488" s="3"/>
      <c r="CBI488" s="431"/>
      <c r="CBJ488" s="3"/>
      <c r="CBK488" s="570"/>
      <c r="CBL488" s="3"/>
      <c r="CBM488" s="431"/>
      <c r="CBN488" s="3"/>
      <c r="CBO488" s="570"/>
      <c r="CBP488" s="3"/>
      <c r="CBQ488" s="431"/>
      <c r="CBR488" s="3"/>
      <c r="CBS488" s="570"/>
      <c r="CBT488" s="3"/>
      <c r="CBU488" s="431"/>
      <c r="CBV488" s="3"/>
      <c r="CBW488" s="570"/>
      <c r="CBX488" s="3"/>
      <c r="CBY488" s="431"/>
      <c r="CBZ488" s="3"/>
      <c r="CCA488" s="570"/>
      <c r="CCB488" s="3"/>
      <c r="CCC488" s="431"/>
      <c r="CCD488" s="3"/>
      <c r="CCE488" s="570"/>
      <c r="CCF488" s="3"/>
      <c r="CCG488" s="431"/>
      <c r="CCH488" s="3"/>
      <c r="CCI488" s="570"/>
      <c r="CCJ488" s="3"/>
      <c r="CCK488" s="431"/>
      <c r="CCL488" s="3"/>
      <c r="CCM488" s="570"/>
      <c r="CCN488" s="3"/>
      <c r="CCO488" s="431"/>
      <c r="CCP488" s="3"/>
      <c r="CCQ488" s="570"/>
      <c r="CCR488" s="3"/>
      <c r="CCS488" s="431"/>
      <c r="CCT488" s="3"/>
      <c r="CCU488" s="570"/>
      <c r="CCV488" s="3"/>
      <c r="CCW488" s="431"/>
      <c r="CCX488" s="3"/>
      <c r="CCY488" s="570"/>
      <c r="CCZ488" s="3"/>
      <c r="CDA488" s="431"/>
      <c r="CDB488" s="3"/>
      <c r="CDC488" s="570"/>
      <c r="CDD488" s="3"/>
      <c r="CDE488" s="431"/>
      <c r="CDF488" s="3"/>
      <c r="CDG488" s="570"/>
      <c r="CDH488" s="3"/>
      <c r="CDI488" s="431"/>
      <c r="CDJ488" s="3"/>
      <c r="CDK488" s="570"/>
      <c r="CDL488" s="3"/>
      <c r="CDM488" s="431"/>
      <c r="CDN488" s="3"/>
      <c r="CDO488" s="570"/>
      <c r="CDP488" s="3"/>
      <c r="CDQ488" s="431"/>
      <c r="CDR488" s="3"/>
      <c r="CDS488" s="570"/>
      <c r="CDT488" s="3"/>
      <c r="CDU488" s="431"/>
      <c r="CDV488" s="3"/>
      <c r="CDW488" s="570"/>
      <c r="CDX488" s="3"/>
      <c r="CDY488" s="431"/>
      <c r="CDZ488" s="3"/>
      <c r="CEA488" s="570"/>
      <c r="CEB488" s="3"/>
      <c r="CEC488" s="431"/>
      <c r="CED488" s="3"/>
      <c r="CEE488" s="570"/>
      <c r="CEF488" s="3"/>
      <c r="CEG488" s="431"/>
      <c r="CEH488" s="3"/>
      <c r="CEI488" s="570"/>
      <c r="CEJ488" s="3"/>
      <c r="CEK488" s="431"/>
      <c r="CEL488" s="3"/>
      <c r="CEM488" s="570"/>
      <c r="CEN488" s="3"/>
      <c r="CEO488" s="431"/>
      <c r="CEP488" s="3"/>
      <c r="CEQ488" s="570"/>
      <c r="CER488" s="3"/>
      <c r="CES488" s="431"/>
      <c r="CET488" s="3"/>
      <c r="CEU488" s="570"/>
      <c r="CEV488" s="3"/>
      <c r="CEW488" s="431"/>
      <c r="CEX488" s="3"/>
      <c r="CEY488" s="570"/>
      <c r="CEZ488" s="3"/>
      <c r="CFA488" s="431"/>
      <c r="CFB488" s="3"/>
      <c r="CFC488" s="570"/>
      <c r="CFD488" s="3"/>
      <c r="CFE488" s="431"/>
      <c r="CFF488" s="3"/>
      <c r="CFG488" s="570"/>
      <c r="CFH488" s="3"/>
      <c r="CFI488" s="431"/>
      <c r="CFJ488" s="3"/>
      <c r="CFK488" s="570"/>
      <c r="CFL488" s="3"/>
      <c r="CFM488" s="431"/>
      <c r="CFN488" s="3"/>
      <c r="CFO488" s="570"/>
      <c r="CFP488" s="3"/>
      <c r="CFQ488" s="431"/>
      <c r="CFR488" s="3"/>
      <c r="CFS488" s="570"/>
      <c r="CFT488" s="3"/>
      <c r="CFU488" s="431"/>
      <c r="CFV488" s="3"/>
      <c r="CFW488" s="570"/>
      <c r="CFX488" s="3"/>
      <c r="CFY488" s="431"/>
      <c r="CFZ488" s="3"/>
      <c r="CGA488" s="570"/>
      <c r="CGB488" s="3"/>
      <c r="CGC488" s="431"/>
      <c r="CGD488" s="3"/>
      <c r="CGE488" s="570"/>
      <c r="CGF488" s="3"/>
      <c r="CGG488" s="431"/>
      <c r="CGH488" s="3"/>
      <c r="CGI488" s="570"/>
      <c r="CGJ488" s="3"/>
      <c r="CGK488" s="431"/>
      <c r="CGL488" s="3"/>
      <c r="CGM488" s="570"/>
      <c r="CGN488" s="3"/>
      <c r="CGO488" s="431"/>
      <c r="CGP488" s="3"/>
      <c r="CGQ488" s="570"/>
      <c r="CGR488" s="3"/>
      <c r="CGS488" s="431"/>
      <c r="CGT488" s="3"/>
      <c r="CGU488" s="570"/>
      <c r="CGV488" s="3"/>
      <c r="CGW488" s="431"/>
      <c r="CGX488" s="3"/>
      <c r="CGY488" s="570"/>
      <c r="CGZ488" s="3"/>
      <c r="CHA488" s="431"/>
      <c r="CHB488" s="3"/>
      <c r="CHC488" s="570"/>
      <c r="CHD488" s="3"/>
      <c r="CHE488" s="431"/>
      <c r="CHF488" s="3"/>
      <c r="CHG488" s="570"/>
      <c r="CHH488" s="3"/>
      <c r="CHI488" s="431"/>
      <c r="CHJ488" s="3"/>
      <c r="CHK488" s="570"/>
      <c r="CHL488" s="3"/>
      <c r="CHM488" s="431"/>
      <c r="CHN488" s="3"/>
      <c r="CHO488" s="570"/>
      <c r="CHP488" s="3"/>
      <c r="CHQ488" s="431"/>
      <c r="CHR488" s="3"/>
      <c r="CHS488" s="570"/>
      <c r="CHT488" s="3"/>
      <c r="CHU488" s="431"/>
      <c r="CHV488" s="3"/>
      <c r="CHW488" s="570"/>
      <c r="CHX488" s="3"/>
      <c r="CHY488" s="431"/>
      <c r="CHZ488" s="3"/>
      <c r="CIA488" s="570"/>
      <c r="CIB488" s="3"/>
      <c r="CIC488" s="431"/>
      <c r="CID488" s="3"/>
      <c r="CIE488" s="570"/>
      <c r="CIF488" s="3"/>
      <c r="CIG488" s="431"/>
      <c r="CIH488" s="3"/>
      <c r="CII488" s="570"/>
      <c r="CIJ488" s="3"/>
      <c r="CIK488" s="431"/>
      <c r="CIL488" s="3"/>
      <c r="CIM488" s="570"/>
      <c r="CIN488" s="3"/>
      <c r="CIO488" s="431"/>
      <c r="CIP488" s="3"/>
      <c r="CIQ488" s="570"/>
      <c r="CIR488" s="3"/>
      <c r="CIS488" s="431"/>
      <c r="CIT488" s="3"/>
      <c r="CIU488" s="570"/>
      <c r="CIV488" s="3"/>
      <c r="CIW488" s="431"/>
      <c r="CIX488" s="3"/>
      <c r="CIY488" s="570"/>
      <c r="CIZ488" s="3"/>
      <c r="CJA488" s="431"/>
      <c r="CJB488" s="3"/>
      <c r="CJC488" s="570"/>
      <c r="CJD488" s="3"/>
      <c r="CJE488" s="431"/>
      <c r="CJF488" s="3"/>
      <c r="CJG488" s="570"/>
      <c r="CJH488" s="3"/>
      <c r="CJI488" s="431"/>
      <c r="CJJ488" s="3"/>
      <c r="CJK488" s="570"/>
      <c r="CJL488" s="3"/>
      <c r="CJM488" s="431"/>
      <c r="CJN488" s="3"/>
      <c r="CJO488" s="570"/>
      <c r="CJP488" s="3"/>
      <c r="CJQ488" s="431"/>
      <c r="CJR488" s="3"/>
      <c r="CJS488" s="570"/>
      <c r="CJT488" s="3"/>
      <c r="CJU488" s="431"/>
      <c r="CJV488" s="3"/>
      <c r="CJW488" s="570"/>
      <c r="CJX488" s="3"/>
      <c r="CJY488" s="431"/>
      <c r="CJZ488" s="3"/>
      <c r="CKA488" s="570"/>
      <c r="CKB488" s="3"/>
      <c r="CKC488" s="431"/>
      <c r="CKD488" s="3"/>
      <c r="CKE488" s="570"/>
      <c r="CKF488" s="3"/>
      <c r="CKG488" s="431"/>
      <c r="CKH488" s="3"/>
      <c r="CKI488" s="570"/>
      <c r="CKJ488" s="3"/>
      <c r="CKK488" s="431"/>
      <c r="CKL488" s="3"/>
      <c r="CKM488" s="570"/>
      <c r="CKN488" s="3"/>
      <c r="CKO488" s="431"/>
      <c r="CKP488" s="3"/>
      <c r="CKQ488" s="570"/>
      <c r="CKR488" s="3"/>
      <c r="CKS488" s="431"/>
      <c r="CKT488" s="3"/>
      <c r="CKU488" s="570"/>
      <c r="CKV488" s="3"/>
      <c r="CKW488" s="431"/>
      <c r="CKX488" s="3"/>
      <c r="CKY488" s="570"/>
      <c r="CKZ488" s="3"/>
      <c r="CLA488" s="431"/>
      <c r="CLB488" s="3"/>
      <c r="CLC488" s="570"/>
      <c r="CLD488" s="3"/>
      <c r="CLE488" s="431"/>
      <c r="CLF488" s="3"/>
      <c r="CLG488" s="570"/>
      <c r="CLH488" s="3"/>
      <c r="CLI488" s="431"/>
      <c r="CLJ488" s="3"/>
      <c r="CLK488" s="570"/>
      <c r="CLL488" s="3"/>
      <c r="CLM488" s="431"/>
      <c r="CLN488" s="3"/>
      <c r="CLO488" s="570"/>
      <c r="CLP488" s="3"/>
      <c r="CLQ488" s="431"/>
      <c r="CLR488" s="3"/>
      <c r="CLS488" s="570"/>
      <c r="CLT488" s="3"/>
      <c r="CLU488" s="431"/>
      <c r="CLV488" s="3"/>
      <c r="CLW488" s="570"/>
      <c r="CLX488" s="3"/>
      <c r="CLY488" s="431"/>
      <c r="CLZ488" s="3"/>
      <c r="CMA488" s="570"/>
      <c r="CMB488" s="3"/>
      <c r="CMC488" s="431"/>
      <c r="CMD488" s="3"/>
      <c r="CME488" s="570"/>
      <c r="CMF488" s="3"/>
      <c r="CMG488" s="431"/>
      <c r="CMH488" s="3"/>
      <c r="CMI488" s="570"/>
      <c r="CMJ488" s="3"/>
      <c r="CMK488" s="431"/>
      <c r="CML488" s="3"/>
      <c r="CMM488" s="570"/>
      <c r="CMN488" s="3"/>
      <c r="CMO488" s="431"/>
      <c r="CMP488" s="3"/>
      <c r="CMQ488" s="570"/>
      <c r="CMR488" s="3"/>
      <c r="CMS488" s="431"/>
      <c r="CMT488" s="3"/>
      <c r="CMU488" s="570"/>
      <c r="CMV488" s="3"/>
      <c r="CMW488" s="431"/>
      <c r="CMX488" s="3"/>
      <c r="CMY488" s="570"/>
      <c r="CMZ488" s="3"/>
      <c r="CNA488" s="431"/>
      <c r="CNB488" s="3"/>
      <c r="CNC488" s="570"/>
      <c r="CND488" s="3"/>
      <c r="CNE488" s="431"/>
      <c r="CNF488" s="3"/>
      <c r="CNG488" s="570"/>
      <c r="CNH488" s="3"/>
      <c r="CNI488" s="431"/>
      <c r="CNJ488" s="3"/>
      <c r="CNK488" s="570"/>
      <c r="CNL488" s="3"/>
      <c r="CNM488" s="431"/>
      <c r="CNN488" s="3"/>
      <c r="CNO488" s="570"/>
      <c r="CNP488" s="3"/>
      <c r="CNQ488" s="431"/>
      <c r="CNR488" s="3"/>
      <c r="CNS488" s="570"/>
      <c r="CNT488" s="3"/>
      <c r="CNU488" s="431"/>
      <c r="CNV488" s="3"/>
      <c r="CNW488" s="570"/>
      <c r="CNX488" s="3"/>
      <c r="CNY488" s="431"/>
      <c r="CNZ488" s="3"/>
      <c r="COA488" s="570"/>
      <c r="COB488" s="3"/>
      <c r="COC488" s="431"/>
      <c r="COD488" s="3"/>
      <c r="COE488" s="570"/>
      <c r="COF488" s="3"/>
      <c r="COG488" s="431"/>
      <c r="COH488" s="3"/>
      <c r="COI488" s="570"/>
      <c r="COJ488" s="3"/>
      <c r="COK488" s="431"/>
      <c r="COL488" s="3"/>
      <c r="COM488" s="570"/>
      <c r="CON488" s="3"/>
      <c r="COO488" s="431"/>
      <c r="COP488" s="3"/>
      <c r="COQ488" s="570"/>
      <c r="COR488" s="3"/>
      <c r="COS488" s="431"/>
      <c r="COT488" s="3"/>
      <c r="COU488" s="570"/>
      <c r="COV488" s="3"/>
      <c r="COW488" s="431"/>
      <c r="COX488" s="3"/>
      <c r="COY488" s="570"/>
      <c r="COZ488" s="3"/>
      <c r="CPA488" s="431"/>
      <c r="CPB488" s="3"/>
      <c r="CPC488" s="570"/>
      <c r="CPD488" s="3"/>
      <c r="CPE488" s="431"/>
      <c r="CPF488" s="3"/>
      <c r="CPG488" s="570"/>
      <c r="CPH488" s="3"/>
      <c r="CPI488" s="431"/>
      <c r="CPJ488" s="3"/>
      <c r="CPK488" s="570"/>
      <c r="CPL488" s="3"/>
      <c r="CPM488" s="431"/>
      <c r="CPN488" s="3"/>
      <c r="CPO488" s="570"/>
      <c r="CPP488" s="3"/>
      <c r="CPQ488" s="431"/>
      <c r="CPR488" s="3"/>
      <c r="CPS488" s="570"/>
      <c r="CPT488" s="3"/>
      <c r="CPU488" s="431"/>
      <c r="CPV488" s="3"/>
      <c r="CPW488" s="570"/>
      <c r="CPX488" s="3"/>
      <c r="CPY488" s="431"/>
      <c r="CPZ488" s="3"/>
      <c r="CQA488" s="570"/>
      <c r="CQB488" s="3"/>
      <c r="CQC488" s="431"/>
      <c r="CQD488" s="3"/>
      <c r="CQE488" s="570"/>
      <c r="CQF488" s="3"/>
      <c r="CQG488" s="431"/>
      <c r="CQH488" s="3"/>
      <c r="CQI488" s="570"/>
      <c r="CQJ488" s="3"/>
      <c r="CQK488" s="431"/>
      <c r="CQL488" s="3"/>
      <c r="CQM488" s="570"/>
      <c r="CQN488" s="3"/>
      <c r="CQO488" s="431"/>
      <c r="CQP488" s="3"/>
      <c r="CQQ488" s="570"/>
      <c r="CQR488" s="3"/>
      <c r="CQS488" s="431"/>
      <c r="CQT488" s="3"/>
      <c r="CQU488" s="570"/>
      <c r="CQV488" s="3"/>
      <c r="CQW488" s="431"/>
      <c r="CQX488" s="3"/>
      <c r="CQY488" s="570"/>
      <c r="CQZ488" s="3"/>
      <c r="CRA488" s="431"/>
      <c r="CRB488" s="3"/>
      <c r="CRC488" s="570"/>
      <c r="CRD488" s="3"/>
      <c r="CRE488" s="431"/>
      <c r="CRF488" s="3"/>
      <c r="CRG488" s="570"/>
      <c r="CRH488" s="3"/>
      <c r="CRI488" s="431"/>
      <c r="CRJ488" s="3"/>
      <c r="CRK488" s="570"/>
      <c r="CRL488" s="3"/>
      <c r="CRM488" s="431"/>
      <c r="CRN488" s="3"/>
      <c r="CRO488" s="570"/>
      <c r="CRP488" s="3"/>
      <c r="CRQ488" s="431"/>
      <c r="CRR488" s="3"/>
      <c r="CRS488" s="570"/>
      <c r="CRT488" s="3"/>
      <c r="CRU488" s="431"/>
      <c r="CRV488" s="3"/>
      <c r="CRW488" s="570"/>
      <c r="CRX488" s="3"/>
      <c r="CRY488" s="431"/>
      <c r="CRZ488" s="3"/>
      <c r="CSA488" s="570"/>
      <c r="CSB488" s="3"/>
      <c r="CSC488" s="431"/>
      <c r="CSD488" s="3"/>
      <c r="CSE488" s="570"/>
      <c r="CSF488" s="3"/>
      <c r="CSG488" s="431"/>
      <c r="CSH488" s="3"/>
      <c r="CSI488" s="570"/>
      <c r="CSJ488" s="3"/>
      <c r="CSK488" s="431"/>
      <c r="CSL488" s="3"/>
      <c r="CSM488" s="570"/>
      <c r="CSN488" s="3"/>
      <c r="CSO488" s="431"/>
      <c r="CSP488" s="3"/>
      <c r="CSQ488" s="570"/>
      <c r="CSR488" s="3"/>
      <c r="CSS488" s="431"/>
      <c r="CST488" s="3"/>
      <c r="CSU488" s="570"/>
      <c r="CSV488" s="3"/>
      <c r="CSW488" s="431"/>
      <c r="CSX488" s="3"/>
      <c r="CSY488" s="570"/>
      <c r="CSZ488" s="3"/>
      <c r="CTA488" s="431"/>
      <c r="CTB488" s="3"/>
      <c r="CTC488" s="570"/>
      <c r="CTD488" s="3"/>
      <c r="CTE488" s="431"/>
      <c r="CTF488" s="3"/>
      <c r="CTG488" s="570"/>
      <c r="CTH488" s="3"/>
      <c r="CTI488" s="431"/>
      <c r="CTJ488" s="3"/>
      <c r="CTK488" s="570"/>
      <c r="CTL488" s="3"/>
      <c r="CTM488" s="431"/>
      <c r="CTN488" s="3"/>
      <c r="CTO488" s="570"/>
      <c r="CTP488" s="3"/>
      <c r="CTQ488" s="431"/>
      <c r="CTR488" s="3"/>
      <c r="CTS488" s="570"/>
      <c r="CTT488" s="3"/>
      <c r="CTU488" s="431"/>
      <c r="CTV488" s="3"/>
      <c r="CTW488" s="570"/>
      <c r="CTX488" s="3"/>
      <c r="CTY488" s="431"/>
      <c r="CTZ488" s="3"/>
      <c r="CUA488" s="570"/>
      <c r="CUB488" s="3"/>
      <c r="CUC488" s="431"/>
      <c r="CUD488" s="3"/>
      <c r="CUE488" s="570"/>
      <c r="CUF488" s="3"/>
      <c r="CUG488" s="431"/>
      <c r="CUH488" s="3"/>
      <c r="CUI488" s="570"/>
      <c r="CUJ488" s="3"/>
      <c r="CUK488" s="431"/>
      <c r="CUL488" s="3"/>
      <c r="CUM488" s="570"/>
      <c r="CUN488" s="3"/>
      <c r="CUO488" s="431"/>
      <c r="CUP488" s="3"/>
      <c r="CUQ488" s="570"/>
      <c r="CUR488" s="3"/>
      <c r="CUS488" s="431"/>
      <c r="CUT488" s="3"/>
      <c r="CUU488" s="570"/>
      <c r="CUV488" s="3"/>
      <c r="CUW488" s="431"/>
      <c r="CUX488" s="3"/>
      <c r="CUY488" s="570"/>
      <c r="CUZ488" s="3"/>
      <c r="CVA488" s="431"/>
      <c r="CVB488" s="3"/>
      <c r="CVC488" s="570"/>
      <c r="CVD488" s="3"/>
      <c r="CVE488" s="431"/>
      <c r="CVF488" s="3"/>
      <c r="CVG488" s="570"/>
      <c r="CVH488" s="3"/>
      <c r="CVI488" s="431"/>
      <c r="CVJ488" s="3"/>
      <c r="CVK488" s="570"/>
      <c r="CVL488" s="3"/>
      <c r="CVM488" s="431"/>
      <c r="CVN488" s="3"/>
      <c r="CVO488" s="570"/>
      <c r="CVP488" s="3"/>
      <c r="CVQ488" s="431"/>
      <c r="CVR488" s="3"/>
      <c r="CVS488" s="570"/>
      <c r="CVT488" s="3"/>
      <c r="CVU488" s="431"/>
      <c r="CVV488" s="3"/>
      <c r="CVW488" s="570"/>
      <c r="CVX488" s="3"/>
      <c r="CVY488" s="431"/>
      <c r="CVZ488" s="3"/>
      <c r="CWA488" s="570"/>
      <c r="CWB488" s="3"/>
      <c r="CWC488" s="431"/>
      <c r="CWD488" s="3"/>
      <c r="CWE488" s="570"/>
      <c r="CWF488" s="3"/>
      <c r="CWG488" s="431"/>
      <c r="CWH488" s="3"/>
      <c r="CWI488" s="570"/>
      <c r="CWJ488" s="3"/>
      <c r="CWK488" s="431"/>
      <c r="CWL488" s="3"/>
      <c r="CWM488" s="570"/>
      <c r="CWN488" s="3"/>
      <c r="CWO488" s="431"/>
      <c r="CWP488" s="3"/>
      <c r="CWQ488" s="570"/>
      <c r="CWR488" s="3"/>
      <c r="CWS488" s="431"/>
      <c r="CWT488" s="3"/>
      <c r="CWU488" s="570"/>
      <c r="CWV488" s="3"/>
      <c r="CWW488" s="431"/>
      <c r="CWX488" s="3"/>
      <c r="CWY488" s="570"/>
      <c r="CWZ488" s="3"/>
      <c r="CXA488" s="431"/>
      <c r="CXB488" s="3"/>
      <c r="CXC488" s="570"/>
      <c r="CXD488" s="3"/>
      <c r="CXE488" s="431"/>
      <c r="CXF488" s="3"/>
      <c r="CXG488" s="570"/>
      <c r="CXH488" s="3"/>
      <c r="CXI488" s="431"/>
      <c r="CXJ488" s="3"/>
      <c r="CXK488" s="570"/>
      <c r="CXL488" s="3"/>
      <c r="CXM488" s="431"/>
      <c r="CXN488" s="3"/>
      <c r="CXO488" s="570"/>
      <c r="CXP488" s="3"/>
      <c r="CXQ488" s="431"/>
      <c r="CXR488" s="3"/>
      <c r="CXS488" s="570"/>
      <c r="CXT488" s="3"/>
      <c r="CXU488" s="431"/>
      <c r="CXV488" s="3"/>
      <c r="CXW488" s="570"/>
      <c r="CXX488" s="3"/>
      <c r="CXY488" s="431"/>
      <c r="CXZ488" s="3"/>
      <c r="CYA488" s="570"/>
      <c r="CYB488" s="3"/>
      <c r="CYC488" s="431"/>
      <c r="CYD488" s="3"/>
      <c r="CYE488" s="570"/>
      <c r="CYF488" s="3"/>
      <c r="CYG488" s="431"/>
      <c r="CYH488" s="3"/>
      <c r="CYI488" s="570"/>
      <c r="CYJ488" s="3"/>
      <c r="CYK488" s="431"/>
      <c r="CYL488" s="3"/>
      <c r="CYM488" s="570"/>
      <c r="CYN488" s="3"/>
      <c r="CYO488" s="431"/>
      <c r="CYP488" s="3"/>
      <c r="CYQ488" s="570"/>
      <c r="CYR488" s="3"/>
      <c r="CYS488" s="431"/>
      <c r="CYT488" s="3"/>
      <c r="CYU488" s="570"/>
      <c r="CYV488" s="3"/>
      <c r="CYW488" s="431"/>
      <c r="CYX488" s="3"/>
      <c r="CYY488" s="570"/>
      <c r="CYZ488" s="3"/>
      <c r="CZA488" s="431"/>
      <c r="CZB488" s="3"/>
      <c r="CZC488" s="570"/>
      <c r="CZD488" s="3"/>
      <c r="CZE488" s="431"/>
      <c r="CZF488" s="3"/>
      <c r="CZG488" s="570"/>
      <c r="CZH488" s="3"/>
      <c r="CZI488" s="431"/>
      <c r="CZJ488" s="3"/>
      <c r="CZK488" s="570"/>
      <c r="CZL488" s="3"/>
      <c r="CZM488" s="431"/>
      <c r="CZN488" s="3"/>
      <c r="CZO488" s="570"/>
      <c r="CZP488" s="3"/>
      <c r="CZQ488" s="431"/>
      <c r="CZR488" s="3"/>
      <c r="CZS488" s="570"/>
      <c r="CZT488" s="3"/>
      <c r="CZU488" s="431"/>
      <c r="CZV488" s="3"/>
      <c r="CZW488" s="570"/>
      <c r="CZX488" s="3"/>
      <c r="CZY488" s="431"/>
      <c r="CZZ488" s="3"/>
      <c r="DAA488" s="570"/>
      <c r="DAB488" s="3"/>
      <c r="DAC488" s="431"/>
      <c r="DAD488" s="3"/>
      <c r="DAE488" s="570"/>
      <c r="DAF488" s="3"/>
      <c r="DAG488" s="431"/>
      <c r="DAH488" s="3"/>
      <c r="DAI488" s="570"/>
      <c r="DAJ488" s="3"/>
      <c r="DAK488" s="431"/>
      <c r="DAL488" s="3"/>
      <c r="DAM488" s="570"/>
      <c r="DAN488" s="3"/>
      <c r="DAO488" s="431"/>
      <c r="DAP488" s="3"/>
      <c r="DAQ488" s="570"/>
      <c r="DAR488" s="3"/>
      <c r="DAS488" s="431"/>
      <c r="DAT488" s="3"/>
      <c r="DAU488" s="570"/>
      <c r="DAV488" s="3"/>
      <c r="DAW488" s="431"/>
      <c r="DAX488" s="3"/>
      <c r="DAY488" s="570"/>
      <c r="DAZ488" s="3"/>
      <c r="DBA488" s="431"/>
      <c r="DBB488" s="3"/>
      <c r="DBC488" s="570"/>
      <c r="DBD488" s="3"/>
      <c r="DBE488" s="431"/>
      <c r="DBF488" s="3"/>
      <c r="DBG488" s="570"/>
      <c r="DBH488" s="3"/>
      <c r="DBI488" s="431"/>
      <c r="DBJ488" s="3"/>
      <c r="DBK488" s="570"/>
      <c r="DBL488" s="3"/>
      <c r="DBM488" s="431"/>
      <c r="DBN488" s="3"/>
      <c r="DBO488" s="570"/>
      <c r="DBP488" s="3"/>
      <c r="DBQ488" s="431"/>
      <c r="DBR488" s="3"/>
      <c r="DBS488" s="570"/>
      <c r="DBT488" s="3"/>
      <c r="DBU488" s="431"/>
      <c r="DBV488" s="3"/>
      <c r="DBW488" s="570"/>
      <c r="DBX488" s="3"/>
      <c r="DBY488" s="431"/>
      <c r="DBZ488" s="3"/>
      <c r="DCA488" s="570"/>
      <c r="DCB488" s="3"/>
      <c r="DCC488" s="431"/>
      <c r="DCD488" s="3"/>
      <c r="DCE488" s="570"/>
      <c r="DCF488" s="3"/>
      <c r="DCG488" s="431"/>
      <c r="DCH488" s="3"/>
      <c r="DCI488" s="570"/>
      <c r="DCJ488" s="3"/>
      <c r="DCK488" s="431"/>
      <c r="DCL488" s="3"/>
      <c r="DCM488" s="570"/>
      <c r="DCN488" s="3"/>
      <c r="DCO488" s="431"/>
      <c r="DCP488" s="3"/>
      <c r="DCQ488" s="570"/>
      <c r="DCR488" s="3"/>
      <c r="DCS488" s="431"/>
      <c r="DCT488" s="3"/>
      <c r="DCU488" s="570"/>
      <c r="DCV488" s="3"/>
      <c r="DCW488" s="431"/>
      <c r="DCX488" s="3"/>
      <c r="DCY488" s="570"/>
      <c r="DCZ488" s="3"/>
      <c r="DDA488" s="431"/>
      <c r="DDB488" s="3"/>
      <c r="DDC488" s="570"/>
      <c r="DDD488" s="3"/>
      <c r="DDE488" s="431"/>
      <c r="DDF488" s="3"/>
      <c r="DDG488" s="570"/>
      <c r="DDH488" s="3"/>
      <c r="DDI488" s="431"/>
      <c r="DDJ488" s="3"/>
      <c r="DDK488" s="570"/>
      <c r="DDL488" s="3"/>
      <c r="DDM488" s="431"/>
      <c r="DDN488" s="3"/>
      <c r="DDO488" s="570"/>
      <c r="DDP488" s="3"/>
      <c r="DDQ488" s="431"/>
      <c r="DDR488" s="3"/>
      <c r="DDS488" s="570"/>
      <c r="DDT488" s="3"/>
      <c r="DDU488" s="431"/>
      <c r="DDV488" s="3"/>
      <c r="DDW488" s="570"/>
      <c r="DDX488" s="3"/>
      <c r="DDY488" s="431"/>
      <c r="DDZ488" s="3"/>
      <c r="DEA488" s="570"/>
      <c r="DEB488" s="3"/>
      <c r="DEC488" s="431"/>
      <c r="DED488" s="3"/>
      <c r="DEE488" s="570"/>
      <c r="DEF488" s="3"/>
      <c r="DEG488" s="431"/>
      <c r="DEH488" s="3"/>
      <c r="DEI488" s="570"/>
      <c r="DEJ488" s="3"/>
      <c r="DEK488" s="431"/>
      <c r="DEL488" s="3"/>
      <c r="DEM488" s="570"/>
      <c r="DEN488" s="3"/>
      <c r="DEO488" s="431"/>
      <c r="DEP488" s="3"/>
      <c r="DEQ488" s="570"/>
      <c r="DER488" s="3"/>
      <c r="DES488" s="431"/>
      <c r="DET488" s="3"/>
      <c r="DEU488" s="570"/>
      <c r="DEV488" s="3"/>
      <c r="DEW488" s="431"/>
      <c r="DEX488" s="3"/>
      <c r="DEY488" s="570"/>
      <c r="DEZ488" s="3"/>
      <c r="DFA488" s="431"/>
      <c r="DFB488" s="3"/>
      <c r="DFC488" s="570"/>
      <c r="DFD488" s="3"/>
      <c r="DFE488" s="431"/>
      <c r="DFF488" s="3"/>
      <c r="DFG488" s="570"/>
      <c r="DFH488" s="3"/>
      <c r="DFI488" s="431"/>
      <c r="DFJ488" s="3"/>
      <c r="DFK488" s="570"/>
      <c r="DFL488" s="3"/>
      <c r="DFM488" s="431"/>
      <c r="DFN488" s="3"/>
      <c r="DFO488" s="570"/>
      <c r="DFP488" s="3"/>
      <c r="DFQ488" s="431"/>
      <c r="DFR488" s="3"/>
      <c r="DFS488" s="570"/>
      <c r="DFT488" s="3"/>
      <c r="DFU488" s="431"/>
      <c r="DFV488" s="3"/>
      <c r="DFW488" s="570"/>
      <c r="DFX488" s="3"/>
      <c r="DFY488" s="431"/>
      <c r="DFZ488" s="3"/>
      <c r="DGA488" s="570"/>
      <c r="DGB488" s="3"/>
      <c r="DGC488" s="431"/>
      <c r="DGD488" s="3"/>
      <c r="DGE488" s="570"/>
      <c r="DGF488" s="3"/>
      <c r="DGG488" s="431"/>
      <c r="DGH488" s="3"/>
      <c r="DGI488" s="570"/>
      <c r="DGJ488" s="3"/>
      <c r="DGK488" s="431"/>
      <c r="DGL488" s="3"/>
      <c r="DGM488" s="570"/>
      <c r="DGN488" s="3"/>
      <c r="DGO488" s="431"/>
      <c r="DGP488" s="3"/>
      <c r="DGQ488" s="570"/>
      <c r="DGR488" s="3"/>
      <c r="DGS488" s="431"/>
      <c r="DGT488" s="3"/>
      <c r="DGU488" s="570"/>
      <c r="DGV488" s="3"/>
      <c r="DGW488" s="431"/>
      <c r="DGX488" s="3"/>
      <c r="DGY488" s="570"/>
      <c r="DGZ488" s="3"/>
      <c r="DHA488" s="431"/>
      <c r="DHB488" s="3"/>
      <c r="DHC488" s="570"/>
      <c r="DHD488" s="3"/>
      <c r="DHE488" s="431"/>
      <c r="DHF488" s="3"/>
      <c r="DHG488" s="570"/>
      <c r="DHH488" s="3"/>
      <c r="DHI488" s="431"/>
      <c r="DHJ488" s="3"/>
      <c r="DHK488" s="570"/>
      <c r="DHL488" s="3"/>
      <c r="DHM488" s="431"/>
      <c r="DHN488" s="3"/>
      <c r="DHO488" s="570"/>
      <c r="DHP488" s="3"/>
      <c r="DHQ488" s="431"/>
      <c r="DHR488" s="3"/>
      <c r="DHS488" s="570"/>
      <c r="DHT488" s="3"/>
      <c r="DHU488" s="431"/>
      <c r="DHV488" s="3"/>
      <c r="DHW488" s="570"/>
      <c r="DHX488" s="3"/>
      <c r="DHY488" s="431"/>
      <c r="DHZ488" s="3"/>
      <c r="DIA488" s="570"/>
      <c r="DIB488" s="3"/>
      <c r="DIC488" s="431"/>
      <c r="DID488" s="3"/>
      <c r="DIE488" s="570"/>
      <c r="DIF488" s="3"/>
      <c r="DIG488" s="431"/>
      <c r="DIH488" s="3"/>
      <c r="DII488" s="570"/>
      <c r="DIJ488" s="3"/>
      <c r="DIK488" s="431"/>
      <c r="DIL488" s="3"/>
      <c r="DIM488" s="570"/>
      <c r="DIN488" s="3"/>
      <c r="DIO488" s="431"/>
      <c r="DIP488" s="3"/>
      <c r="DIQ488" s="570"/>
      <c r="DIR488" s="3"/>
      <c r="DIS488" s="431"/>
      <c r="DIT488" s="3"/>
      <c r="DIU488" s="570"/>
      <c r="DIV488" s="3"/>
      <c r="DIW488" s="431"/>
      <c r="DIX488" s="3"/>
      <c r="DIY488" s="570"/>
      <c r="DIZ488" s="3"/>
      <c r="DJA488" s="431"/>
      <c r="DJB488" s="3"/>
      <c r="DJC488" s="570"/>
      <c r="DJD488" s="3"/>
      <c r="DJE488" s="431"/>
      <c r="DJF488" s="3"/>
      <c r="DJG488" s="570"/>
      <c r="DJH488" s="3"/>
      <c r="DJI488" s="431"/>
      <c r="DJJ488" s="3"/>
      <c r="DJK488" s="570"/>
      <c r="DJL488" s="3"/>
      <c r="DJM488" s="431"/>
      <c r="DJN488" s="3"/>
      <c r="DJO488" s="570"/>
      <c r="DJP488" s="3"/>
      <c r="DJQ488" s="431"/>
      <c r="DJR488" s="3"/>
      <c r="DJS488" s="570"/>
      <c r="DJT488" s="3"/>
      <c r="DJU488" s="431"/>
      <c r="DJV488" s="3"/>
      <c r="DJW488" s="570"/>
      <c r="DJX488" s="3"/>
      <c r="DJY488" s="431"/>
      <c r="DJZ488" s="3"/>
      <c r="DKA488" s="570"/>
      <c r="DKB488" s="3"/>
      <c r="DKC488" s="431"/>
      <c r="DKD488" s="3"/>
      <c r="DKE488" s="570"/>
      <c r="DKF488" s="3"/>
      <c r="DKG488" s="431"/>
      <c r="DKH488" s="3"/>
      <c r="DKI488" s="570"/>
      <c r="DKJ488" s="3"/>
      <c r="DKK488" s="431"/>
      <c r="DKL488" s="3"/>
      <c r="DKM488" s="570"/>
      <c r="DKN488" s="3"/>
      <c r="DKO488" s="431"/>
      <c r="DKP488" s="3"/>
      <c r="DKQ488" s="570"/>
      <c r="DKR488" s="3"/>
      <c r="DKS488" s="431"/>
      <c r="DKT488" s="3"/>
      <c r="DKU488" s="570"/>
      <c r="DKV488" s="3"/>
      <c r="DKW488" s="431"/>
      <c r="DKX488" s="3"/>
      <c r="DKY488" s="570"/>
      <c r="DKZ488" s="3"/>
      <c r="DLA488" s="431"/>
      <c r="DLB488" s="3"/>
      <c r="DLC488" s="570"/>
      <c r="DLD488" s="3"/>
      <c r="DLE488" s="431"/>
      <c r="DLF488" s="3"/>
      <c r="DLG488" s="570"/>
      <c r="DLH488" s="3"/>
      <c r="DLI488" s="431"/>
      <c r="DLJ488" s="3"/>
      <c r="DLK488" s="570"/>
      <c r="DLL488" s="3"/>
      <c r="DLM488" s="431"/>
      <c r="DLN488" s="3"/>
      <c r="DLO488" s="570"/>
      <c r="DLP488" s="3"/>
      <c r="DLQ488" s="431"/>
      <c r="DLR488" s="3"/>
      <c r="DLS488" s="570"/>
      <c r="DLT488" s="3"/>
      <c r="DLU488" s="431"/>
      <c r="DLV488" s="3"/>
      <c r="DLW488" s="570"/>
      <c r="DLX488" s="3"/>
      <c r="DLY488" s="431"/>
      <c r="DLZ488" s="3"/>
      <c r="DMA488" s="570"/>
      <c r="DMB488" s="3"/>
      <c r="DMC488" s="431"/>
      <c r="DMD488" s="3"/>
      <c r="DME488" s="570"/>
      <c r="DMF488" s="3"/>
      <c r="DMG488" s="431"/>
      <c r="DMH488" s="3"/>
      <c r="DMI488" s="570"/>
      <c r="DMJ488" s="3"/>
      <c r="DMK488" s="431"/>
      <c r="DML488" s="3"/>
      <c r="DMM488" s="570"/>
      <c r="DMN488" s="3"/>
      <c r="DMO488" s="431"/>
      <c r="DMP488" s="3"/>
      <c r="DMQ488" s="570"/>
      <c r="DMR488" s="3"/>
      <c r="DMS488" s="431"/>
      <c r="DMT488" s="3"/>
      <c r="DMU488" s="570"/>
      <c r="DMV488" s="3"/>
      <c r="DMW488" s="431"/>
      <c r="DMX488" s="3"/>
      <c r="DMY488" s="570"/>
      <c r="DMZ488" s="3"/>
      <c r="DNA488" s="431"/>
      <c r="DNB488" s="3"/>
      <c r="DNC488" s="570"/>
      <c r="DND488" s="3"/>
      <c r="DNE488" s="431"/>
      <c r="DNF488" s="3"/>
      <c r="DNG488" s="570"/>
      <c r="DNH488" s="3"/>
      <c r="DNI488" s="431"/>
      <c r="DNJ488" s="3"/>
      <c r="DNK488" s="570"/>
      <c r="DNL488" s="3"/>
      <c r="DNM488" s="431"/>
      <c r="DNN488" s="3"/>
      <c r="DNO488" s="570"/>
      <c r="DNP488" s="3"/>
      <c r="DNQ488" s="431"/>
      <c r="DNR488" s="3"/>
      <c r="DNS488" s="570"/>
      <c r="DNT488" s="3"/>
      <c r="DNU488" s="431"/>
      <c r="DNV488" s="3"/>
      <c r="DNW488" s="570"/>
      <c r="DNX488" s="3"/>
      <c r="DNY488" s="431"/>
      <c r="DNZ488" s="3"/>
      <c r="DOA488" s="570"/>
      <c r="DOB488" s="3"/>
      <c r="DOC488" s="431"/>
      <c r="DOD488" s="3"/>
      <c r="DOE488" s="570"/>
      <c r="DOF488" s="3"/>
      <c r="DOG488" s="431"/>
      <c r="DOH488" s="3"/>
      <c r="DOI488" s="570"/>
      <c r="DOJ488" s="3"/>
      <c r="DOK488" s="431"/>
      <c r="DOL488" s="3"/>
      <c r="DOM488" s="570"/>
      <c r="DON488" s="3"/>
      <c r="DOO488" s="431"/>
      <c r="DOP488" s="3"/>
      <c r="DOQ488" s="570"/>
      <c r="DOR488" s="3"/>
      <c r="DOS488" s="431"/>
      <c r="DOT488" s="3"/>
      <c r="DOU488" s="570"/>
      <c r="DOV488" s="3"/>
      <c r="DOW488" s="431"/>
      <c r="DOX488" s="3"/>
      <c r="DOY488" s="570"/>
      <c r="DOZ488" s="3"/>
      <c r="DPA488" s="431"/>
      <c r="DPB488" s="3"/>
      <c r="DPC488" s="570"/>
      <c r="DPD488" s="3"/>
      <c r="DPE488" s="431"/>
      <c r="DPF488" s="3"/>
      <c r="DPG488" s="570"/>
      <c r="DPH488" s="3"/>
      <c r="DPI488" s="431"/>
      <c r="DPJ488" s="3"/>
      <c r="DPK488" s="570"/>
      <c r="DPL488" s="3"/>
      <c r="DPM488" s="431"/>
      <c r="DPN488" s="3"/>
      <c r="DPO488" s="570"/>
      <c r="DPP488" s="3"/>
      <c r="DPQ488" s="431"/>
      <c r="DPR488" s="3"/>
      <c r="DPS488" s="570"/>
      <c r="DPT488" s="3"/>
      <c r="DPU488" s="431"/>
      <c r="DPV488" s="3"/>
      <c r="DPW488" s="570"/>
      <c r="DPX488" s="3"/>
      <c r="DPY488" s="431"/>
      <c r="DPZ488" s="3"/>
      <c r="DQA488" s="570"/>
      <c r="DQB488" s="3"/>
      <c r="DQC488" s="431"/>
      <c r="DQD488" s="3"/>
      <c r="DQE488" s="570"/>
      <c r="DQF488" s="3"/>
      <c r="DQG488" s="431"/>
      <c r="DQH488" s="3"/>
      <c r="DQI488" s="570"/>
      <c r="DQJ488" s="3"/>
      <c r="DQK488" s="431"/>
      <c r="DQL488" s="3"/>
      <c r="DQM488" s="570"/>
      <c r="DQN488" s="3"/>
      <c r="DQO488" s="431"/>
      <c r="DQP488" s="3"/>
      <c r="DQQ488" s="570"/>
      <c r="DQR488" s="3"/>
      <c r="DQS488" s="431"/>
      <c r="DQT488" s="3"/>
      <c r="DQU488" s="570"/>
      <c r="DQV488" s="3"/>
      <c r="DQW488" s="431"/>
      <c r="DQX488" s="3"/>
      <c r="DQY488" s="570"/>
      <c r="DQZ488" s="3"/>
      <c r="DRA488" s="431"/>
      <c r="DRB488" s="3"/>
      <c r="DRC488" s="570"/>
      <c r="DRD488" s="3"/>
      <c r="DRE488" s="431"/>
      <c r="DRF488" s="3"/>
      <c r="DRG488" s="570"/>
      <c r="DRH488" s="3"/>
      <c r="DRI488" s="431"/>
      <c r="DRJ488" s="3"/>
      <c r="DRK488" s="570"/>
      <c r="DRL488" s="3"/>
      <c r="DRM488" s="431"/>
      <c r="DRN488" s="3"/>
      <c r="DRO488" s="570"/>
      <c r="DRP488" s="3"/>
      <c r="DRQ488" s="431"/>
      <c r="DRR488" s="3"/>
      <c r="DRS488" s="570"/>
      <c r="DRT488" s="3"/>
      <c r="DRU488" s="431"/>
      <c r="DRV488" s="3"/>
      <c r="DRW488" s="570"/>
      <c r="DRX488" s="3"/>
      <c r="DRY488" s="431"/>
      <c r="DRZ488" s="3"/>
      <c r="DSA488" s="570"/>
      <c r="DSB488" s="3"/>
      <c r="DSC488" s="431"/>
      <c r="DSD488" s="3"/>
      <c r="DSE488" s="570"/>
      <c r="DSF488" s="3"/>
      <c r="DSG488" s="431"/>
      <c r="DSH488" s="3"/>
      <c r="DSI488" s="570"/>
      <c r="DSJ488" s="3"/>
      <c r="DSK488" s="431"/>
      <c r="DSL488" s="3"/>
      <c r="DSM488" s="570"/>
      <c r="DSN488" s="3"/>
      <c r="DSO488" s="431"/>
      <c r="DSP488" s="3"/>
      <c r="DSQ488" s="570"/>
      <c r="DSR488" s="3"/>
      <c r="DSS488" s="431"/>
      <c r="DST488" s="3"/>
      <c r="DSU488" s="570"/>
      <c r="DSV488" s="3"/>
      <c r="DSW488" s="431"/>
      <c r="DSX488" s="3"/>
      <c r="DSY488" s="570"/>
      <c r="DSZ488" s="3"/>
      <c r="DTA488" s="431"/>
      <c r="DTB488" s="3"/>
      <c r="DTC488" s="570"/>
      <c r="DTD488" s="3"/>
      <c r="DTE488" s="431"/>
      <c r="DTF488" s="3"/>
      <c r="DTG488" s="570"/>
      <c r="DTH488" s="3"/>
      <c r="DTI488" s="431"/>
      <c r="DTJ488" s="3"/>
      <c r="DTK488" s="570"/>
      <c r="DTL488" s="3"/>
      <c r="DTM488" s="431"/>
      <c r="DTN488" s="3"/>
      <c r="DTO488" s="570"/>
      <c r="DTP488" s="3"/>
      <c r="DTQ488" s="431"/>
      <c r="DTR488" s="3"/>
      <c r="DTS488" s="570"/>
      <c r="DTT488" s="3"/>
      <c r="DTU488" s="431"/>
      <c r="DTV488" s="3"/>
      <c r="DTW488" s="570"/>
      <c r="DTX488" s="3"/>
      <c r="DTY488" s="431"/>
      <c r="DTZ488" s="3"/>
      <c r="DUA488" s="570"/>
      <c r="DUB488" s="3"/>
      <c r="DUC488" s="431"/>
      <c r="DUD488" s="3"/>
      <c r="DUE488" s="570"/>
      <c r="DUF488" s="3"/>
      <c r="DUG488" s="431"/>
      <c r="DUH488" s="3"/>
      <c r="DUI488" s="570"/>
      <c r="DUJ488" s="3"/>
      <c r="DUK488" s="431"/>
      <c r="DUL488" s="3"/>
      <c r="DUM488" s="570"/>
      <c r="DUN488" s="3"/>
      <c r="DUO488" s="431"/>
      <c r="DUP488" s="3"/>
      <c r="DUQ488" s="570"/>
      <c r="DUR488" s="3"/>
      <c r="DUS488" s="431"/>
      <c r="DUT488" s="3"/>
      <c r="DUU488" s="570"/>
      <c r="DUV488" s="3"/>
      <c r="DUW488" s="431"/>
      <c r="DUX488" s="3"/>
      <c r="DUY488" s="570"/>
      <c r="DUZ488" s="3"/>
      <c r="DVA488" s="431"/>
      <c r="DVB488" s="3"/>
      <c r="DVC488" s="570"/>
      <c r="DVD488" s="3"/>
      <c r="DVE488" s="431"/>
      <c r="DVF488" s="3"/>
      <c r="DVG488" s="570"/>
      <c r="DVH488" s="3"/>
      <c r="DVI488" s="431"/>
      <c r="DVJ488" s="3"/>
      <c r="DVK488" s="570"/>
      <c r="DVL488" s="3"/>
      <c r="DVM488" s="431"/>
      <c r="DVN488" s="3"/>
      <c r="DVO488" s="570"/>
      <c r="DVP488" s="3"/>
      <c r="DVQ488" s="431"/>
      <c r="DVR488" s="3"/>
      <c r="DVS488" s="570"/>
      <c r="DVT488" s="3"/>
      <c r="DVU488" s="431"/>
      <c r="DVV488" s="3"/>
      <c r="DVW488" s="570"/>
      <c r="DVX488" s="3"/>
      <c r="DVY488" s="431"/>
      <c r="DVZ488" s="3"/>
      <c r="DWA488" s="570"/>
      <c r="DWB488" s="3"/>
      <c r="DWC488" s="431"/>
      <c r="DWD488" s="3"/>
      <c r="DWE488" s="570"/>
      <c r="DWF488" s="3"/>
      <c r="DWG488" s="431"/>
      <c r="DWH488" s="3"/>
      <c r="DWI488" s="570"/>
      <c r="DWJ488" s="3"/>
      <c r="DWK488" s="431"/>
      <c r="DWL488" s="3"/>
      <c r="DWM488" s="570"/>
      <c r="DWN488" s="3"/>
      <c r="DWO488" s="431"/>
      <c r="DWP488" s="3"/>
      <c r="DWQ488" s="570"/>
      <c r="DWR488" s="3"/>
      <c r="DWS488" s="431"/>
      <c r="DWT488" s="3"/>
      <c r="DWU488" s="570"/>
      <c r="DWV488" s="3"/>
      <c r="DWW488" s="431"/>
      <c r="DWX488" s="3"/>
      <c r="DWY488" s="570"/>
      <c r="DWZ488" s="3"/>
      <c r="DXA488" s="431"/>
      <c r="DXB488" s="3"/>
      <c r="DXC488" s="570"/>
      <c r="DXD488" s="3"/>
      <c r="DXE488" s="431"/>
      <c r="DXF488" s="3"/>
      <c r="DXG488" s="570"/>
      <c r="DXH488" s="3"/>
      <c r="DXI488" s="431"/>
      <c r="DXJ488" s="3"/>
      <c r="DXK488" s="570"/>
      <c r="DXL488" s="3"/>
      <c r="DXM488" s="431"/>
      <c r="DXN488" s="3"/>
      <c r="DXO488" s="570"/>
      <c r="DXP488" s="3"/>
      <c r="DXQ488" s="431"/>
      <c r="DXR488" s="3"/>
      <c r="DXS488" s="570"/>
      <c r="DXT488" s="3"/>
      <c r="DXU488" s="431"/>
      <c r="DXV488" s="3"/>
      <c r="DXW488" s="570"/>
      <c r="DXX488" s="3"/>
      <c r="DXY488" s="431"/>
      <c r="DXZ488" s="3"/>
      <c r="DYA488" s="570"/>
      <c r="DYB488" s="3"/>
      <c r="DYC488" s="431"/>
      <c r="DYD488" s="3"/>
      <c r="DYE488" s="570"/>
      <c r="DYF488" s="3"/>
      <c r="DYG488" s="431"/>
      <c r="DYH488" s="3"/>
      <c r="DYI488" s="570"/>
      <c r="DYJ488" s="3"/>
      <c r="DYK488" s="431"/>
      <c r="DYL488" s="3"/>
      <c r="DYM488" s="570"/>
      <c r="DYN488" s="3"/>
      <c r="DYO488" s="431"/>
      <c r="DYP488" s="3"/>
      <c r="DYQ488" s="570"/>
      <c r="DYR488" s="3"/>
      <c r="DYS488" s="431"/>
      <c r="DYT488" s="3"/>
      <c r="DYU488" s="570"/>
      <c r="DYV488" s="3"/>
      <c r="DYW488" s="431"/>
      <c r="DYX488" s="3"/>
      <c r="DYY488" s="570"/>
      <c r="DYZ488" s="3"/>
      <c r="DZA488" s="431"/>
      <c r="DZB488" s="3"/>
      <c r="DZC488" s="570"/>
      <c r="DZD488" s="3"/>
      <c r="DZE488" s="431"/>
      <c r="DZF488" s="3"/>
      <c r="DZG488" s="570"/>
      <c r="DZH488" s="3"/>
      <c r="DZI488" s="431"/>
      <c r="DZJ488" s="3"/>
      <c r="DZK488" s="570"/>
      <c r="DZL488" s="3"/>
      <c r="DZM488" s="431"/>
      <c r="DZN488" s="3"/>
      <c r="DZO488" s="570"/>
      <c r="DZP488" s="3"/>
      <c r="DZQ488" s="431"/>
      <c r="DZR488" s="3"/>
      <c r="DZS488" s="570"/>
      <c r="DZT488" s="3"/>
      <c r="DZU488" s="431"/>
      <c r="DZV488" s="3"/>
      <c r="DZW488" s="570"/>
      <c r="DZX488" s="3"/>
      <c r="DZY488" s="431"/>
      <c r="DZZ488" s="3"/>
      <c r="EAA488" s="570"/>
      <c r="EAB488" s="3"/>
      <c r="EAC488" s="431"/>
      <c r="EAD488" s="3"/>
      <c r="EAE488" s="570"/>
      <c r="EAF488" s="3"/>
      <c r="EAG488" s="431"/>
      <c r="EAH488" s="3"/>
      <c r="EAI488" s="570"/>
      <c r="EAJ488" s="3"/>
      <c r="EAK488" s="431"/>
      <c r="EAL488" s="3"/>
      <c r="EAM488" s="570"/>
      <c r="EAN488" s="3"/>
      <c r="EAO488" s="431"/>
      <c r="EAP488" s="3"/>
      <c r="EAQ488" s="570"/>
      <c r="EAR488" s="3"/>
      <c r="EAS488" s="431"/>
      <c r="EAT488" s="3"/>
      <c r="EAU488" s="570"/>
      <c r="EAV488" s="3"/>
      <c r="EAW488" s="431"/>
      <c r="EAX488" s="3"/>
      <c r="EAY488" s="570"/>
      <c r="EAZ488" s="3"/>
      <c r="EBA488" s="431"/>
      <c r="EBB488" s="3"/>
      <c r="EBC488" s="570"/>
      <c r="EBD488" s="3"/>
      <c r="EBE488" s="431"/>
      <c r="EBF488" s="3"/>
      <c r="EBG488" s="570"/>
      <c r="EBH488" s="3"/>
      <c r="EBI488" s="431"/>
      <c r="EBJ488" s="3"/>
      <c r="EBK488" s="570"/>
      <c r="EBL488" s="3"/>
      <c r="EBM488" s="431"/>
      <c r="EBN488" s="3"/>
      <c r="EBO488" s="570"/>
      <c r="EBP488" s="3"/>
      <c r="EBQ488" s="431"/>
      <c r="EBR488" s="3"/>
      <c r="EBS488" s="570"/>
      <c r="EBT488" s="3"/>
      <c r="EBU488" s="431"/>
      <c r="EBV488" s="3"/>
      <c r="EBW488" s="570"/>
      <c r="EBX488" s="3"/>
      <c r="EBY488" s="431"/>
      <c r="EBZ488" s="3"/>
      <c r="ECA488" s="570"/>
      <c r="ECB488" s="3"/>
      <c r="ECC488" s="431"/>
      <c r="ECD488" s="3"/>
      <c r="ECE488" s="570"/>
      <c r="ECF488" s="3"/>
      <c r="ECG488" s="431"/>
      <c r="ECH488" s="3"/>
      <c r="ECI488" s="570"/>
      <c r="ECJ488" s="3"/>
      <c r="ECK488" s="431"/>
      <c r="ECL488" s="3"/>
      <c r="ECM488" s="570"/>
      <c r="ECN488" s="3"/>
      <c r="ECO488" s="431"/>
      <c r="ECP488" s="3"/>
      <c r="ECQ488" s="570"/>
      <c r="ECR488" s="3"/>
      <c r="ECS488" s="431"/>
      <c r="ECT488" s="3"/>
      <c r="ECU488" s="570"/>
      <c r="ECV488" s="3"/>
      <c r="ECW488" s="431"/>
      <c r="ECX488" s="3"/>
      <c r="ECY488" s="570"/>
      <c r="ECZ488" s="3"/>
      <c r="EDA488" s="431"/>
      <c r="EDB488" s="3"/>
      <c r="EDC488" s="570"/>
      <c r="EDD488" s="3"/>
      <c r="EDE488" s="431"/>
      <c r="EDF488" s="3"/>
      <c r="EDG488" s="570"/>
      <c r="EDH488" s="3"/>
      <c r="EDI488" s="431"/>
      <c r="EDJ488" s="3"/>
      <c r="EDK488" s="570"/>
      <c r="EDL488" s="3"/>
      <c r="EDM488" s="431"/>
      <c r="EDN488" s="3"/>
      <c r="EDO488" s="570"/>
      <c r="EDP488" s="3"/>
      <c r="EDQ488" s="431"/>
      <c r="EDR488" s="3"/>
      <c r="EDS488" s="570"/>
      <c r="EDT488" s="3"/>
      <c r="EDU488" s="431"/>
      <c r="EDV488" s="3"/>
      <c r="EDW488" s="570"/>
      <c r="EDX488" s="3"/>
      <c r="EDY488" s="431"/>
      <c r="EDZ488" s="3"/>
      <c r="EEA488" s="570"/>
      <c r="EEB488" s="3"/>
      <c r="EEC488" s="431"/>
      <c r="EED488" s="3"/>
      <c r="EEE488" s="570"/>
      <c r="EEF488" s="3"/>
      <c r="EEG488" s="431"/>
      <c r="EEH488" s="3"/>
      <c r="EEI488" s="570"/>
      <c r="EEJ488" s="3"/>
      <c r="EEK488" s="431"/>
      <c r="EEL488" s="3"/>
      <c r="EEM488" s="570"/>
      <c r="EEN488" s="3"/>
      <c r="EEO488" s="431"/>
      <c r="EEP488" s="3"/>
      <c r="EEQ488" s="570"/>
      <c r="EER488" s="3"/>
      <c r="EES488" s="431"/>
      <c r="EET488" s="3"/>
      <c r="EEU488" s="570"/>
      <c r="EEV488" s="3"/>
      <c r="EEW488" s="431"/>
      <c r="EEX488" s="3"/>
      <c r="EEY488" s="570"/>
      <c r="EEZ488" s="3"/>
      <c r="EFA488" s="431"/>
      <c r="EFB488" s="3"/>
      <c r="EFC488" s="570"/>
      <c r="EFD488" s="3"/>
      <c r="EFE488" s="431"/>
      <c r="EFF488" s="3"/>
      <c r="EFG488" s="570"/>
      <c r="EFH488" s="3"/>
      <c r="EFI488" s="431"/>
      <c r="EFJ488" s="3"/>
      <c r="EFK488" s="570"/>
      <c r="EFL488" s="3"/>
      <c r="EFM488" s="431"/>
      <c r="EFN488" s="3"/>
      <c r="EFO488" s="570"/>
      <c r="EFP488" s="3"/>
      <c r="EFQ488" s="431"/>
      <c r="EFR488" s="3"/>
      <c r="EFS488" s="570"/>
      <c r="EFT488" s="3"/>
      <c r="EFU488" s="431"/>
      <c r="EFV488" s="3"/>
      <c r="EFW488" s="570"/>
      <c r="EFX488" s="3"/>
      <c r="EFY488" s="431"/>
      <c r="EFZ488" s="3"/>
      <c r="EGA488" s="570"/>
      <c r="EGB488" s="3"/>
      <c r="EGC488" s="431"/>
      <c r="EGD488" s="3"/>
      <c r="EGE488" s="570"/>
      <c r="EGF488" s="3"/>
      <c r="EGG488" s="431"/>
      <c r="EGH488" s="3"/>
      <c r="EGI488" s="570"/>
      <c r="EGJ488" s="3"/>
      <c r="EGK488" s="431"/>
      <c r="EGL488" s="3"/>
      <c r="EGM488" s="570"/>
      <c r="EGN488" s="3"/>
      <c r="EGO488" s="431"/>
      <c r="EGP488" s="3"/>
      <c r="EGQ488" s="570"/>
      <c r="EGR488" s="3"/>
      <c r="EGS488" s="431"/>
      <c r="EGT488" s="3"/>
      <c r="EGU488" s="570"/>
      <c r="EGV488" s="3"/>
      <c r="EGW488" s="431"/>
      <c r="EGX488" s="3"/>
      <c r="EGY488" s="570"/>
      <c r="EGZ488" s="3"/>
      <c r="EHA488" s="431"/>
      <c r="EHB488" s="3"/>
      <c r="EHC488" s="570"/>
      <c r="EHD488" s="3"/>
      <c r="EHE488" s="431"/>
      <c r="EHF488" s="3"/>
      <c r="EHG488" s="570"/>
      <c r="EHH488" s="3"/>
      <c r="EHI488" s="431"/>
      <c r="EHJ488" s="3"/>
      <c r="EHK488" s="570"/>
      <c r="EHL488" s="3"/>
      <c r="EHM488" s="431"/>
      <c r="EHN488" s="3"/>
      <c r="EHO488" s="570"/>
      <c r="EHP488" s="3"/>
      <c r="EHQ488" s="431"/>
      <c r="EHR488" s="3"/>
      <c r="EHS488" s="570"/>
      <c r="EHT488" s="3"/>
      <c r="EHU488" s="431"/>
      <c r="EHV488" s="3"/>
      <c r="EHW488" s="570"/>
      <c r="EHX488" s="3"/>
      <c r="EHY488" s="431"/>
      <c r="EHZ488" s="3"/>
      <c r="EIA488" s="570"/>
      <c r="EIB488" s="3"/>
      <c r="EIC488" s="431"/>
      <c r="EID488" s="3"/>
      <c r="EIE488" s="570"/>
      <c r="EIF488" s="3"/>
      <c r="EIG488" s="431"/>
      <c r="EIH488" s="3"/>
      <c r="EII488" s="570"/>
      <c r="EIJ488" s="3"/>
      <c r="EIK488" s="431"/>
      <c r="EIL488" s="3"/>
      <c r="EIM488" s="570"/>
      <c r="EIN488" s="3"/>
      <c r="EIO488" s="431"/>
      <c r="EIP488" s="3"/>
      <c r="EIQ488" s="570"/>
      <c r="EIR488" s="3"/>
      <c r="EIS488" s="431"/>
      <c r="EIT488" s="3"/>
      <c r="EIU488" s="570"/>
      <c r="EIV488" s="3"/>
      <c r="EIW488" s="431"/>
      <c r="EIX488" s="3"/>
      <c r="EIY488" s="570"/>
      <c r="EIZ488" s="3"/>
      <c r="EJA488" s="431"/>
      <c r="EJB488" s="3"/>
      <c r="EJC488" s="570"/>
      <c r="EJD488" s="3"/>
      <c r="EJE488" s="431"/>
      <c r="EJF488" s="3"/>
      <c r="EJG488" s="570"/>
      <c r="EJH488" s="3"/>
      <c r="EJI488" s="431"/>
      <c r="EJJ488" s="3"/>
      <c r="EJK488" s="570"/>
      <c r="EJL488" s="3"/>
      <c r="EJM488" s="431"/>
      <c r="EJN488" s="3"/>
      <c r="EJO488" s="570"/>
      <c r="EJP488" s="3"/>
      <c r="EJQ488" s="431"/>
      <c r="EJR488" s="3"/>
      <c r="EJS488" s="570"/>
      <c r="EJT488" s="3"/>
      <c r="EJU488" s="431"/>
      <c r="EJV488" s="3"/>
      <c r="EJW488" s="570"/>
      <c r="EJX488" s="3"/>
      <c r="EJY488" s="431"/>
      <c r="EJZ488" s="3"/>
      <c r="EKA488" s="570"/>
      <c r="EKB488" s="3"/>
      <c r="EKC488" s="431"/>
      <c r="EKD488" s="3"/>
      <c r="EKE488" s="570"/>
      <c r="EKF488" s="3"/>
      <c r="EKG488" s="431"/>
      <c r="EKH488" s="3"/>
      <c r="EKI488" s="570"/>
      <c r="EKJ488" s="3"/>
      <c r="EKK488" s="431"/>
      <c r="EKL488" s="3"/>
      <c r="EKM488" s="570"/>
      <c r="EKN488" s="3"/>
      <c r="EKO488" s="431"/>
      <c r="EKP488" s="3"/>
      <c r="EKQ488" s="570"/>
      <c r="EKR488" s="3"/>
      <c r="EKS488" s="431"/>
      <c r="EKT488" s="3"/>
      <c r="EKU488" s="570"/>
      <c r="EKV488" s="3"/>
      <c r="EKW488" s="431"/>
      <c r="EKX488" s="3"/>
      <c r="EKY488" s="570"/>
      <c r="EKZ488" s="3"/>
      <c r="ELA488" s="431"/>
      <c r="ELB488" s="3"/>
      <c r="ELC488" s="570"/>
      <c r="ELD488" s="3"/>
      <c r="ELE488" s="431"/>
      <c r="ELF488" s="3"/>
      <c r="ELG488" s="570"/>
      <c r="ELH488" s="3"/>
      <c r="ELI488" s="431"/>
      <c r="ELJ488" s="3"/>
      <c r="ELK488" s="570"/>
      <c r="ELL488" s="3"/>
      <c r="ELM488" s="431"/>
      <c r="ELN488" s="3"/>
      <c r="ELO488" s="570"/>
      <c r="ELP488" s="3"/>
      <c r="ELQ488" s="431"/>
      <c r="ELR488" s="3"/>
      <c r="ELS488" s="570"/>
      <c r="ELT488" s="3"/>
      <c r="ELU488" s="431"/>
      <c r="ELV488" s="3"/>
      <c r="ELW488" s="570"/>
      <c r="ELX488" s="3"/>
      <c r="ELY488" s="431"/>
      <c r="ELZ488" s="3"/>
      <c r="EMA488" s="570"/>
      <c r="EMB488" s="3"/>
      <c r="EMC488" s="431"/>
      <c r="EMD488" s="3"/>
      <c r="EME488" s="570"/>
      <c r="EMF488" s="3"/>
      <c r="EMG488" s="431"/>
      <c r="EMH488" s="3"/>
      <c r="EMI488" s="570"/>
      <c r="EMJ488" s="3"/>
      <c r="EMK488" s="431"/>
      <c r="EML488" s="3"/>
      <c r="EMM488" s="570"/>
      <c r="EMN488" s="3"/>
      <c r="EMO488" s="431"/>
      <c r="EMP488" s="3"/>
      <c r="EMQ488" s="570"/>
      <c r="EMR488" s="3"/>
      <c r="EMS488" s="431"/>
      <c r="EMT488" s="3"/>
      <c r="EMU488" s="570"/>
      <c r="EMV488" s="3"/>
      <c r="EMW488" s="431"/>
      <c r="EMX488" s="3"/>
      <c r="EMY488" s="570"/>
      <c r="EMZ488" s="3"/>
      <c r="ENA488" s="431"/>
      <c r="ENB488" s="3"/>
      <c r="ENC488" s="570"/>
      <c r="END488" s="3"/>
      <c r="ENE488" s="431"/>
      <c r="ENF488" s="3"/>
      <c r="ENG488" s="570"/>
      <c r="ENH488" s="3"/>
      <c r="ENI488" s="431"/>
      <c r="ENJ488" s="3"/>
      <c r="ENK488" s="570"/>
      <c r="ENL488" s="3"/>
      <c r="ENM488" s="431"/>
      <c r="ENN488" s="3"/>
      <c r="ENO488" s="570"/>
      <c r="ENP488" s="3"/>
      <c r="ENQ488" s="431"/>
      <c r="ENR488" s="3"/>
      <c r="ENS488" s="570"/>
      <c r="ENT488" s="3"/>
      <c r="ENU488" s="431"/>
      <c r="ENV488" s="3"/>
      <c r="ENW488" s="570"/>
      <c r="ENX488" s="3"/>
      <c r="ENY488" s="431"/>
      <c r="ENZ488" s="3"/>
      <c r="EOA488" s="570"/>
      <c r="EOB488" s="3"/>
      <c r="EOC488" s="431"/>
      <c r="EOD488" s="3"/>
      <c r="EOE488" s="570"/>
      <c r="EOF488" s="3"/>
      <c r="EOG488" s="431"/>
      <c r="EOH488" s="3"/>
      <c r="EOI488" s="570"/>
      <c r="EOJ488" s="3"/>
      <c r="EOK488" s="431"/>
      <c r="EOL488" s="3"/>
      <c r="EOM488" s="570"/>
      <c r="EON488" s="3"/>
      <c r="EOO488" s="431"/>
      <c r="EOP488" s="3"/>
      <c r="EOQ488" s="570"/>
      <c r="EOR488" s="3"/>
      <c r="EOS488" s="431"/>
      <c r="EOT488" s="3"/>
      <c r="EOU488" s="570"/>
      <c r="EOV488" s="3"/>
      <c r="EOW488" s="431"/>
      <c r="EOX488" s="3"/>
      <c r="EOY488" s="570"/>
      <c r="EOZ488" s="3"/>
      <c r="EPA488" s="431"/>
      <c r="EPB488" s="3"/>
      <c r="EPC488" s="570"/>
      <c r="EPD488" s="3"/>
      <c r="EPE488" s="431"/>
      <c r="EPF488" s="3"/>
      <c r="EPG488" s="570"/>
      <c r="EPH488" s="3"/>
      <c r="EPI488" s="431"/>
      <c r="EPJ488" s="3"/>
      <c r="EPK488" s="570"/>
      <c r="EPL488" s="3"/>
      <c r="EPM488" s="431"/>
      <c r="EPN488" s="3"/>
      <c r="EPO488" s="570"/>
      <c r="EPP488" s="3"/>
      <c r="EPQ488" s="431"/>
      <c r="EPR488" s="3"/>
      <c r="EPS488" s="570"/>
      <c r="EPT488" s="3"/>
      <c r="EPU488" s="431"/>
      <c r="EPV488" s="3"/>
      <c r="EPW488" s="570"/>
      <c r="EPX488" s="3"/>
      <c r="EPY488" s="431"/>
      <c r="EPZ488" s="3"/>
      <c r="EQA488" s="570"/>
      <c r="EQB488" s="3"/>
      <c r="EQC488" s="431"/>
      <c r="EQD488" s="3"/>
      <c r="EQE488" s="570"/>
      <c r="EQF488" s="3"/>
      <c r="EQG488" s="431"/>
      <c r="EQH488" s="3"/>
      <c r="EQI488" s="570"/>
      <c r="EQJ488" s="3"/>
      <c r="EQK488" s="431"/>
      <c r="EQL488" s="3"/>
      <c r="EQM488" s="570"/>
      <c r="EQN488" s="3"/>
      <c r="EQO488" s="431"/>
      <c r="EQP488" s="3"/>
      <c r="EQQ488" s="570"/>
      <c r="EQR488" s="3"/>
      <c r="EQS488" s="431"/>
      <c r="EQT488" s="3"/>
      <c r="EQU488" s="570"/>
      <c r="EQV488" s="3"/>
      <c r="EQW488" s="431"/>
      <c r="EQX488" s="3"/>
      <c r="EQY488" s="570"/>
      <c r="EQZ488" s="3"/>
      <c r="ERA488" s="431"/>
      <c r="ERB488" s="3"/>
      <c r="ERC488" s="570"/>
      <c r="ERD488" s="3"/>
      <c r="ERE488" s="431"/>
      <c r="ERF488" s="3"/>
      <c r="ERG488" s="570"/>
      <c r="ERH488" s="3"/>
      <c r="ERI488" s="431"/>
      <c r="ERJ488" s="3"/>
      <c r="ERK488" s="570"/>
      <c r="ERL488" s="3"/>
      <c r="ERM488" s="431"/>
      <c r="ERN488" s="3"/>
      <c r="ERO488" s="570"/>
      <c r="ERP488" s="3"/>
      <c r="ERQ488" s="431"/>
      <c r="ERR488" s="3"/>
      <c r="ERS488" s="570"/>
      <c r="ERT488" s="3"/>
      <c r="ERU488" s="431"/>
      <c r="ERV488" s="3"/>
      <c r="ERW488" s="570"/>
      <c r="ERX488" s="3"/>
      <c r="ERY488" s="431"/>
      <c r="ERZ488" s="3"/>
      <c r="ESA488" s="570"/>
      <c r="ESB488" s="3"/>
      <c r="ESC488" s="431"/>
      <c r="ESD488" s="3"/>
      <c r="ESE488" s="570"/>
      <c r="ESF488" s="3"/>
      <c r="ESG488" s="431"/>
      <c r="ESH488" s="3"/>
      <c r="ESI488" s="570"/>
      <c r="ESJ488" s="3"/>
      <c r="ESK488" s="431"/>
      <c r="ESL488" s="3"/>
      <c r="ESM488" s="570"/>
      <c r="ESN488" s="3"/>
      <c r="ESO488" s="431"/>
      <c r="ESP488" s="3"/>
      <c r="ESQ488" s="570"/>
      <c r="ESR488" s="3"/>
      <c r="ESS488" s="431"/>
      <c r="EST488" s="3"/>
      <c r="ESU488" s="570"/>
      <c r="ESV488" s="3"/>
      <c r="ESW488" s="431"/>
      <c r="ESX488" s="3"/>
      <c r="ESY488" s="570"/>
      <c r="ESZ488" s="3"/>
      <c r="ETA488" s="431"/>
      <c r="ETB488" s="3"/>
      <c r="ETC488" s="570"/>
      <c r="ETD488" s="3"/>
      <c r="ETE488" s="431"/>
      <c r="ETF488" s="3"/>
      <c r="ETG488" s="570"/>
      <c r="ETH488" s="3"/>
      <c r="ETI488" s="431"/>
      <c r="ETJ488" s="3"/>
      <c r="ETK488" s="570"/>
      <c r="ETL488" s="3"/>
      <c r="ETM488" s="431"/>
      <c r="ETN488" s="3"/>
      <c r="ETO488" s="570"/>
      <c r="ETP488" s="3"/>
      <c r="ETQ488" s="431"/>
      <c r="ETR488" s="3"/>
      <c r="ETS488" s="570"/>
      <c r="ETT488" s="3"/>
      <c r="ETU488" s="431"/>
      <c r="ETV488" s="3"/>
      <c r="ETW488" s="570"/>
      <c r="ETX488" s="3"/>
      <c r="ETY488" s="431"/>
      <c r="ETZ488" s="3"/>
      <c r="EUA488" s="570"/>
      <c r="EUB488" s="3"/>
      <c r="EUC488" s="431"/>
      <c r="EUD488" s="3"/>
      <c r="EUE488" s="570"/>
      <c r="EUF488" s="3"/>
      <c r="EUG488" s="431"/>
      <c r="EUH488" s="3"/>
      <c r="EUI488" s="570"/>
      <c r="EUJ488" s="3"/>
      <c r="EUK488" s="431"/>
      <c r="EUL488" s="3"/>
      <c r="EUM488" s="570"/>
      <c r="EUN488" s="3"/>
      <c r="EUO488" s="431"/>
      <c r="EUP488" s="3"/>
      <c r="EUQ488" s="570"/>
      <c r="EUR488" s="3"/>
      <c r="EUS488" s="431"/>
      <c r="EUT488" s="3"/>
      <c r="EUU488" s="570"/>
      <c r="EUV488" s="3"/>
      <c r="EUW488" s="431"/>
      <c r="EUX488" s="3"/>
      <c r="EUY488" s="570"/>
      <c r="EUZ488" s="3"/>
      <c r="EVA488" s="431"/>
      <c r="EVB488" s="3"/>
      <c r="EVC488" s="570"/>
      <c r="EVD488" s="3"/>
      <c r="EVE488" s="431"/>
      <c r="EVF488" s="3"/>
      <c r="EVG488" s="570"/>
      <c r="EVH488" s="3"/>
      <c r="EVI488" s="431"/>
      <c r="EVJ488" s="3"/>
      <c r="EVK488" s="570"/>
      <c r="EVL488" s="3"/>
      <c r="EVM488" s="431"/>
      <c r="EVN488" s="3"/>
      <c r="EVO488" s="570"/>
      <c r="EVP488" s="3"/>
      <c r="EVQ488" s="431"/>
      <c r="EVR488" s="3"/>
      <c r="EVS488" s="570"/>
      <c r="EVT488" s="3"/>
      <c r="EVU488" s="431"/>
      <c r="EVV488" s="3"/>
      <c r="EVW488" s="570"/>
      <c r="EVX488" s="3"/>
      <c r="EVY488" s="431"/>
      <c r="EVZ488" s="3"/>
      <c r="EWA488" s="570"/>
      <c r="EWB488" s="3"/>
      <c r="EWC488" s="431"/>
      <c r="EWD488" s="3"/>
      <c r="EWE488" s="570"/>
      <c r="EWF488" s="3"/>
      <c r="EWG488" s="431"/>
      <c r="EWH488" s="3"/>
      <c r="EWI488" s="570"/>
      <c r="EWJ488" s="3"/>
      <c r="EWK488" s="431"/>
      <c r="EWL488" s="3"/>
      <c r="EWM488" s="570"/>
      <c r="EWN488" s="3"/>
      <c r="EWO488" s="431"/>
      <c r="EWP488" s="3"/>
      <c r="EWQ488" s="570"/>
      <c r="EWR488" s="3"/>
      <c r="EWS488" s="431"/>
      <c r="EWT488" s="3"/>
      <c r="EWU488" s="570"/>
      <c r="EWV488" s="3"/>
      <c r="EWW488" s="431"/>
      <c r="EWX488" s="3"/>
      <c r="EWY488" s="570"/>
      <c r="EWZ488" s="3"/>
      <c r="EXA488" s="431"/>
      <c r="EXB488" s="3"/>
      <c r="EXC488" s="570"/>
      <c r="EXD488" s="3"/>
      <c r="EXE488" s="431"/>
      <c r="EXF488" s="3"/>
      <c r="EXG488" s="570"/>
      <c r="EXH488" s="3"/>
      <c r="EXI488" s="431"/>
      <c r="EXJ488" s="3"/>
      <c r="EXK488" s="570"/>
      <c r="EXL488" s="3"/>
      <c r="EXM488" s="431"/>
      <c r="EXN488" s="3"/>
      <c r="EXO488" s="570"/>
      <c r="EXP488" s="3"/>
      <c r="EXQ488" s="431"/>
      <c r="EXR488" s="3"/>
      <c r="EXS488" s="570"/>
      <c r="EXT488" s="3"/>
      <c r="EXU488" s="431"/>
      <c r="EXV488" s="3"/>
      <c r="EXW488" s="570"/>
      <c r="EXX488" s="3"/>
      <c r="EXY488" s="431"/>
      <c r="EXZ488" s="3"/>
      <c r="EYA488" s="570"/>
      <c r="EYB488" s="3"/>
      <c r="EYC488" s="431"/>
      <c r="EYD488" s="3"/>
      <c r="EYE488" s="570"/>
      <c r="EYF488" s="3"/>
      <c r="EYG488" s="431"/>
      <c r="EYH488" s="3"/>
      <c r="EYI488" s="570"/>
      <c r="EYJ488" s="3"/>
      <c r="EYK488" s="431"/>
      <c r="EYL488" s="3"/>
      <c r="EYM488" s="570"/>
      <c r="EYN488" s="3"/>
      <c r="EYO488" s="431"/>
      <c r="EYP488" s="3"/>
      <c r="EYQ488" s="570"/>
      <c r="EYR488" s="3"/>
      <c r="EYS488" s="431"/>
      <c r="EYT488" s="3"/>
      <c r="EYU488" s="570"/>
      <c r="EYV488" s="3"/>
      <c r="EYW488" s="431"/>
      <c r="EYX488" s="3"/>
      <c r="EYY488" s="570"/>
      <c r="EYZ488" s="3"/>
      <c r="EZA488" s="431"/>
      <c r="EZB488" s="3"/>
      <c r="EZC488" s="570"/>
      <c r="EZD488" s="3"/>
      <c r="EZE488" s="431"/>
      <c r="EZF488" s="3"/>
      <c r="EZG488" s="570"/>
      <c r="EZH488" s="3"/>
      <c r="EZI488" s="431"/>
      <c r="EZJ488" s="3"/>
      <c r="EZK488" s="570"/>
      <c r="EZL488" s="3"/>
      <c r="EZM488" s="431"/>
      <c r="EZN488" s="3"/>
      <c r="EZO488" s="570"/>
      <c r="EZP488" s="3"/>
      <c r="EZQ488" s="431"/>
      <c r="EZR488" s="3"/>
      <c r="EZS488" s="570"/>
      <c r="EZT488" s="3"/>
      <c r="EZU488" s="431"/>
      <c r="EZV488" s="3"/>
      <c r="EZW488" s="570"/>
      <c r="EZX488" s="3"/>
      <c r="EZY488" s="431"/>
      <c r="EZZ488" s="3"/>
      <c r="FAA488" s="570"/>
      <c r="FAB488" s="3"/>
      <c r="FAC488" s="431"/>
      <c r="FAD488" s="3"/>
      <c r="FAE488" s="570"/>
      <c r="FAF488" s="3"/>
      <c r="FAG488" s="431"/>
      <c r="FAH488" s="3"/>
      <c r="FAI488" s="570"/>
      <c r="FAJ488" s="3"/>
      <c r="FAK488" s="431"/>
      <c r="FAL488" s="3"/>
      <c r="FAM488" s="570"/>
      <c r="FAN488" s="3"/>
      <c r="FAO488" s="431"/>
      <c r="FAP488" s="3"/>
      <c r="FAQ488" s="570"/>
      <c r="FAR488" s="3"/>
      <c r="FAS488" s="431"/>
      <c r="FAT488" s="3"/>
      <c r="FAU488" s="570"/>
      <c r="FAV488" s="3"/>
      <c r="FAW488" s="431"/>
      <c r="FAX488" s="3"/>
      <c r="FAY488" s="570"/>
      <c r="FAZ488" s="3"/>
      <c r="FBA488" s="431"/>
      <c r="FBB488" s="3"/>
      <c r="FBC488" s="570"/>
      <c r="FBD488" s="3"/>
      <c r="FBE488" s="431"/>
      <c r="FBF488" s="3"/>
      <c r="FBG488" s="570"/>
      <c r="FBH488" s="3"/>
      <c r="FBI488" s="431"/>
      <c r="FBJ488" s="3"/>
      <c r="FBK488" s="570"/>
      <c r="FBL488" s="3"/>
      <c r="FBM488" s="431"/>
      <c r="FBN488" s="3"/>
      <c r="FBO488" s="570"/>
      <c r="FBP488" s="3"/>
      <c r="FBQ488" s="431"/>
      <c r="FBR488" s="3"/>
      <c r="FBS488" s="570"/>
      <c r="FBT488" s="3"/>
      <c r="FBU488" s="431"/>
      <c r="FBV488" s="3"/>
      <c r="FBW488" s="570"/>
      <c r="FBX488" s="3"/>
      <c r="FBY488" s="431"/>
      <c r="FBZ488" s="3"/>
      <c r="FCA488" s="570"/>
      <c r="FCB488" s="3"/>
      <c r="FCC488" s="431"/>
      <c r="FCD488" s="3"/>
      <c r="FCE488" s="570"/>
      <c r="FCF488" s="3"/>
      <c r="FCG488" s="431"/>
      <c r="FCH488" s="3"/>
      <c r="FCI488" s="570"/>
      <c r="FCJ488" s="3"/>
      <c r="FCK488" s="431"/>
      <c r="FCL488" s="3"/>
      <c r="FCM488" s="570"/>
      <c r="FCN488" s="3"/>
      <c r="FCO488" s="431"/>
      <c r="FCP488" s="3"/>
      <c r="FCQ488" s="570"/>
      <c r="FCR488" s="3"/>
      <c r="FCS488" s="431"/>
      <c r="FCT488" s="3"/>
      <c r="FCU488" s="570"/>
      <c r="FCV488" s="3"/>
      <c r="FCW488" s="431"/>
      <c r="FCX488" s="3"/>
      <c r="FCY488" s="570"/>
      <c r="FCZ488" s="3"/>
      <c r="FDA488" s="431"/>
      <c r="FDB488" s="3"/>
      <c r="FDC488" s="570"/>
      <c r="FDD488" s="3"/>
      <c r="FDE488" s="431"/>
      <c r="FDF488" s="3"/>
      <c r="FDG488" s="570"/>
      <c r="FDH488" s="3"/>
      <c r="FDI488" s="431"/>
      <c r="FDJ488" s="3"/>
      <c r="FDK488" s="570"/>
      <c r="FDL488" s="3"/>
      <c r="FDM488" s="431"/>
      <c r="FDN488" s="3"/>
      <c r="FDO488" s="570"/>
      <c r="FDP488" s="3"/>
      <c r="FDQ488" s="431"/>
      <c r="FDR488" s="3"/>
      <c r="FDS488" s="570"/>
      <c r="FDT488" s="3"/>
      <c r="FDU488" s="431"/>
      <c r="FDV488" s="3"/>
      <c r="FDW488" s="570"/>
      <c r="FDX488" s="3"/>
      <c r="FDY488" s="431"/>
      <c r="FDZ488" s="3"/>
      <c r="FEA488" s="570"/>
      <c r="FEB488" s="3"/>
      <c r="FEC488" s="431"/>
      <c r="FED488" s="3"/>
      <c r="FEE488" s="570"/>
      <c r="FEF488" s="3"/>
      <c r="FEG488" s="431"/>
      <c r="FEH488" s="3"/>
      <c r="FEI488" s="570"/>
      <c r="FEJ488" s="3"/>
      <c r="FEK488" s="431"/>
      <c r="FEL488" s="3"/>
      <c r="FEM488" s="570"/>
      <c r="FEN488" s="3"/>
      <c r="FEO488" s="431"/>
      <c r="FEP488" s="3"/>
      <c r="FEQ488" s="570"/>
      <c r="FER488" s="3"/>
      <c r="FES488" s="431"/>
      <c r="FET488" s="3"/>
      <c r="FEU488" s="570"/>
      <c r="FEV488" s="3"/>
      <c r="FEW488" s="431"/>
      <c r="FEX488" s="3"/>
      <c r="FEY488" s="570"/>
      <c r="FEZ488" s="3"/>
      <c r="FFA488" s="431"/>
      <c r="FFB488" s="3"/>
      <c r="FFC488" s="570"/>
      <c r="FFD488" s="3"/>
      <c r="FFE488" s="431"/>
      <c r="FFF488" s="3"/>
      <c r="FFG488" s="570"/>
      <c r="FFH488" s="3"/>
      <c r="FFI488" s="431"/>
      <c r="FFJ488" s="3"/>
      <c r="FFK488" s="570"/>
      <c r="FFL488" s="3"/>
      <c r="FFM488" s="431"/>
      <c r="FFN488" s="3"/>
      <c r="FFO488" s="570"/>
      <c r="FFP488" s="3"/>
      <c r="FFQ488" s="431"/>
      <c r="FFR488" s="3"/>
      <c r="FFS488" s="570"/>
      <c r="FFT488" s="3"/>
      <c r="FFU488" s="431"/>
      <c r="FFV488" s="3"/>
      <c r="FFW488" s="570"/>
      <c r="FFX488" s="3"/>
      <c r="FFY488" s="431"/>
      <c r="FFZ488" s="3"/>
      <c r="FGA488" s="570"/>
      <c r="FGB488" s="3"/>
      <c r="FGC488" s="431"/>
      <c r="FGD488" s="3"/>
      <c r="FGE488" s="570"/>
      <c r="FGF488" s="3"/>
      <c r="FGG488" s="431"/>
      <c r="FGH488" s="3"/>
      <c r="FGI488" s="570"/>
      <c r="FGJ488" s="3"/>
      <c r="FGK488" s="431"/>
      <c r="FGL488" s="3"/>
      <c r="FGM488" s="570"/>
      <c r="FGN488" s="3"/>
      <c r="FGO488" s="431"/>
      <c r="FGP488" s="3"/>
      <c r="FGQ488" s="570"/>
      <c r="FGR488" s="3"/>
      <c r="FGS488" s="431"/>
      <c r="FGT488" s="3"/>
      <c r="FGU488" s="570"/>
      <c r="FGV488" s="3"/>
      <c r="FGW488" s="431"/>
      <c r="FGX488" s="3"/>
      <c r="FGY488" s="570"/>
      <c r="FGZ488" s="3"/>
      <c r="FHA488" s="431"/>
      <c r="FHB488" s="3"/>
      <c r="FHC488" s="570"/>
      <c r="FHD488" s="3"/>
      <c r="FHE488" s="431"/>
      <c r="FHF488" s="3"/>
      <c r="FHG488" s="570"/>
      <c r="FHH488" s="3"/>
      <c r="FHI488" s="431"/>
      <c r="FHJ488" s="3"/>
      <c r="FHK488" s="570"/>
      <c r="FHL488" s="3"/>
      <c r="FHM488" s="431"/>
      <c r="FHN488" s="3"/>
      <c r="FHO488" s="570"/>
      <c r="FHP488" s="3"/>
      <c r="FHQ488" s="431"/>
      <c r="FHR488" s="3"/>
      <c r="FHS488" s="570"/>
      <c r="FHT488" s="3"/>
      <c r="FHU488" s="431"/>
      <c r="FHV488" s="3"/>
      <c r="FHW488" s="570"/>
      <c r="FHX488" s="3"/>
      <c r="FHY488" s="431"/>
      <c r="FHZ488" s="3"/>
      <c r="FIA488" s="570"/>
      <c r="FIB488" s="3"/>
      <c r="FIC488" s="431"/>
      <c r="FID488" s="3"/>
      <c r="FIE488" s="570"/>
      <c r="FIF488" s="3"/>
      <c r="FIG488" s="431"/>
      <c r="FIH488" s="3"/>
      <c r="FII488" s="570"/>
      <c r="FIJ488" s="3"/>
      <c r="FIK488" s="431"/>
      <c r="FIL488" s="3"/>
      <c r="FIM488" s="570"/>
      <c r="FIN488" s="3"/>
      <c r="FIO488" s="431"/>
      <c r="FIP488" s="3"/>
      <c r="FIQ488" s="570"/>
      <c r="FIR488" s="3"/>
      <c r="FIS488" s="431"/>
      <c r="FIT488" s="3"/>
      <c r="FIU488" s="570"/>
      <c r="FIV488" s="3"/>
      <c r="FIW488" s="431"/>
      <c r="FIX488" s="3"/>
      <c r="FIY488" s="570"/>
      <c r="FIZ488" s="3"/>
      <c r="FJA488" s="431"/>
      <c r="FJB488" s="3"/>
      <c r="FJC488" s="570"/>
      <c r="FJD488" s="3"/>
      <c r="FJE488" s="431"/>
      <c r="FJF488" s="3"/>
      <c r="FJG488" s="570"/>
      <c r="FJH488" s="3"/>
      <c r="FJI488" s="431"/>
      <c r="FJJ488" s="3"/>
      <c r="FJK488" s="570"/>
      <c r="FJL488" s="3"/>
      <c r="FJM488" s="431"/>
      <c r="FJN488" s="3"/>
      <c r="FJO488" s="570"/>
      <c r="FJP488" s="3"/>
      <c r="FJQ488" s="431"/>
      <c r="FJR488" s="3"/>
      <c r="FJS488" s="570"/>
      <c r="FJT488" s="3"/>
      <c r="FJU488" s="431"/>
      <c r="FJV488" s="3"/>
      <c r="FJW488" s="570"/>
      <c r="FJX488" s="3"/>
      <c r="FJY488" s="431"/>
      <c r="FJZ488" s="3"/>
      <c r="FKA488" s="570"/>
      <c r="FKB488" s="3"/>
      <c r="FKC488" s="431"/>
      <c r="FKD488" s="3"/>
      <c r="FKE488" s="570"/>
      <c r="FKF488" s="3"/>
      <c r="FKG488" s="431"/>
      <c r="FKH488" s="3"/>
      <c r="FKI488" s="570"/>
      <c r="FKJ488" s="3"/>
      <c r="FKK488" s="431"/>
      <c r="FKL488" s="3"/>
      <c r="FKM488" s="570"/>
      <c r="FKN488" s="3"/>
      <c r="FKO488" s="431"/>
      <c r="FKP488" s="3"/>
      <c r="FKQ488" s="570"/>
      <c r="FKR488" s="3"/>
      <c r="FKS488" s="431"/>
      <c r="FKT488" s="3"/>
      <c r="FKU488" s="570"/>
      <c r="FKV488" s="3"/>
      <c r="FKW488" s="431"/>
      <c r="FKX488" s="3"/>
      <c r="FKY488" s="570"/>
      <c r="FKZ488" s="3"/>
      <c r="FLA488" s="431"/>
      <c r="FLB488" s="3"/>
      <c r="FLC488" s="570"/>
      <c r="FLD488" s="3"/>
      <c r="FLE488" s="431"/>
      <c r="FLF488" s="3"/>
      <c r="FLG488" s="570"/>
      <c r="FLH488" s="3"/>
      <c r="FLI488" s="431"/>
      <c r="FLJ488" s="3"/>
      <c r="FLK488" s="570"/>
      <c r="FLL488" s="3"/>
      <c r="FLM488" s="431"/>
      <c r="FLN488" s="3"/>
      <c r="FLO488" s="570"/>
      <c r="FLP488" s="3"/>
      <c r="FLQ488" s="431"/>
      <c r="FLR488" s="3"/>
      <c r="FLS488" s="570"/>
      <c r="FLT488" s="3"/>
      <c r="FLU488" s="431"/>
      <c r="FLV488" s="3"/>
      <c r="FLW488" s="570"/>
      <c r="FLX488" s="3"/>
      <c r="FLY488" s="431"/>
      <c r="FLZ488" s="3"/>
      <c r="FMA488" s="570"/>
      <c r="FMB488" s="3"/>
      <c r="FMC488" s="431"/>
      <c r="FMD488" s="3"/>
      <c r="FME488" s="570"/>
      <c r="FMF488" s="3"/>
      <c r="FMG488" s="431"/>
      <c r="FMH488" s="3"/>
      <c r="FMI488" s="570"/>
      <c r="FMJ488" s="3"/>
      <c r="FMK488" s="431"/>
      <c r="FML488" s="3"/>
      <c r="FMM488" s="570"/>
      <c r="FMN488" s="3"/>
      <c r="FMO488" s="431"/>
      <c r="FMP488" s="3"/>
      <c r="FMQ488" s="570"/>
      <c r="FMR488" s="3"/>
      <c r="FMS488" s="431"/>
      <c r="FMT488" s="3"/>
      <c r="FMU488" s="570"/>
      <c r="FMV488" s="3"/>
      <c r="FMW488" s="431"/>
      <c r="FMX488" s="3"/>
      <c r="FMY488" s="570"/>
      <c r="FMZ488" s="3"/>
      <c r="FNA488" s="431"/>
      <c r="FNB488" s="3"/>
      <c r="FNC488" s="570"/>
      <c r="FND488" s="3"/>
      <c r="FNE488" s="431"/>
      <c r="FNF488" s="3"/>
      <c r="FNG488" s="570"/>
      <c r="FNH488" s="3"/>
      <c r="FNI488" s="431"/>
      <c r="FNJ488" s="3"/>
      <c r="FNK488" s="570"/>
      <c r="FNL488" s="3"/>
      <c r="FNM488" s="431"/>
      <c r="FNN488" s="3"/>
      <c r="FNO488" s="570"/>
      <c r="FNP488" s="3"/>
      <c r="FNQ488" s="431"/>
      <c r="FNR488" s="3"/>
      <c r="FNS488" s="570"/>
      <c r="FNT488" s="3"/>
      <c r="FNU488" s="431"/>
      <c r="FNV488" s="3"/>
      <c r="FNW488" s="570"/>
      <c r="FNX488" s="3"/>
      <c r="FNY488" s="431"/>
      <c r="FNZ488" s="3"/>
      <c r="FOA488" s="570"/>
      <c r="FOB488" s="3"/>
      <c r="FOC488" s="431"/>
      <c r="FOD488" s="3"/>
      <c r="FOE488" s="570"/>
      <c r="FOF488" s="3"/>
      <c r="FOG488" s="431"/>
      <c r="FOH488" s="3"/>
      <c r="FOI488" s="570"/>
      <c r="FOJ488" s="3"/>
      <c r="FOK488" s="431"/>
      <c r="FOL488" s="3"/>
      <c r="FOM488" s="570"/>
      <c r="FON488" s="3"/>
      <c r="FOO488" s="431"/>
      <c r="FOP488" s="3"/>
      <c r="FOQ488" s="570"/>
      <c r="FOR488" s="3"/>
      <c r="FOS488" s="431"/>
      <c r="FOT488" s="3"/>
      <c r="FOU488" s="570"/>
      <c r="FOV488" s="3"/>
      <c r="FOW488" s="431"/>
      <c r="FOX488" s="3"/>
      <c r="FOY488" s="570"/>
      <c r="FOZ488" s="3"/>
      <c r="FPA488" s="431"/>
      <c r="FPB488" s="3"/>
      <c r="FPC488" s="570"/>
      <c r="FPD488" s="3"/>
      <c r="FPE488" s="431"/>
      <c r="FPF488" s="3"/>
      <c r="FPG488" s="570"/>
      <c r="FPH488" s="3"/>
      <c r="FPI488" s="431"/>
      <c r="FPJ488" s="3"/>
      <c r="FPK488" s="570"/>
      <c r="FPL488" s="3"/>
      <c r="FPM488" s="431"/>
      <c r="FPN488" s="3"/>
      <c r="FPO488" s="570"/>
      <c r="FPP488" s="3"/>
      <c r="FPQ488" s="431"/>
      <c r="FPR488" s="3"/>
      <c r="FPS488" s="570"/>
      <c r="FPT488" s="3"/>
      <c r="FPU488" s="431"/>
      <c r="FPV488" s="3"/>
      <c r="FPW488" s="570"/>
      <c r="FPX488" s="3"/>
      <c r="FPY488" s="431"/>
      <c r="FPZ488" s="3"/>
      <c r="FQA488" s="570"/>
      <c r="FQB488" s="3"/>
      <c r="FQC488" s="431"/>
      <c r="FQD488" s="3"/>
      <c r="FQE488" s="570"/>
      <c r="FQF488" s="3"/>
      <c r="FQG488" s="431"/>
      <c r="FQH488" s="3"/>
      <c r="FQI488" s="570"/>
      <c r="FQJ488" s="3"/>
      <c r="FQK488" s="431"/>
      <c r="FQL488" s="3"/>
      <c r="FQM488" s="570"/>
      <c r="FQN488" s="3"/>
      <c r="FQO488" s="431"/>
      <c r="FQP488" s="3"/>
      <c r="FQQ488" s="570"/>
      <c r="FQR488" s="3"/>
      <c r="FQS488" s="431"/>
      <c r="FQT488" s="3"/>
      <c r="FQU488" s="570"/>
      <c r="FQV488" s="3"/>
      <c r="FQW488" s="431"/>
      <c r="FQX488" s="3"/>
      <c r="FQY488" s="570"/>
      <c r="FQZ488" s="3"/>
      <c r="FRA488" s="431"/>
      <c r="FRB488" s="3"/>
      <c r="FRC488" s="570"/>
      <c r="FRD488" s="3"/>
      <c r="FRE488" s="431"/>
      <c r="FRF488" s="3"/>
      <c r="FRG488" s="570"/>
      <c r="FRH488" s="3"/>
      <c r="FRI488" s="431"/>
      <c r="FRJ488" s="3"/>
      <c r="FRK488" s="570"/>
      <c r="FRL488" s="3"/>
      <c r="FRM488" s="431"/>
      <c r="FRN488" s="3"/>
      <c r="FRO488" s="570"/>
      <c r="FRP488" s="3"/>
      <c r="FRQ488" s="431"/>
      <c r="FRR488" s="3"/>
      <c r="FRS488" s="570"/>
      <c r="FRT488" s="3"/>
      <c r="FRU488" s="431"/>
      <c r="FRV488" s="3"/>
      <c r="FRW488" s="570"/>
      <c r="FRX488" s="3"/>
      <c r="FRY488" s="431"/>
      <c r="FRZ488" s="3"/>
      <c r="FSA488" s="570"/>
      <c r="FSB488" s="3"/>
      <c r="FSC488" s="431"/>
      <c r="FSD488" s="3"/>
      <c r="FSE488" s="570"/>
      <c r="FSF488" s="3"/>
      <c r="FSG488" s="431"/>
      <c r="FSH488" s="3"/>
      <c r="FSI488" s="570"/>
      <c r="FSJ488" s="3"/>
      <c r="FSK488" s="431"/>
      <c r="FSL488" s="3"/>
      <c r="FSM488" s="570"/>
      <c r="FSN488" s="3"/>
      <c r="FSO488" s="431"/>
      <c r="FSP488" s="3"/>
      <c r="FSQ488" s="570"/>
      <c r="FSR488" s="3"/>
      <c r="FSS488" s="431"/>
      <c r="FST488" s="3"/>
      <c r="FSU488" s="570"/>
      <c r="FSV488" s="3"/>
      <c r="FSW488" s="431"/>
      <c r="FSX488" s="3"/>
      <c r="FSY488" s="570"/>
      <c r="FSZ488" s="3"/>
      <c r="FTA488" s="431"/>
      <c r="FTB488" s="3"/>
      <c r="FTC488" s="570"/>
      <c r="FTD488" s="3"/>
      <c r="FTE488" s="431"/>
      <c r="FTF488" s="3"/>
      <c r="FTG488" s="570"/>
      <c r="FTH488" s="3"/>
      <c r="FTI488" s="431"/>
      <c r="FTJ488" s="3"/>
      <c r="FTK488" s="570"/>
      <c r="FTL488" s="3"/>
      <c r="FTM488" s="431"/>
      <c r="FTN488" s="3"/>
      <c r="FTO488" s="570"/>
      <c r="FTP488" s="3"/>
      <c r="FTQ488" s="431"/>
      <c r="FTR488" s="3"/>
      <c r="FTS488" s="570"/>
      <c r="FTT488" s="3"/>
      <c r="FTU488" s="431"/>
      <c r="FTV488" s="3"/>
      <c r="FTW488" s="570"/>
      <c r="FTX488" s="3"/>
      <c r="FTY488" s="431"/>
      <c r="FTZ488" s="3"/>
      <c r="FUA488" s="570"/>
      <c r="FUB488" s="3"/>
      <c r="FUC488" s="431"/>
      <c r="FUD488" s="3"/>
      <c r="FUE488" s="570"/>
      <c r="FUF488" s="3"/>
      <c r="FUG488" s="431"/>
      <c r="FUH488" s="3"/>
      <c r="FUI488" s="570"/>
      <c r="FUJ488" s="3"/>
      <c r="FUK488" s="431"/>
      <c r="FUL488" s="3"/>
      <c r="FUM488" s="570"/>
      <c r="FUN488" s="3"/>
      <c r="FUO488" s="431"/>
      <c r="FUP488" s="3"/>
      <c r="FUQ488" s="570"/>
      <c r="FUR488" s="3"/>
      <c r="FUS488" s="431"/>
      <c r="FUT488" s="3"/>
      <c r="FUU488" s="570"/>
      <c r="FUV488" s="3"/>
      <c r="FUW488" s="431"/>
      <c r="FUX488" s="3"/>
      <c r="FUY488" s="570"/>
      <c r="FUZ488" s="3"/>
      <c r="FVA488" s="431"/>
      <c r="FVB488" s="3"/>
      <c r="FVC488" s="570"/>
      <c r="FVD488" s="3"/>
      <c r="FVE488" s="431"/>
      <c r="FVF488" s="3"/>
      <c r="FVG488" s="570"/>
      <c r="FVH488" s="3"/>
      <c r="FVI488" s="431"/>
      <c r="FVJ488" s="3"/>
      <c r="FVK488" s="570"/>
      <c r="FVL488" s="3"/>
      <c r="FVM488" s="431"/>
      <c r="FVN488" s="3"/>
      <c r="FVO488" s="570"/>
      <c r="FVP488" s="3"/>
      <c r="FVQ488" s="431"/>
      <c r="FVR488" s="3"/>
      <c r="FVS488" s="570"/>
      <c r="FVT488" s="3"/>
      <c r="FVU488" s="431"/>
      <c r="FVV488" s="3"/>
      <c r="FVW488" s="570"/>
      <c r="FVX488" s="3"/>
      <c r="FVY488" s="431"/>
      <c r="FVZ488" s="3"/>
      <c r="FWA488" s="570"/>
      <c r="FWB488" s="3"/>
      <c r="FWC488" s="431"/>
      <c r="FWD488" s="3"/>
      <c r="FWE488" s="570"/>
      <c r="FWF488" s="3"/>
      <c r="FWG488" s="431"/>
      <c r="FWH488" s="3"/>
      <c r="FWI488" s="570"/>
      <c r="FWJ488" s="3"/>
      <c r="FWK488" s="431"/>
      <c r="FWL488" s="3"/>
      <c r="FWM488" s="570"/>
      <c r="FWN488" s="3"/>
      <c r="FWO488" s="431"/>
      <c r="FWP488" s="3"/>
      <c r="FWQ488" s="570"/>
      <c r="FWR488" s="3"/>
      <c r="FWS488" s="431"/>
      <c r="FWT488" s="3"/>
      <c r="FWU488" s="570"/>
      <c r="FWV488" s="3"/>
      <c r="FWW488" s="431"/>
      <c r="FWX488" s="3"/>
      <c r="FWY488" s="570"/>
      <c r="FWZ488" s="3"/>
      <c r="FXA488" s="431"/>
      <c r="FXB488" s="3"/>
      <c r="FXC488" s="570"/>
      <c r="FXD488" s="3"/>
      <c r="FXE488" s="431"/>
      <c r="FXF488" s="3"/>
      <c r="FXG488" s="570"/>
      <c r="FXH488" s="3"/>
      <c r="FXI488" s="431"/>
      <c r="FXJ488" s="3"/>
      <c r="FXK488" s="570"/>
      <c r="FXL488" s="3"/>
      <c r="FXM488" s="431"/>
      <c r="FXN488" s="3"/>
      <c r="FXO488" s="570"/>
      <c r="FXP488" s="3"/>
      <c r="FXQ488" s="431"/>
      <c r="FXR488" s="3"/>
      <c r="FXS488" s="570"/>
      <c r="FXT488" s="3"/>
      <c r="FXU488" s="431"/>
      <c r="FXV488" s="3"/>
      <c r="FXW488" s="570"/>
      <c r="FXX488" s="3"/>
      <c r="FXY488" s="431"/>
      <c r="FXZ488" s="3"/>
      <c r="FYA488" s="570"/>
      <c r="FYB488" s="3"/>
      <c r="FYC488" s="431"/>
      <c r="FYD488" s="3"/>
      <c r="FYE488" s="570"/>
      <c r="FYF488" s="3"/>
      <c r="FYG488" s="431"/>
      <c r="FYH488" s="3"/>
      <c r="FYI488" s="570"/>
      <c r="FYJ488" s="3"/>
      <c r="FYK488" s="431"/>
      <c r="FYL488" s="3"/>
      <c r="FYM488" s="570"/>
      <c r="FYN488" s="3"/>
      <c r="FYO488" s="431"/>
      <c r="FYP488" s="3"/>
      <c r="FYQ488" s="570"/>
      <c r="FYR488" s="3"/>
      <c r="FYS488" s="431"/>
      <c r="FYT488" s="3"/>
      <c r="FYU488" s="570"/>
      <c r="FYV488" s="3"/>
      <c r="FYW488" s="431"/>
      <c r="FYX488" s="3"/>
      <c r="FYY488" s="570"/>
      <c r="FYZ488" s="3"/>
      <c r="FZA488" s="431"/>
      <c r="FZB488" s="3"/>
      <c r="FZC488" s="570"/>
      <c r="FZD488" s="3"/>
      <c r="FZE488" s="431"/>
      <c r="FZF488" s="3"/>
      <c r="FZG488" s="570"/>
      <c r="FZH488" s="3"/>
      <c r="FZI488" s="431"/>
      <c r="FZJ488" s="3"/>
      <c r="FZK488" s="570"/>
      <c r="FZL488" s="3"/>
      <c r="FZM488" s="431"/>
      <c r="FZN488" s="3"/>
      <c r="FZO488" s="570"/>
      <c r="FZP488" s="3"/>
      <c r="FZQ488" s="431"/>
      <c r="FZR488" s="3"/>
      <c r="FZS488" s="570"/>
      <c r="FZT488" s="3"/>
      <c r="FZU488" s="431"/>
      <c r="FZV488" s="3"/>
      <c r="FZW488" s="570"/>
      <c r="FZX488" s="3"/>
      <c r="FZY488" s="431"/>
      <c r="FZZ488" s="3"/>
      <c r="GAA488" s="570"/>
      <c r="GAB488" s="3"/>
      <c r="GAC488" s="431"/>
      <c r="GAD488" s="3"/>
      <c r="GAE488" s="570"/>
      <c r="GAF488" s="3"/>
      <c r="GAG488" s="431"/>
      <c r="GAH488" s="3"/>
      <c r="GAI488" s="570"/>
      <c r="GAJ488" s="3"/>
      <c r="GAK488" s="431"/>
      <c r="GAL488" s="3"/>
      <c r="GAM488" s="570"/>
      <c r="GAN488" s="3"/>
      <c r="GAO488" s="431"/>
      <c r="GAP488" s="3"/>
      <c r="GAQ488" s="570"/>
      <c r="GAR488" s="3"/>
      <c r="GAS488" s="431"/>
      <c r="GAT488" s="3"/>
      <c r="GAU488" s="570"/>
      <c r="GAV488" s="3"/>
      <c r="GAW488" s="431"/>
      <c r="GAX488" s="3"/>
      <c r="GAY488" s="570"/>
      <c r="GAZ488" s="3"/>
      <c r="GBA488" s="431"/>
      <c r="GBB488" s="3"/>
      <c r="GBC488" s="570"/>
      <c r="GBD488" s="3"/>
      <c r="GBE488" s="431"/>
      <c r="GBF488" s="3"/>
      <c r="GBG488" s="570"/>
      <c r="GBH488" s="3"/>
      <c r="GBI488" s="431"/>
      <c r="GBJ488" s="3"/>
      <c r="GBK488" s="570"/>
      <c r="GBL488" s="3"/>
      <c r="GBM488" s="431"/>
      <c r="GBN488" s="3"/>
      <c r="GBO488" s="570"/>
      <c r="GBP488" s="3"/>
      <c r="GBQ488" s="431"/>
      <c r="GBR488" s="3"/>
      <c r="GBS488" s="570"/>
      <c r="GBT488" s="3"/>
      <c r="GBU488" s="431"/>
      <c r="GBV488" s="3"/>
      <c r="GBW488" s="570"/>
      <c r="GBX488" s="3"/>
      <c r="GBY488" s="431"/>
      <c r="GBZ488" s="3"/>
      <c r="GCA488" s="570"/>
      <c r="GCB488" s="3"/>
      <c r="GCC488" s="431"/>
      <c r="GCD488" s="3"/>
      <c r="GCE488" s="570"/>
      <c r="GCF488" s="3"/>
      <c r="GCG488" s="431"/>
      <c r="GCH488" s="3"/>
      <c r="GCI488" s="570"/>
      <c r="GCJ488" s="3"/>
      <c r="GCK488" s="431"/>
      <c r="GCL488" s="3"/>
      <c r="GCM488" s="570"/>
      <c r="GCN488" s="3"/>
      <c r="GCO488" s="431"/>
      <c r="GCP488" s="3"/>
      <c r="GCQ488" s="570"/>
      <c r="GCR488" s="3"/>
      <c r="GCS488" s="431"/>
      <c r="GCT488" s="3"/>
      <c r="GCU488" s="570"/>
      <c r="GCV488" s="3"/>
      <c r="GCW488" s="431"/>
      <c r="GCX488" s="3"/>
      <c r="GCY488" s="570"/>
      <c r="GCZ488" s="3"/>
      <c r="GDA488" s="431"/>
      <c r="GDB488" s="3"/>
      <c r="GDC488" s="570"/>
      <c r="GDD488" s="3"/>
      <c r="GDE488" s="431"/>
      <c r="GDF488" s="3"/>
      <c r="GDG488" s="570"/>
      <c r="GDH488" s="3"/>
      <c r="GDI488" s="431"/>
      <c r="GDJ488" s="3"/>
      <c r="GDK488" s="570"/>
      <c r="GDL488" s="3"/>
      <c r="GDM488" s="431"/>
      <c r="GDN488" s="3"/>
      <c r="GDO488" s="570"/>
      <c r="GDP488" s="3"/>
      <c r="GDQ488" s="431"/>
      <c r="GDR488" s="3"/>
      <c r="GDS488" s="570"/>
      <c r="GDT488" s="3"/>
      <c r="GDU488" s="431"/>
      <c r="GDV488" s="3"/>
      <c r="GDW488" s="570"/>
      <c r="GDX488" s="3"/>
      <c r="GDY488" s="431"/>
      <c r="GDZ488" s="3"/>
      <c r="GEA488" s="570"/>
      <c r="GEB488" s="3"/>
      <c r="GEC488" s="431"/>
      <c r="GED488" s="3"/>
      <c r="GEE488" s="570"/>
      <c r="GEF488" s="3"/>
      <c r="GEG488" s="431"/>
      <c r="GEH488" s="3"/>
      <c r="GEI488" s="570"/>
      <c r="GEJ488" s="3"/>
      <c r="GEK488" s="431"/>
      <c r="GEL488" s="3"/>
      <c r="GEM488" s="570"/>
      <c r="GEN488" s="3"/>
      <c r="GEO488" s="431"/>
      <c r="GEP488" s="3"/>
      <c r="GEQ488" s="570"/>
      <c r="GER488" s="3"/>
      <c r="GES488" s="431"/>
      <c r="GET488" s="3"/>
      <c r="GEU488" s="570"/>
      <c r="GEV488" s="3"/>
      <c r="GEW488" s="431"/>
      <c r="GEX488" s="3"/>
      <c r="GEY488" s="570"/>
      <c r="GEZ488" s="3"/>
      <c r="GFA488" s="431"/>
      <c r="GFB488" s="3"/>
      <c r="GFC488" s="570"/>
      <c r="GFD488" s="3"/>
      <c r="GFE488" s="431"/>
      <c r="GFF488" s="3"/>
      <c r="GFG488" s="570"/>
      <c r="GFH488" s="3"/>
      <c r="GFI488" s="431"/>
      <c r="GFJ488" s="3"/>
      <c r="GFK488" s="570"/>
      <c r="GFL488" s="3"/>
      <c r="GFM488" s="431"/>
      <c r="GFN488" s="3"/>
      <c r="GFO488" s="570"/>
      <c r="GFP488" s="3"/>
      <c r="GFQ488" s="431"/>
      <c r="GFR488" s="3"/>
      <c r="GFS488" s="570"/>
      <c r="GFT488" s="3"/>
      <c r="GFU488" s="431"/>
      <c r="GFV488" s="3"/>
      <c r="GFW488" s="570"/>
      <c r="GFX488" s="3"/>
      <c r="GFY488" s="431"/>
      <c r="GFZ488" s="3"/>
      <c r="GGA488" s="570"/>
      <c r="GGB488" s="3"/>
      <c r="GGC488" s="431"/>
      <c r="GGD488" s="3"/>
      <c r="GGE488" s="570"/>
      <c r="GGF488" s="3"/>
      <c r="GGG488" s="431"/>
      <c r="GGH488" s="3"/>
      <c r="GGI488" s="570"/>
      <c r="GGJ488" s="3"/>
      <c r="GGK488" s="431"/>
      <c r="GGL488" s="3"/>
      <c r="GGM488" s="570"/>
      <c r="GGN488" s="3"/>
      <c r="GGO488" s="431"/>
      <c r="GGP488" s="3"/>
      <c r="GGQ488" s="570"/>
      <c r="GGR488" s="3"/>
      <c r="GGS488" s="431"/>
      <c r="GGT488" s="3"/>
      <c r="GGU488" s="570"/>
      <c r="GGV488" s="3"/>
      <c r="GGW488" s="431"/>
      <c r="GGX488" s="3"/>
      <c r="GGY488" s="570"/>
      <c r="GGZ488" s="3"/>
      <c r="GHA488" s="431"/>
      <c r="GHB488" s="3"/>
      <c r="GHC488" s="570"/>
      <c r="GHD488" s="3"/>
      <c r="GHE488" s="431"/>
      <c r="GHF488" s="3"/>
      <c r="GHG488" s="570"/>
      <c r="GHH488" s="3"/>
      <c r="GHI488" s="431"/>
      <c r="GHJ488" s="3"/>
      <c r="GHK488" s="570"/>
      <c r="GHL488" s="3"/>
      <c r="GHM488" s="431"/>
      <c r="GHN488" s="3"/>
      <c r="GHO488" s="570"/>
      <c r="GHP488" s="3"/>
      <c r="GHQ488" s="431"/>
      <c r="GHR488" s="3"/>
      <c r="GHS488" s="570"/>
      <c r="GHT488" s="3"/>
      <c r="GHU488" s="431"/>
      <c r="GHV488" s="3"/>
      <c r="GHW488" s="570"/>
      <c r="GHX488" s="3"/>
      <c r="GHY488" s="431"/>
      <c r="GHZ488" s="3"/>
      <c r="GIA488" s="570"/>
      <c r="GIB488" s="3"/>
      <c r="GIC488" s="431"/>
      <c r="GID488" s="3"/>
      <c r="GIE488" s="570"/>
      <c r="GIF488" s="3"/>
      <c r="GIG488" s="431"/>
      <c r="GIH488" s="3"/>
      <c r="GII488" s="570"/>
      <c r="GIJ488" s="3"/>
      <c r="GIK488" s="431"/>
      <c r="GIL488" s="3"/>
      <c r="GIM488" s="570"/>
      <c r="GIN488" s="3"/>
      <c r="GIO488" s="431"/>
      <c r="GIP488" s="3"/>
      <c r="GIQ488" s="570"/>
      <c r="GIR488" s="3"/>
      <c r="GIS488" s="431"/>
      <c r="GIT488" s="3"/>
      <c r="GIU488" s="570"/>
      <c r="GIV488" s="3"/>
      <c r="GIW488" s="431"/>
      <c r="GIX488" s="3"/>
      <c r="GIY488" s="570"/>
      <c r="GIZ488" s="3"/>
      <c r="GJA488" s="431"/>
      <c r="GJB488" s="3"/>
      <c r="GJC488" s="570"/>
      <c r="GJD488" s="3"/>
      <c r="GJE488" s="431"/>
      <c r="GJF488" s="3"/>
      <c r="GJG488" s="570"/>
      <c r="GJH488" s="3"/>
      <c r="GJI488" s="431"/>
      <c r="GJJ488" s="3"/>
      <c r="GJK488" s="570"/>
      <c r="GJL488" s="3"/>
      <c r="GJM488" s="431"/>
      <c r="GJN488" s="3"/>
      <c r="GJO488" s="570"/>
      <c r="GJP488" s="3"/>
      <c r="GJQ488" s="431"/>
      <c r="GJR488" s="3"/>
      <c r="GJS488" s="570"/>
      <c r="GJT488" s="3"/>
      <c r="GJU488" s="431"/>
      <c r="GJV488" s="3"/>
      <c r="GJW488" s="570"/>
      <c r="GJX488" s="3"/>
      <c r="GJY488" s="431"/>
      <c r="GJZ488" s="3"/>
      <c r="GKA488" s="570"/>
      <c r="GKB488" s="3"/>
      <c r="GKC488" s="431"/>
      <c r="GKD488" s="3"/>
      <c r="GKE488" s="570"/>
      <c r="GKF488" s="3"/>
      <c r="GKG488" s="431"/>
      <c r="GKH488" s="3"/>
      <c r="GKI488" s="570"/>
      <c r="GKJ488" s="3"/>
      <c r="GKK488" s="431"/>
      <c r="GKL488" s="3"/>
      <c r="GKM488" s="570"/>
      <c r="GKN488" s="3"/>
      <c r="GKO488" s="431"/>
      <c r="GKP488" s="3"/>
      <c r="GKQ488" s="570"/>
      <c r="GKR488" s="3"/>
      <c r="GKS488" s="431"/>
      <c r="GKT488" s="3"/>
      <c r="GKU488" s="570"/>
      <c r="GKV488" s="3"/>
      <c r="GKW488" s="431"/>
      <c r="GKX488" s="3"/>
      <c r="GKY488" s="570"/>
      <c r="GKZ488" s="3"/>
      <c r="GLA488" s="431"/>
      <c r="GLB488" s="3"/>
      <c r="GLC488" s="570"/>
      <c r="GLD488" s="3"/>
      <c r="GLE488" s="431"/>
      <c r="GLF488" s="3"/>
      <c r="GLG488" s="570"/>
      <c r="GLH488" s="3"/>
      <c r="GLI488" s="431"/>
      <c r="GLJ488" s="3"/>
      <c r="GLK488" s="570"/>
      <c r="GLL488" s="3"/>
      <c r="GLM488" s="431"/>
      <c r="GLN488" s="3"/>
      <c r="GLO488" s="570"/>
      <c r="GLP488" s="3"/>
      <c r="GLQ488" s="431"/>
      <c r="GLR488" s="3"/>
      <c r="GLS488" s="570"/>
      <c r="GLT488" s="3"/>
      <c r="GLU488" s="431"/>
      <c r="GLV488" s="3"/>
      <c r="GLW488" s="570"/>
      <c r="GLX488" s="3"/>
      <c r="GLY488" s="431"/>
      <c r="GLZ488" s="3"/>
      <c r="GMA488" s="570"/>
      <c r="GMB488" s="3"/>
      <c r="GMC488" s="431"/>
      <c r="GMD488" s="3"/>
      <c r="GME488" s="570"/>
      <c r="GMF488" s="3"/>
      <c r="GMG488" s="431"/>
      <c r="GMH488" s="3"/>
      <c r="GMI488" s="570"/>
      <c r="GMJ488" s="3"/>
      <c r="GMK488" s="431"/>
      <c r="GML488" s="3"/>
      <c r="GMM488" s="570"/>
      <c r="GMN488" s="3"/>
      <c r="GMO488" s="431"/>
      <c r="GMP488" s="3"/>
      <c r="GMQ488" s="570"/>
      <c r="GMR488" s="3"/>
      <c r="GMS488" s="431"/>
      <c r="GMT488" s="3"/>
      <c r="GMU488" s="570"/>
      <c r="GMV488" s="3"/>
      <c r="GMW488" s="431"/>
      <c r="GMX488" s="3"/>
      <c r="GMY488" s="570"/>
      <c r="GMZ488" s="3"/>
      <c r="GNA488" s="431"/>
      <c r="GNB488" s="3"/>
      <c r="GNC488" s="570"/>
      <c r="GND488" s="3"/>
      <c r="GNE488" s="431"/>
      <c r="GNF488" s="3"/>
      <c r="GNG488" s="570"/>
      <c r="GNH488" s="3"/>
      <c r="GNI488" s="431"/>
      <c r="GNJ488" s="3"/>
      <c r="GNK488" s="570"/>
      <c r="GNL488" s="3"/>
      <c r="GNM488" s="431"/>
      <c r="GNN488" s="3"/>
      <c r="GNO488" s="570"/>
      <c r="GNP488" s="3"/>
      <c r="GNQ488" s="431"/>
      <c r="GNR488" s="3"/>
      <c r="GNS488" s="570"/>
      <c r="GNT488" s="3"/>
      <c r="GNU488" s="431"/>
      <c r="GNV488" s="3"/>
      <c r="GNW488" s="570"/>
      <c r="GNX488" s="3"/>
      <c r="GNY488" s="431"/>
      <c r="GNZ488" s="3"/>
      <c r="GOA488" s="570"/>
      <c r="GOB488" s="3"/>
      <c r="GOC488" s="431"/>
      <c r="GOD488" s="3"/>
      <c r="GOE488" s="570"/>
      <c r="GOF488" s="3"/>
      <c r="GOG488" s="431"/>
      <c r="GOH488" s="3"/>
      <c r="GOI488" s="570"/>
      <c r="GOJ488" s="3"/>
      <c r="GOK488" s="431"/>
      <c r="GOL488" s="3"/>
      <c r="GOM488" s="570"/>
      <c r="GON488" s="3"/>
      <c r="GOO488" s="431"/>
      <c r="GOP488" s="3"/>
      <c r="GOQ488" s="570"/>
      <c r="GOR488" s="3"/>
      <c r="GOS488" s="431"/>
      <c r="GOT488" s="3"/>
      <c r="GOU488" s="570"/>
      <c r="GOV488" s="3"/>
      <c r="GOW488" s="431"/>
      <c r="GOX488" s="3"/>
      <c r="GOY488" s="570"/>
      <c r="GOZ488" s="3"/>
      <c r="GPA488" s="431"/>
      <c r="GPB488" s="3"/>
      <c r="GPC488" s="570"/>
      <c r="GPD488" s="3"/>
      <c r="GPE488" s="431"/>
      <c r="GPF488" s="3"/>
      <c r="GPG488" s="570"/>
      <c r="GPH488" s="3"/>
      <c r="GPI488" s="431"/>
      <c r="GPJ488" s="3"/>
      <c r="GPK488" s="570"/>
      <c r="GPL488" s="3"/>
      <c r="GPM488" s="431"/>
      <c r="GPN488" s="3"/>
      <c r="GPO488" s="570"/>
      <c r="GPP488" s="3"/>
      <c r="GPQ488" s="431"/>
      <c r="GPR488" s="3"/>
      <c r="GPS488" s="570"/>
      <c r="GPT488" s="3"/>
      <c r="GPU488" s="431"/>
      <c r="GPV488" s="3"/>
      <c r="GPW488" s="570"/>
      <c r="GPX488" s="3"/>
      <c r="GPY488" s="431"/>
      <c r="GPZ488" s="3"/>
      <c r="GQA488" s="570"/>
      <c r="GQB488" s="3"/>
      <c r="GQC488" s="431"/>
      <c r="GQD488" s="3"/>
      <c r="GQE488" s="570"/>
      <c r="GQF488" s="3"/>
      <c r="GQG488" s="431"/>
      <c r="GQH488" s="3"/>
      <c r="GQI488" s="570"/>
      <c r="GQJ488" s="3"/>
      <c r="GQK488" s="431"/>
      <c r="GQL488" s="3"/>
      <c r="GQM488" s="570"/>
      <c r="GQN488" s="3"/>
      <c r="GQO488" s="431"/>
      <c r="GQP488" s="3"/>
      <c r="GQQ488" s="570"/>
      <c r="GQR488" s="3"/>
      <c r="GQS488" s="431"/>
      <c r="GQT488" s="3"/>
      <c r="GQU488" s="570"/>
      <c r="GQV488" s="3"/>
      <c r="GQW488" s="431"/>
      <c r="GQX488" s="3"/>
      <c r="GQY488" s="570"/>
      <c r="GQZ488" s="3"/>
      <c r="GRA488" s="431"/>
      <c r="GRB488" s="3"/>
      <c r="GRC488" s="570"/>
      <c r="GRD488" s="3"/>
      <c r="GRE488" s="431"/>
      <c r="GRF488" s="3"/>
      <c r="GRG488" s="570"/>
      <c r="GRH488" s="3"/>
      <c r="GRI488" s="431"/>
      <c r="GRJ488" s="3"/>
      <c r="GRK488" s="570"/>
      <c r="GRL488" s="3"/>
      <c r="GRM488" s="431"/>
      <c r="GRN488" s="3"/>
      <c r="GRO488" s="570"/>
      <c r="GRP488" s="3"/>
      <c r="GRQ488" s="431"/>
      <c r="GRR488" s="3"/>
      <c r="GRS488" s="570"/>
      <c r="GRT488" s="3"/>
      <c r="GRU488" s="431"/>
      <c r="GRV488" s="3"/>
      <c r="GRW488" s="570"/>
      <c r="GRX488" s="3"/>
      <c r="GRY488" s="431"/>
      <c r="GRZ488" s="3"/>
      <c r="GSA488" s="570"/>
      <c r="GSB488" s="3"/>
      <c r="GSC488" s="431"/>
      <c r="GSD488" s="3"/>
      <c r="GSE488" s="570"/>
      <c r="GSF488" s="3"/>
      <c r="GSG488" s="431"/>
      <c r="GSH488" s="3"/>
      <c r="GSI488" s="570"/>
      <c r="GSJ488" s="3"/>
      <c r="GSK488" s="431"/>
      <c r="GSL488" s="3"/>
      <c r="GSM488" s="570"/>
      <c r="GSN488" s="3"/>
      <c r="GSO488" s="431"/>
      <c r="GSP488" s="3"/>
      <c r="GSQ488" s="570"/>
      <c r="GSR488" s="3"/>
      <c r="GSS488" s="431"/>
      <c r="GST488" s="3"/>
      <c r="GSU488" s="570"/>
      <c r="GSV488" s="3"/>
      <c r="GSW488" s="431"/>
      <c r="GSX488" s="3"/>
      <c r="GSY488" s="570"/>
      <c r="GSZ488" s="3"/>
      <c r="GTA488" s="431"/>
      <c r="GTB488" s="3"/>
      <c r="GTC488" s="570"/>
      <c r="GTD488" s="3"/>
      <c r="GTE488" s="431"/>
      <c r="GTF488" s="3"/>
      <c r="GTG488" s="570"/>
      <c r="GTH488" s="3"/>
      <c r="GTI488" s="431"/>
      <c r="GTJ488" s="3"/>
      <c r="GTK488" s="570"/>
      <c r="GTL488" s="3"/>
      <c r="GTM488" s="431"/>
      <c r="GTN488" s="3"/>
      <c r="GTO488" s="570"/>
      <c r="GTP488" s="3"/>
      <c r="GTQ488" s="431"/>
      <c r="GTR488" s="3"/>
      <c r="GTS488" s="570"/>
      <c r="GTT488" s="3"/>
      <c r="GTU488" s="431"/>
      <c r="GTV488" s="3"/>
      <c r="GTW488" s="570"/>
      <c r="GTX488" s="3"/>
      <c r="GTY488" s="431"/>
      <c r="GTZ488" s="3"/>
      <c r="GUA488" s="570"/>
      <c r="GUB488" s="3"/>
      <c r="GUC488" s="431"/>
      <c r="GUD488" s="3"/>
      <c r="GUE488" s="570"/>
      <c r="GUF488" s="3"/>
      <c r="GUG488" s="431"/>
      <c r="GUH488" s="3"/>
      <c r="GUI488" s="570"/>
      <c r="GUJ488" s="3"/>
      <c r="GUK488" s="431"/>
      <c r="GUL488" s="3"/>
      <c r="GUM488" s="570"/>
      <c r="GUN488" s="3"/>
      <c r="GUO488" s="431"/>
      <c r="GUP488" s="3"/>
      <c r="GUQ488" s="570"/>
      <c r="GUR488" s="3"/>
      <c r="GUS488" s="431"/>
      <c r="GUT488" s="3"/>
      <c r="GUU488" s="570"/>
      <c r="GUV488" s="3"/>
      <c r="GUW488" s="431"/>
      <c r="GUX488" s="3"/>
      <c r="GUY488" s="570"/>
      <c r="GUZ488" s="3"/>
      <c r="GVA488" s="431"/>
      <c r="GVB488" s="3"/>
      <c r="GVC488" s="570"/>
      <c r="GVD488" s="3"/>
      <c r="GVE488" s="431"/>
      <c r="GVF488" s="3"/>
      <c r="GVG488" s="570"/>
      <c r="GVH488" s="3"/>
      <c r="GVI488" s="431"/>
      <c r="GVJ488" s="3"/>
      <c r="GVK488" s="570"/>
      <c r="GVL488" s="3"/>
      <c r="GVM488" s="431"/>
      <c r="GVN488" s="3"/>
      <c r="GVO488" s="570"/>
      <c r="GVP488" s="3"/>
      <c r="GVQ488" s="431"/>
      <c r="GVR488" s="3"/>
      <c r="GVS488" s="570"/>
      <c r="GVT488" s="3"/>
      <c r="GVU488" s="431"/>
      <c r="GVV488" s="3"/>
      <c r="GVW488" s="570"/>
      <c r="GVX488" s="3"/>
      <c r="GVY488" s="431"/>
      <c r="GVZ488" s="3"/>
      <c r="GWA488" s="570"/>
      <c r="GWB488" s="3"/>
      <c r="GWC488" s="431"/>
      <c r="GWD488" s="3"/>
      <c r="GWE488" s="570"/>
      <c r="GWF488" s="3"/>
      <c r="GWG488" s="431"/>
      <c r="GWH488" s="3"/>
      <c r="GWI488" s="570"/>
      <c r="GWJ488" s="3"/>
      <c r="GWK488" s="431"/>
      <c r="GWL488" s="3"/>
      <c r="GWM488" s="570"/>
      <c r="GWN488" s="3"/>
      <c r="GWO488" s="431"/>
      <c r="GWP488" s="3"/>
      <c r="GWQ488" s="570"/>
      <c r="GWR488" s="3"/>
      <c r="GWS488" s="431"/>
      <c r="GWT488" s="3"/>
      <c r="GWU488" s="570"/>
      <c r="GWV488" s="3"/>
      <c r="GWW488" s="431"/>
      <c r="GWX488" s="3"/>
      <c r="GWY488" s="570"/>
      <c r="GWZ488" s="3"/>
      <c r="GXA488" s="431"/>
      <c r="GXB488" s="3"/>
      <c r="GXC488" s="570"/>
      <c r="GXD488" s="3"/>
      <c r="GXE488" s="431"/>
      <c r="GXF488" s="3"/>
      <c r="GXG488" s="570"/>
      <c r="GXH488" s="3"/>
      <c r="GXI488" s="431"/>
      <c r="GXJ488" s="3"/>
      <c r="GXK488" s="570"/>
      <c r="GXL488" s="3"/>
      <c r="GXM488" s="431"/>
      <c r="GXN488" s="3"/>
      <c r="GXO488" s="570"/>
      <c r="GXP488" s="3"/>
      <c r="GXQ488" s="431"/>
      <c r="GXR488" s="3"/>
      <c r="GXS488" s="570"/>
      <c r="GXT488" s="3"/>
      <c r="GXU488" s="431"/>
      <c r="GXV488" s="3"/>
      <c r="GXW488" s="570"/>
      <c r="GXX488" s="3"/>
      <c r="GXY488" s="431"/>
      <c r="GXZ488" s="3"/>
      <c r="GYA488" s="570"/>
      <c r="GYB488" s="3"/>
      <c r="GYC488" s="431"/>
      <c r="GYD488" s="3"/>
      <c r="GYE488" s="570"/>
      <c r="GYF488" s="3"/>
      <c r="GYG488" s="431"/>
      <c r="GYH488" s="3"/>
      <c r="GYI488" s="570"/>
      <c r="GYJ488" s="3"/>
      <c r="GYK488" s="431"/>
      <c r="GYL488" s="3"/>
      <c r="GYM488" s="570"/>
      <c r="GYN488" s="3"/>
      <c r="GYO488" s="431"/>
      <c r="GYP488" s="3"/>
      <c r="GYQ488" s="570"/>
      <c r="GYR488" s="3"/>
      <c r="GYS488" s="431"/>
      <c r="GYT488" s="3"/>
      <c r="GYU488" s="570"/>
      <c r="GYV488" s="3"/>
      <c r="GYW488" s="431"/>
      <c r="GYX488" s="3"/>
      <c r="GYY488" s="570"/>
      <c r="GYZ488" s="3"/>
      <c r="GZA488" s="431"/>
      <c r="GZB488" s="3"/>
      <c r="GZC488" s="570"/>
      <c r="GZD488" s="3"/>
      <c r="GZE488" s="431"/>
      <c r="GZF488" s="3"/>
      <c r="GZG488" s="570"/>
      <c r="GZH488" s="3"/>
      <c r="GZI488" s="431"/>
      <c r="GZJ488" s="3"/>
      <c r="GZK488" s="570"/>
      <c r="GZL488" s="3"/>
      <c r="GZM488" s="431"/>
      <c r="GZN488" s="3"/>
      <c r="GZO488" s="570"/>
      <c r="GZP488" s="3"/>
      <c r="GZQ488" s="431"/>
      <c r="GZR488" s="3"/>
      <c r="GZS488" s="570"/>
      <c r="GZT488" s="3"/>
      <c r="GZU488" s="431"/>
      <c r="GZV488" s="3"/>
      <c r="GZW488" s="570"/>
      <c r="GZX488" s="3"/>
      <c r="GZY488" s="431"/>
      <c r="GZZ488" s="3"/>
      <c r="HAA488" s="570"/>
      <c r="HAB488" s="3"/>
      <c r="HAC488" s="431"/>
      <c r="HAD488" s="3"/>
      <c r="HAE488" s="570"/>
      <c r="HAF488" s="3"/>
      <c r="HAG488" s="431"/>
      <c r="HAH488" s="3"/>
      <c r="HAI488" s="570"/>
      <c r="HAJ488" s="3"/>
      <c r="HAK488" s="431"/>
      <c r="HAL488" s="3"/>
      <c r="HAM488" s="570"/>
      <c r="HAN488" s="3"/>
      <c r="HAO488" s="431"/>
      <c r="HAP488" s="3"/>
      <c r="HAQ488" s="570"/>
      <c r="HAR488" s="3"/>
      <c r="HAS488" s="431"/>
      <c r="HAT488" s="3"/>
      <c r="HAU488" s="570"/>
      <c r="HAV488" s="3"/>
      <c r="HAW488" s="431"/>
      <c r="HAX488" s="3"/>
      <c r="HAY488" s="570"/>
      <c r="HAZ488" s="3"/>
      <c r="HBA488" s="431"/>
      <c r="HBB488" s="3"/>
      <c r="HBC488" s="570"/>
      <c r="HBD488" s="3"/>
      <c r="HBE488" s="431"/>
      <c r="HBF488" s="3"/>
      <c r="HBG488" s="570"/>
      <c r="HBH488" s="3"/>
      <c r="HBI488" s="431"/>
      <c r="HBJ488" s="3"/>
      <c r="HBK488" s="570"/>
      <c r="HBL488" s="3"/>
      <c r="HBM488" s="431"/>
      <c r="HBN488" s="3"/>
      <c r="HBO488" s="570"/>
      <c r="HBP488" s="3"/>
      <c r="HBQ488" s="431"/>
      <c r="HBR488" s="3"/>
      <c r="HBS488" s="570"/>
      <c r="HBT488" s="3"/>
      <c r="HBU488" s="431"/>
      <c r="HBV488" s="3"/>
      <c r="HBW488" s="570"/>
      <c r="HBX488" s="3"/>
      <c r="HBY488" s="431"/>
      <c r="HBZ488" s="3"/>
      <c r="HCA488" s="570"/>
      <c r="HCB488" s="3"/>
      <c r="HCC488" s="431"/>
      <c r="HCD488" s="3"/>
      <c r="HCE488" s="570"/>
      <c r="HCF488" s="3"/>
      <c r="HCG488" s="431"/>
      <c r="HCH488" s="3"/>
      <c r="HCI488" s="570"/>
      <c r="HCJ488" s="3"/>
      <c r="HCK488" s="431"/>
      <c r="HCL488" s="3"/>
      <c r="HCM488" s="570"/>
      <c r="HCN488" s="3"/>
      <c r="HCO488" s="431"/>
      <c r="HCP488" s="3"/>
      <c r="HCQ488" s="570"/>
      <c r="HCR488" s="3"/>
      <c r="HCS488" s="431"/>
      <c r="HCT488" s="3"/>
      <c r="HCU488" s="570"/>
      <c r="HCV488" s="3"/>
      <c r="HCW488" s="431"/>
      <c r="HCX488" s="3"/>
      <c r="HCY488" s="570"/>
      <c r="HCZ488" s="3"/>
      <c r="HDA488" s="431"/>
      <c r="HDB488" s="3"/>
      <c r="HDC488" s="570"/>
      <c r="HDD488" s="3"/>
      <c r="HDE488" s="431"/>
      <c r="HDF488" s="3"/>
      <c r="HDG488" s="570"/>
      <c r="HDH488" s="3"/>
      <c r="HDI488" s="431"/>
      <c r="HDJ488" s="3"/>
      <c r="HDK488" s="570"/>
      <c r="HDL488" s="3"/>
      <c r="HDM488" s="431"/>
      <c r="HDN488" s="3"/>
      <c r="HDO488" s="570"/>
      <c r="HDP488" s="3"/>
      <c r="HDQ488" s="431"/>
      <c r="HDR488" s="3"/>
      <c r="HDS488" s="570"/>
      <c r="HDT488" s="3"/>
      <c r="HDU488" s="431"/>
      <c r="HDV488" s="3"/>
      <c r="HDW488" s="570"/>
      <c r="HDX488" s="3"/>
      <c r="HDY488" s="431"/>
      <c r="HDZ488" s="3"/>
      <c r="HEA488" s="570"/>
      <c r="HEB488" s="3"/>
      <c r="HEC488" s="431"/>
      <c r="HED488" s="3"/>
      <c r="HEE488" s="570"/>
      <c r="HEF488" s="3"/>
      <c r="HEG488" s="431"/>
      <c r="HEH488" s="3"/>
      <c r="HEI488" s="570"/>
      <c r="HEJ488" s="3"/>
      <c r="HEK488" s="431"/>
      <c r="HEL488" s="3"/>
      <c r="HEM488" s="570"/>
      <c r="HEN488" s="3"/>
      <c r="HEO488" s="431"/>
      <c r="HEP488" s="3"/>
      <c r="HEQ488" s="570"/>
      <c r="HER488" s="3"/>
      <c r="HES488" s="431"/>
      <c r="HET488" s="3"/>
      <c r="HEU488" s="570"/>
      <c r="HEV488" s="3"/>
      <c r="HEW488" s="431"/>
      <c r="HEX488" s="3"/>
      <c r="HEY488" s="570"/>
      <c r="HEZ488" s="3"/>
      <c r="HFA488" s="431"/>
      <c r="HFB488" s="3"/>
      <c r="HFC488" s="570"/>
      <c r="HFD488" s="3"/>
      <c r="HFE488" s="431"/>
      <c r="HFF488" s="3"/>
      <c r="HFG488" s="570"/>
      <c r="HFH488" s="3"/>
      <c r="HFI488" s="431"/>
      <c r="HFJ488" s="3"/>
      <c r="HFK488" s="570"/>
      <c r="HFL488" s="3"/>
      <c r="HFM488" s="431"/>
      <c r="HFN488" s="3"/>
      <c r="HFO488" s="570"/>
      <c r="HFP488" s="3"/>
      <c r="HFQ488" s="431"/>
      <c r="HFR488" s="3"/>
      <c r="HFS488" s="570"/>
      <c r="HFT488" s="3"/>
      <c r="HFU488" s="431"/>
      <c r="HFV488" s="3"/>
      <c r="HFW488" s="570"/>
      <c r="HFX488" s="3"/>
      <c r="HFY488" s="431"/>
      <c r="HFZ488" s="3"/>
      <c r="HGA488" s="570"/>
      <c r="HGB488" s="3"/>
      <c r="HGC488" s="431"/>
      <c r="HGD488" s="3"/>
      <c r="HGE488" s="570"/>
      <c r="HGF488" s="3"/>
      <c r="HGG488" s="431"/>
      <c r="HGH488" s="3"/>
      <c r="HGI488" s="570"/>
      <c r="HGJ488" s="3"/>
      <c r="HGK488" s="431"/>
      <c r="HGL488" s="3"/>
      <c r="HGM488" s="570"/>
      <c r="HGN488" s="3"/>
      <c r="HGO488" s="431"/>
      <c r="HGP488" s="3"/>
      <c r="HGQ488" s="570"/>
      <c r="HGR488" s="3"/>
      <c r="HGS488" s="431"/>
      <c r="HGT488" s="3"/>
      <c r="HGU488" s="570"/>
      <c r="HGV488" s="3"/>
      <c r="HGW488" s="431"/>
      <c r="HGX488" s="3"/>
      <c r="HGY488" s="570"/>
      <c r="HGZ488" s="3"/>
      <c r="HHA488" s="431"/>
      <c r="HHB488" s="3"/>
      <c r="HHC488" s="570"/>
      <c r="HHD488" s="3"/>
      <c r="HHE488" s="431"/>
      <c r="HHF488" s="3"/>
      <c r="HHG488" s="570"/>
      <c r="HHH488" s="3"/>
      <c r="HHI488" s="431"/>
      <c r="HHJ488" s="3"/>
      <c r="HHK488" s="570"/>
      <c r="HHL488" s="3"/>
      <c r="HHM488" s="431"/>
      <c r="HHN488" s="3"/>
      <c r="HHO488" s="570"/>
      <c r="HHP488" s="3"/>
      <c r="HHQ488" s="431"/>
      <c r="HHR488" s="3"/>
      <c r="HHS488" s="570"/>
      <c r="HHT488" s="3"/>
      <c r="HHU488" s="431"/>
      <c r="HHV488" s="3"/>
      <c r="HHW488" s="570"/>
      <c r="HHX488" s="3"/>
      <c r="HHY488" s="431"/>
      <c r="HHZ488" s="3"/>
      <c r="HIA488" s="570"/>
      <c r="HIB488" s="3"/>
      <c r="HIC488" s="431"/>
      <c r="HID488" s="3"/>
      <c r="HIE488" s="570"/>
      <c r="HIF488" s="3"/>
      <c r="HIG488" s="431"/>
      <c r="HIH488" s="3"/>
      <c r="HII488" s="570"/>
      <c r="HIJ488" s="3"/>
      <c r="HIK488" s="431"/>
      <c r="HIL488" s="3"/>
      <c r="HIM488" s="570"/>
      <c r="HIN488" s="3"/>
      <c r="HIO488" s="431"/>
      <c r="HIP488" s="3"/>
      <c r="HIQ488" s="570"/>
      <c r="HIR488" s="3"/>
      <c r="HIS488" s="431"/>
      <c r="HIT488" s="3"/>
      <c r="HIU488" s="570"/>
      <c r="HIV488" s="3"/>
      <c r="HIW488" s="431"/>
      <c r="HIX488" s="3"/>
      <c r="HIY488" s="570"/>
      <c r="HIZ488" s="3"/>
      <c r="HJA488" s="431"/>
      <c r="HJB488" s="3"/>
      <c r="HJC488" s="570"/>
      <c r="HJD488" s="3"/>
      <c r="HJE488" s="431"/>
      <c r="HJF488" s="3"/>
      <c r="HJG488" s="570"/>
      <c r="HJH488" s="3"/>
      <c r="HJI488" s="431"/>
      <c r="HJJ488" s="3"/>
      <c r="HJK488" s="570"/>
      <c r="HJL488" s="3"/>
      <c r="HJM488" s="431"/>
      <c r="HJN488" s="3"/>
      <c r="HJO488" s="570"/>
      <c r="HJP488" s="3"/>
      <c r="HJQ488" s="431"/>
      <c r="HJR488" s="3"/>
      <c r="HJS488" s="570"/>
      <c r="HJT488" s="3"/>
      <c r="HJU488" s="431"/>
      <c r="HJV488" s="3"/>
      <c r="HJW488" s="570"/>
      <c r="HJX488" s="3"/>
      <c r="HJY488" s="431"/>
      <c r="HJZ488" s="3"/>
      <c r="HKA488" s="570"/>
      <c r="HKB488" s="3"/>
      <c r="HKC488" s="431"/>
      <c r="HKD488" s="3"/>
      <c r="HKE488" s="570"/>
      <c r="HKF488" s="3"/>
      <c r="HKG488" s="431"/>
      <c r="HKH488" s="3"/>
      <c r="HKI488" s="570"/>
      <c r="HKJ488" s="3"/>
      <c r="HKK488" s="431"/>
      <c r="HKL488" s="3"/>
      <c r="HKM488" s="570"/>
      <c r="HKN488" s="3"/>
      <c r="HKO488" s="431"/>
      <c r="HKP488" s="3"/>
      <c r="HKQ488" s="570"/>
      <c r="HKR488" s="3"/>
      <c r="HKS488" s="431"/>
      <c r="HKT488" s="3"/>
      <c r="HKU488" s="570"/>
      <c r="HKV488" s="3"/>
      <c r="HKW488" s="431"/>
      <c r="HKX488" s="3"/>
      <c r="HKY488" s="570"/>
      <c r="HKZ488" s="3"/>
      <c r="HLA488" s="431"/>
      <c r="HLB488" s="3"/>
      <c r="HLC488" s="570"/>
      <c r="HLD488" s="3"/>
      <c r="HLE488" s="431"/>
      <c r="HLF488" s="3"/>
      <c r="HLG488" s="570"/>
      <c r="HLH488" s="3"/>
      <c r="HLI488" s="431"/>
      <c r="HLJ488" s="3"/>
      <c r="HLK488" s="570"/>
      <c r="HLL488" s="3"/>
      <c r="HLM488" s="431"/>
      <c r="HLN488" s="3"/>
      <c r="HLO488" s="570"/>
      <c r="HLP488" s="3"/>
      <c r="HLQ488" s="431"/>
      <c r="HLR488" s="3"/>
      <c r="HLS488" s="570"/>
      <c r="HLT488" s="3"/>
      <c r="HLU488" s="431"/>
      <c r="HLV488" s="3"/>
      <c r="HLW488" s="570"/>
      <c r="HLX488" s="3"/>
      <c r="HLY488" s="431"/>
      <c r="HLZ488" s="3"/>
      <c r="HMA488" s="570"/>
      <c r="HMB488" s="3"/>
      <c r="HMC488" s="431"/>
      <c r="HMD488" s="3"/>
      <c r="HME488" s="570"/>
      <c r="HMF488" s="3"/>
      <c r="HMG488" s="431"/>
      <c r="HMH488" s="3"/>
      <c r="HMI488" s="570"/>
      <c r="HMJ488" s="3"/>
      <c r="HMK488" s="431"/>
      <c r="HML488" s="3"/>
      <c r="HMM488" s="570"/>
      <c r="HMN488" s="3"/>
      <c r="HMO488" s="431"/>
      <c r="HMP488" s="3"/>
      <c r="HMQ488" s="570"/>
      <c r="HMR488" s="3"/>
      <c r="HMS488" s="431"/>
      <c r="HMT488" s="3"/>
      <c r="HMU488" s="570"/>
      <c r="HMV488" s="3"/>
      <c r="HMW488" s="431"/>
      <c r="HMX488" s="3"/>
      <c r="HMY488" s="570"/>
      <c r="HMZ488" s="3"/>
      <c r="HNA488" s="431"/>
      <c r="HNB488" s="3"/>
      <c r="HNC488" s="570"/>
      <c r="HND488" s="3"/>
      <c r="HNE488" s="431"/>
      <c r="HNF488" s="3"/>
      <c r="HNG488" s="570"/>
      <c r="HNH488" s="3"/>
      <c r="HNI488" s="431"/>
      <c r="HNJ488" s="3"/>
      <c r="HNK488" s="570"/>
      <c r="HNL488" s="3"/>
      <c r="HNM488" s="431"/>
      <c r="HNN488" s="3"/>
      <c r="HNO488" s="570"/>
      <c r="HNP488" s="3"/>
      <c r="HNQ488" s="431"/>
      <c r="HNR488" s="3"/>
      <c r="HNS488" s="570"/>
      <c r="HNT488" s="3"/>
      <c r="HNU488" s="431"/>
      <c r="HNV488" s="3"/>
      <c r="HNW488" s="570"/>
      <c r="HNX488" s="3"/>
      <c r="HNY488" s="431"/>
      <c r="HNZ488" s="3"/>
      <c r="HOA488" s="570"/>
      <c r="HOB488" s="3"/>
      <c r="HOC488" s="431"/>
      <c r="HOD488" s="3"/>
      <c r="HOE488" s="570"/>
      <c r="HOF488" s="3"/>
      <c r="HOG488" s="431"/>
      <c r="HOH488" s="3"/>
      <c r="HOI488" s="570"/>
      <c r="HOJ488" s="3"/>
      <c r="HOK488" s="431"/>
      <c r="HOL488" s="3"/>
      <c r="HOM488" s="570"/>
      <c r="HON488" s="3"/>
      <c r="HOO488" s="431"/>
      <c r="HOP488" s="3"/>
      <c r="HOQ488" s="570"/>
      <c r="HOR488" s="3"/>
      <c r="HOS488" s="431"/>
      <c r="HOT488" s="3"/>
      <c r="HOU488" s="570"/>
      <c r="HOV488" s="3"/>
      <c r="HOW488" s="431"/>
      <c r="HOX488" s="3"/>
      <c r="HOY488" s="570"/>
      <c r="HOZ488" s="3"/>
      <c r="HPA488" s="431"/>
      <c r="HPB488" s="3"/>
      <c r="HPC488" s="570"/>
      <c r="HPD488" s="3"/>
      <c r="HPE488" s="431"/>
      <c r="HPF488" s="3"/>
      <c r="HPG488" s="570"/>
      <c r="HPH488" s="3"/>
      <c r="HPI488" s="431"/>
      <c r="HPJ488" s="3"/>
      <c r="HPK488" s="570"/>
      <c r="HPL488" s="3"/>
      <c r="HPM488" s="431"/>
      <c r="HPN488" s="3"/>
      <c r="HPO488" s="570"/>
      <c r="HPP488" s="3"/>
      <c r="HPQ488" s="431"/>
      <c r="HPR488" s="3"/>
      <c r="HPS488" s="570"/>
      <c r="HPT488" s="3"/>
      <c r="HPU488" s="431"/>
      <c r="HPV488" s="3"/>
      <c r="HPW488" s="570"/>
      <c r="HPX488" s="3"/>
      <c r="HPY488" s="431"/>
      <c r="HPZ488" s="3"/>
      <c r="HQA488" s="570"/>
      <c r="HQB488" s="3"/>
      <c r="HQC488" s="431"/>
      <c r="HQD488" s="3"/>
      <c r="HQE488" s="570"/>
      <c r="HQF488" s="3"/>
      <c r="HQG488" s="431"/>
      <c r="HQH488" s="3"/>
      <c r="HQI488" s="570"/>
      <c r="HQJ488" s="3"/>
      <c r="HQK488" s="431"/>
      <c r="HQL488" s="3"/>
      <c r="HQM488" s="570"/>
      <c r="HQN488" s="3"/>
      <c r="HQO488" s="431"/>
      <c r="HQP488" s="3"/>
      <c r="HQQ488" s="570"/>
      <c r="HQR488" s="3"/>
      <c r="HQS488" s="431"/>
      <c r="HQT488" s="3"/>
      <c r="HQU488" s="570"/>
      <c r="HQV488" s="3"/>
      <c r="HQW488" s="431"/>
      <c r="HQX488" s="3"/>
      <c r="HQY488" s="570"/>
      <c r="HQZ488" s="3"/>
      <c r="HRA488" s="431"/>
      <c r="HRB488" s="3"/>
      <c r="HRC488" s="570"/>
      <c r="HRD488" s="3"/>
      <c r="HRE488" s="431"/>
      <c r="HRF488" s="3"/>
      <c r="HRG488" s="570"/>
      <c r="HRH488" s="3"/>
      <c r="HRI488" s="431"/>
      <c r="HRJ488" s="3"/>
      <c r="HRK488" s="570"/>
      <c r="HRL488" s="3"/>
      <c r="HRM488" s="431"/>
      <c r="HRN488" s="3"/>
      <c r="HRO488" s="570"/>
      <c r="HRP488" s="3"/>
      <c r="HRQ488" s="431"/>
      <c r="HRR488" s="3"/>
      <c r="HRS488" s="570"/>
      <c r="HRT488" s="3"/>
      <c r="HRU488" s="431"/>
      <c r="HRV488" s="3"/>
      <c r="HRW488" s="570"/>
      <c r="HRX488" s="3"/>
      <c r="HRY488" s="431"/>
      <c r="HRZ488" s="3"/>
      <c r="HSA488" s="570"/>
      <c r="HSB488" s="3"/>
      <c r="HSC488" s="431"/>
      <c r="HSD488" s="3"/>
      <c r="HSE488" s="570"/>
      <c r="HSF488" s="3"/>
      <c r="HSG488" s="431"/>
      <c r="HSH488" s="3"/>
      <c r="HSI488" s="570"/>
      <c r="HSJ488" s="3"/>
      <c r="HSK488" s="431"/>
      <c r="HSL488" s="3"/>
      <c r="HSM488" s="570"/>
      <c r="HSN488" s="3"/>
      <c r="HSO488" s="431"/>
      <c r="HSP488" s="3"/>
      <c r="HSQ488" s="570"/>
      <c r="HSR488" s="3"/>
      <c r="HSS488" s="431"/>
      <c r="HST488" s="3"/>
      <c r="HSU488" s="570"/>
      <c r="HSV488" s="3"/>
      <c r="HSW488" s="431"/>
      <c r="HSX488" s="3"/>
      <c r="HSY488" s="570"/>
      <c r="HSZ488" s="3"/>
      <c r="HTA488" s="431"/>
      <c r="HTB488" s="3"/>
      <c r="HTC488" s="570"/>
      <c r="HTD488" s="3"/>
      <c r="HTE488" s="431"/>
      <c r="HTF488" s="3"/>
      <c r="HTG488" s="570"/>
      <c r="HTH488" s="3"/>
      <c r="HTI488" s="431"/>
      <c r="HTJ488" s="3"/>
      <c r="HTK488" s="570"/>
      <c r="HTL488" s="3"/>
      <c r="HTM488" s="431"/>
      <c r="HTN488" s="3"/>
      <c r="HTO488" s="570"/>
      <c r="HTP488" s="3"/>
      <c r="HTQ488" s="431"/>
      <c r="HTR488" s="3"/>
      <c r="HTS488" s="570"/>
      <c r="HTT488" s="3"/>
      <c r="HTU488" s="431"/>
      <c r="HTV488" s="3"/>
      <c r="HTW488" s="570"/>
      <c r="HTX488" s="3"/>
      <c r="HTY488" s="431"/>
      <c r="HTZ488" s="3"/>
      <c r="HUA488" s="570"/>
      <c r="HUB488" s="3"/>
      <c r="HUC488" s="431"/>
      <c r="HUD488" s="3"/>
      <c r="HUE488" s="570"/>
      <c r="HUF488" s="3"/>
      <c r="HUG488" s="431"/>
      <c r="HUH488" s="3"/>
      <c r="HUI488" s="570"/>
      <c r="HUJ488" s="3"/>
      <c r="HUK488" s="431"/>
      <c r="HUL488" s="3"/>
      <c r="HUM488" s="570"/>
      <c r="HUN488" s="3"/>
      <c r="HUO488" s="431"/>
      <c r="HUP488" s="3"/>
      <c r="HUQ488" s="570"/>
      <c r="HUR488" s="3"/>
      <c r="HUS488" s="431"/>
      <c r="HUT488" s="3"/>
      <c r="HUU488" s="570"/>
      <c r="HUV488" s="3"/>
      <c r="HUW488" s="431"/>
      <c r="HUX488" s="3"/>
      <c r="HUY488" s="570"/>
      <c r="HUZ488" s="3"/>
      <c r="HVA488" s="431"/>
      <c r="HVB488" s="3"/>
      <c r="HVC488" s="570"/>
      <c r="HVD488" s="3"/>
      <c r="HVE488" s="431"/>
      <c r="HVF488" s="3"/>
      <c r="HVG488" s="570"/>
      <c r="HVH488" s="3"/>
      <c r="HVI488" s="431"/>
      <c r="HVJ488" s="3"/>
      <c r="HVK488" s="570"/>
      <c r="HVL488" s="3"/>
      <c r="HVM488" s="431"/>
      <c r="HVN488" s="3"/>
      <c r="HVO488" s="570"/>
      <c r="HVP488" s="3"/>
      <c r="HVQ488" s="431"/>
      <c r="HVR488" s="3"/>
      <c r="HVS488" s="570"/>
      <c r="HVT488" s="3"/>
      <c r="HVU488" s="431"/>
      <c r="HVV488" s="3"/>
      <c r="HVW488" s="570"/>
      <c r="HVX488" s="3"/>
      <c r="HVY488" s="431"/>
      <c r="HVZ488" s="3"/>
      <c r="HWA488" s="570"/>
      <c r="HWB488" s="3"/>
      <c r="HWC488" s="431"/>
      <c r="HWD488" s="3"/>
      <c r="HWE488" s="570"/>
      <c r="HWF488" s="3"/>
      <c r="HWG488" s="431"/>
      <c r="HWH488" s="3"/>
      <c r="HWI488" s="570"/>
      <c r="HWJ488" s="3"/>
      <c r="HWK488" s="431"/>
      <c r="HWL488" s="3"/>
      <c r="HWM488" s="570"/>
      <c r="HWN488" s="3"/>
      <c r="HWO488" s="431"/>
      <c r="HWP488" s="3"/>
      <c r="HWQ488" s="570"/>
      <c r="HWR488" s="3"/>
      <c r="HWS488" s="431"/>
      <c r="HWT488" s="3"/>
      <c r="HWU488" s="570"/>
      <c r="HWV488" s="3"/>
      <c r="HWW488" s="431"/>
      <c r="HWX488" s="3"/>
      <c r="HWY488" s="570"/>
      <c r="HWZ488" s="3"/>
      <c r="HXA488" s="431"/>
      <c r="HXB488" s="3"/>
      <c r="HXC488" s="570"/>
      <c r="HXD488" s="3"/>
      <c r="HXE488" s="431"/>
      <c r="HXF488" s="3"/>
      <c r="HXG488" s="570"/>
      <c r="HXH488" s="3"/>
      <c r="HXI488" s="431"/>
      <c r="HXJ488" s="3"/>
      <c r="HXK488" s="570"/>
      <c r="HXL488" s="3"/>
      <c r="HXM488" s="431"/>
      <c r="HXN488" s="3"/>
      <c r="HXO488" s="570"/>
      <c r="HXP488" s="3"/>
      <c r="HXQ488" s="431"/>
      <c r="HXR488" s="3"/>
      <c r="HXS488" s="570"/>
      <c r="HXT488" s="3"/>
      <c r="HXU488" s="431"/>
      <c r="HXV488" s="3"/>
      <c r="HXW488" s="570"/>
      <c r="HXX488" s="3"/>
      <c r="HXY488" s="431"/>
      <c r="HXZ488" s="3"/>
      <c r="HYA488" s="570"/>
      <c r="HYB488" s="3"/>
      <c r="HYC488" s="431"/>
      <c r="HYD488" s="3"/>
      <c r="HYE488" s="570"/>
      <c r="HYF488" s="3"/>
      <c r="HYG488" s="431"/>
      <c r="HYH488" s="3"/>
      <c r="HYI488" s="570"/>
      <c r="HYJ488" s="3"/>
      <c r="HYK488" s="431"/>
      <c r="HYL488" s="3"/>
      <c r="HYM488" s="570"/>
      <c r="HYN488" s="3"/>
      <c r="HYO488" s="431"/>
      <c r="HYP488" s="3"/>
      <c r="HYQ488" s="570"/>
      <c r="HYR488" s="3"/>
      <c r="HYS488" s="431"/>
      <c r="HYT488" s="3"/>
      <c r="HYU488" s="570"/>
      <c r="HYV488" s="3"/>
      <c r="HYW488" s="431"/>
      <c r="HYX488" s="3"/>
      <c r="HYY488" s="570"/>
      <c r="HYZ488" s="3"/>
      <c r="HZA488" s="431"/>
      <c r="HZB488" s="3"/>
      <c r="HZC488" s="570"/>
      <c r="HZD488" s="3"/>
      <c r="HZE488" s="431"/>
      <c r="HZF488" s="3"/>
      <c r="HZG488" s="570"/>
      <c r="HZH488" s="3"/>
      <c r="HZI488" s="431"/>
      <c r="HZJ488" s="3"/>
      <c r="HZK488" s="570"/>
      <c r="HZL488" s="3"/>
      <c r="HZM488" s="431"/>
      <c r="HZN488" s="3"/>
      <c r="HZO488" s="570"/>
      <c r="HZP488" s="3"/>
      <c r="HZQ488" s="431"/>
      <c r="HZR488" s="3"/>
      <c r="HZS488" s="570"/>
      <c r="HZT488" s="3"/>
      <c r="HZU488" s="431"/>
      <c r="HZV488" s="3"/>
      <c r="HZW488" s="570"/>
      <c r="HZX488" s="3"/>
      <c r="HZY488" s="431"/>
      <c r="HZZ488" s="3"/>
      <c r="IAA488" s="570"/>
      <c r="IAB488" s="3"/>
      <c r="IAC488" s="431"/>
      <c r="IAD488" s="3"/>
      <c r="IAE488" s="570"/>
      <c r="IAF488" s="3"/>
      <c r="IAG488" s="431"/>
      <c r="IAH488" s="3"/>
      <c r="IAI488" s="570"/>
      <c r="IAJ488" s="3"/>
      <c r="IAK488" s="431"/>
      <c r="IAL488" s="3"/>
      <c r="IAM488" s="570"/>
      <c r="IAN488" s="3"/>
      <c r="IAO488" s="431"/>
      <c r="IAP488" s="3"/>
      <c r="IAQ488" s="570"/>
      <c r="IAR488" s="3"/>
      <c r="IAS488" s="431"/>
      <c r="IAT488" s="3"/>
      <c r="IAU488" s="570"/>
      <c r="IAV488" s="3"/>
      <c r="IAW488" s="431"/>
      <c r="IAX488" s="3"/>
      <c r="IAY488" s="570"/>
      <c r="IAZ488" s="3"/>
      <c r="IBA488" s="431"/>
      <c r="IBB488" s="3"/>
      <c r="IBC488" s="570"/>
      <c r="IBD488" s="3"/>
      <c r="IBE488" s="431"/>
      <c r="IBF488" s="3"/>
      <c r="IBG488" s="570"/>
      <c r="IBH488" s="3"/>
      <c r="IBI488" s="431"/>
      <c r="IBJ488" s="3"/>
      <c r="IBK488" s="570"/>
      <c r="IBL488" s="3"/>
      <c r="IBM488" s="431"/>
      <c r="IBN488" s="3"/>
      <c r="IBO488" s="570"/>
      <c r="IBP488" s="3"/>
      <c r="IBQ488" s="431"/>
      <c r="IBR488" s="3"/>
      <c r="IBS488" s="570"/>
      <c r="IBT488" s="3"/>
      <c r="IBU488" s="431"/>
      <c r="IBV488" s="3"/>
      <c r="IBW488" s="570"/>
      <c r="IBX488" s="3"/>
      <c r="IBY488" s="431"/>
      <c r="IBZ488" s="3"/>
      <c r="ICA488" s="570"/>
      <c r="ICB488" s="3"/>
      <c r="ICC488" s="431"/>
      <c r="ICD488" s="3"/>
      <c r="ICE488" s="570"/>
      <c r="ICF488" s="3"/>
      <c r="ICG488" s="431"/>
      <c r="ICH488" s="3"/>
      <c r="ICI488" s="570"/>
      <c r="ICJ488" s="3"/>
      <c r="ICK488" s="431"/>
      <c r="ICL488" s="3"/>
      <c r="ICM488" s="570"/>
      <c r="ICN488" s="3"/>
      <c r="ICO488" s="431"/>
      <c r="ICP488" s="3"/>
      <c r="ICQ488" s="570"/>
      <c r="ICR488" s="3"/>
      <c r="ICS488" s="431"/>
      <c r="ICT488" s="3"/>
      <c r="ICU488" s="570"/>
      <c r="ICV488" s="3"/>
      <c r="ICW488" s="431"/>
      <c r="ICX488" s="3"/>
      <c r="ICY488" s="570"/>
      <c r="ICZ488" s="3"/>
      <c r="IDA488" s="431"/>
      <c r="IDB488" s="3"/>
      <c r="IDC488" s="570"/>
      <c r="IDD488" s="3"/>
      <c r="IDE488" s="431"/>
      <c r="IDF488" s="3"/>
      <c r="IDG488" s="570"/>
      <c r="IDH488" s="3"/>
      <c r="IDI488" s="431"/>
      <c r="IDJ488" s="3"/>
      <c r="IDK488" s="570"/>
      <c r="IDL488" s="3"/>
      <c r="IDM488" s="431"/>
      <c r="IDN488" s="3"/>
      <c r="IDO488" s="570"/>
      <c r="IDP488" s="3"/>
      <c r="IDQ488" s="431"/>
      <c r="IDR488" s="3"/>
      <c r="IDS488" s="570"/>
      <c r="IDT488" s="3"/>
      <c r="IDU488" s="431"/>
      <c r="IDV488" s="3"/>
      <c r="IDW488" s="570"/>
      <c r="IDX488" s="3"/>
      <c r="IDY488" s="431"/>
      <c r="IDZ488" s="3"/>
      <c r="IEA488" s="570"/>
      <c r="IEB488" s="3"/>
      <c r="IEC488" s="431"/>
      <c r="IED488" s="3"/>
      <c r="IEE488" s="570"/>
      <c r="IEF488" s="3"/>
      <c r="IEG488" s="431"/>
      <c r="IEH488" s="3"/>
      <c r="IEI488" s="570"/>
      <c r="IEJ488" s="3"/>
      <c r="IEK488" s="431"/>
      <c r="IEL488" s="3"/>
      <c r="IEM488" s="570"/>
      <c r="IEN488" s="3"/>
      <c r="IEO488" s="431"/>
      <c r="IEP488" s="3"/>
      <c r="IEQ488" s="570"/>
      <c r="IER488" s="3"/>
      <c r="IES488" s="431"/>
      <c r="IET488" s="3"/>
      <c r="IEU488" s="570"/>
      <c r="IEV488" s="3"/>
      <c r="IEW488" s="431"/>
      <c r="IEX488" s="3"/>
      <c r="IEY488" s="570"/>
      <c r="IEZ488" s="3"/>
      <c r="IFA488" s="431"/>
      <c r="IFB488" s="3"/>
      <c r="IFC488" s="570"/>
      <c r="IFD488" s="3"/>
      <c r="IFE488" s="431"/>
      <c r="IFF488" s="3"/>
      <c r="IFG488" s="570"/>
      <c r="IFH488" s="3"/>
      <c r="IFI488" s="431"/>
      <c r="IFJ488" s="3"/>
      <c r="IFK488" s="570"/>
      <c r="IFL488" s="3"/>
      <c r="IFM488" s="431"/>
      <c r="IFN488" s="3"/>
      <c r="IFO488" s="570"/>
      <c r="IFP488" s="3"/>
      <c r="IFQ488" s="431"/>
      <c r="IFR488" s="3"/>
      <c r="IFS488" s="570"/>
      <c r="IFT488" s="3"/>
      <c r="IFU488" s="431"/>
      <c r="IFV488" s="3"/>
      <c r="IFW488" s="570"/>
      <c r="IFX488" s="3"/>
      <c r="IFY488" s="431"/>
      <c r="IFZ488" s="3"/>
      <c r="IGA488" s="570"/>
      <c r="IGB488" s="3"/>
      <c r="IGC488" s="431"/>
      <c r="IGD488" s="3"/>
      <c r="IGE488" s="570"/>
      <c r="IGF488" s="3"/>
      <c r="IGG488" s="431"/>
      <c r="IGH488" s="3"/>
      <c r="IGI488" s="570"/>
      <c r="IGJ488" s="3"/>
      <c r="IGK488" s="431"/>
      <c r="IGL488" s="3"/>
      <c r="IGM488" s="570"/>
      <c r="IGN488" s="3"/>
      <c r="IGO488" s="431"/>
      <c r="IGP488" s="3"/>
      <c r="IGQ488" s="570"/>
      <c r="IGR488" s="3"/>
      <c r="IGS488" s="431"/>
      <c r="IGT488" s="3"/>
      <c r="IGU488" s="570"/>
      <c r="IGV488" s="3"/>
      <c r="IGW488" s="431"/>
      <c r="IGX488" s="3"/>
      <c r="IGY488" s="570"/>
      <c r="IGZ488" s="3"/>
      <c r="IHA488" s="431"/>
      <c r="IHB488" s="3"/>
      <c r="IHC488" s="570"/>
      <c r="IHD488" s="3"/>
      <c r="IHE488" s="431"/>
      <c r="IHF488" s="3"/>
      <c r="IHG488" s="570"/>
      <c r="IHH488" s="3"/>
      <c r="IHI488" s="431"/>
      <c r="IHJ488" s="3"/>
      <c r="IHK488" s="570"/>
      <c r="IHL488" s="3"/>
      <c r="IHM488" s="431"/>
      <c r="IHN488" s="3"/>
      <c r="IHO488" s="570"/>
      <c r="IHP488" s="3"/>
      <c r="IHQ488" s="431"/>
      <c r="IHR488" s="3"/>
      <c r="IHS488" s="570"/>
      <c r="IHT488" s="3"/>
      <c r="IHU488" s="431"/>
      <c r="IHV488" s="3"/>
      <c r="IHW488" s="570"/>
      <c r="IHX488" s="3"/>
      <c r="IHY488" s="431"/>
      <c r="IHZ488" s="3"/>
      <c r="IIA488" s="570"/>
      <c r="IIB488" s="3"/>
      <c r="IIC488" s="431"/>
      <c r="IID488" s="3"/>
      <c r="IIE488" s="570"/>
      <c r="IIF488" s="3"/>
      <c r="IIG488" s="431"/>
      <c r="IIH488" s="3"/>
      <c r="III488" s="570"/>
      <c r="IIJ488" s="3"/>
      <c r="IIK488" s="431"/>
      <c r="IIL488" s="3"/>
      <c r="IIM488" s="570"/>
      <c r="IIN488" s="3"/>
      <c r="IIO488" s="431"/>
      <c r="IIP488" s="3"/>
      <c r="IIQ488" s="570"/>
      <c r="IIR488" s="3"/>
      <c r="IIS488" s="431"/>
      <c r="IIT488" s="3"/>
      <c r="IIU488" s="570"/>
      <c r="IIV488" s="3"/>
      <c r="IIW488" s="431"/>
      <c r="IIX488" s="3"/>
      <c r="IIY488" s="570"/>
      <c r="IIZ488" s="3"/>
      <c r="IJA488" s="431"/>
      <c r="IJB488" s="3"/>
      <c r="IJC488" s="570"/>
      <c r="IJD488" s="3"/>
      <c r="IJE488" s="431"/>
      <c r="IJF488" s="3"/>
      <c r="IJG488" s="570"/>
      <c r="IJH488" s="3"/>
      <c r="IJI488" s="431"/>
      <c r="IJJ488" s="3"/>
      <c r="IJK488" s="570"/>
      <c r="IJL488" s="3"/>
      <c r="IJM488" s="431"/>
      <c r="IJN488" s="3"/>
      <c r="IJO488" s="570"/>
      <c r="IJP488" s="3"/>
      <c r="IJQ488" s="431"/>
      <c r="IJR488" s="3"/>
      <c r="IJS488" s="570"/>
      <c r="IJT488" s="3"/>
      <c r="IJU488" s="431"/>
      <c r="IJV488" s="3"/>
      <c r="IJW488" s="570"/>
      <c r="IJX488" s="3"/>
      <c r="IJY488" s="431"/>
      <c r="IJZ488" s="3"/>
      <c r="IKA488" s="570"/>
      <c r="IKB488" s="3"/>
      <c r="IKC488" s="431"/>
      <c r="IKD488" s="3"/>
      <c r="IKE488" s="570"/>
      <c r="IKF488" s="3"/>
      <c r="IKG488" s="431"/>
      <c r="IKH488" s="3"/>
      <c r="IKI488" s="570"/>
      <c r="IKJ488" s="3"/>
      <c r="IKK488" s="431"/>
      <c r="IKL488" s="3"/>
      <c r="IKM488" s="570"/>
      <c r="IKN488" s="3"/>
      <c r="IKO488" s="431"/>
      <c r="IKP488" s="3"/>
      <c r="IKQ488" s="570"/>
      <c r="IKR488" s="3"/>
      <c r="IKS488" s="431"/>
      <c r="IKT488" s="3"/>
      <c r="IKU488" s="570"/>
      <c r="IKV488" s="3"/>
      <c r="IKW488" s="431"/>
      <c r="IKX488" s="3"/>
      <c r="IKY488" s="570"/>
      <c r="IKZ488" s="3"/>
      <c r="ILA488" s="431"/>
      <c r="ILB488" s="3"/>
      <c r="ILC488" s="570"/>
      <c r="ILD488" s="3"/>
      <c r="ILE488" s="431"/>
      <c r="ILF488" s="3"/>
      <c r="ILG488" s="570"/>
      <c r="ILH488" s="3"/>
      <c r="ILI488" s="431"/>
      <c r="ILJ488" s="3"/>
      <c r="ILK488" s="570"/>
      <c r="ILL488" s="3"/>
      <c r="ILM488" s="431"/>
      <c r="ILN488" s="3"/>
      <c r="ILO488" s="570"/>
      <c r="ILP488" s="3"/>
      <c r="ILQ488" s="431"/>
      <c r="ILR488" s="3"/>
      <c r="ILS488" s="570"/>
      <c r="ILT488" s="3"/>
      <c r="ILU488" s="431"/>
      <c r="ILV488" s="3"/>
      <c r="ILW488" s="570"/>
      <c r="ILX488" s="3"/>
      <c r="ILY488" s="431"/>
      <c r="ILZ488" s="3"/>
      <c r="IMA488" s="570"/>
      <c r="IMB488" s="3"/>
      <c r="IMC488" s="431"/>
      <c r="IMD488" s="3"/>
      <c r="IME488" s="570"/>
      <c r="IMF488" s="3"/>
      <c r="IMG488" s="431"/>
      <c r="IMH488" s="3"/>
      <c r="IMI488" s="570"/>
      <c r="IMJ488" s="3"/>
      <c r="IMK488" s="431"/>
      <c r="IML488" s="3"/>
      <c r="IMM488" s="570"/>
      <c r="IMN488" s="3"/>
      <c r="IMO488" s="431"/>
      <c r="IMP488" s="3"/>
      <c r="IMQ488" s="570"/>
      <c r="IMR488" s="3"/>
      <c r="IMS488" s="431"/>
      <c r="IMT488" s="3"/>
      <c r="IMU488" s="570"/>
      <c r="IMV488" s="3"/>
      <c r="IMW488" s="431"/>
      <c r="IMX488" s="3"/>
      <c r="IMY488" s="570"/>
      <c r="IMZ488" s="3"/>
      <c r="INA488" s="431"/>
      <c r="INB488" s="3"/>
      <c r="INC488" s="570"/>
      <c r="IND488" s="3"/>
      <c r="INE488" s="431"/>
      <c r="INF488" s="3"/>
      <c r="ING488" s="570"/>
      <c r="INH488" s="3"/>
      <c r="INI488" s="431"/>
      <c r="INJ488" s="3"/>
      <c r="INK488" s="570"/>
      <c r="INL488" s="3"/>
      <c r="INM488" s="431"/>
      <c r="INN488" s="3"/>
      <c r="INO488" s="570"/>
      <c r="INP488" s="3"/>
      <c r="INQ488" s="431"/>
      <c r="INR488" s="3"/>
      <c r="INS488" s="570"/>
      <c r="INT488" s="3"/>
      <c r="INU488" s="431"/>
      <c r="INV488" s="3"/>
      <c r="INW488" s="570"/>
      <c r="INX488" s="3"/>
      <c r="INY488" s="431"/>
      <c r="INZ488" s="3"/>
      <c r="IOA488" s="570"/>
      <c r="IOB488" s="3"/>
      <c r="IOC488" s="431"/>
      <c r="IOD488" s="3"/>
      <c r="IOE488" s="570"/>
      <c r="IOF488" s="3"/>
      <c r="IOG488" s="431"/>
      <c r="IOH488" s="3"/>
      <c r="IOI488" s="570"/>
      <c r="IOJ488" s="3"/>
      <c r="IOK488" s="431"/>
      <c r="IOL488" s="3"/>
      <c r="IOM488" s="570"/>
      <c r="ION488" s="3"/>
      <c r="IOO488" s="431"/>
      <c r="IOP488" s="3"/>
      <c r="IOQ488" s="570"/>
      <c r="IOR488" s="3"/>
      <c r="IOS488" s="431"/>
      <c r="IOT488" s="3"/>
      <c r="IOU488" s="570"/>
      <c r="IOV488" s="3"/>
      <c r="IOW488" s="431"/>
      <c r="IOX488" s="3"/>
      <c r="IOY488" s="570"/>
      <c r="IOZ488" s="3"/>
      <c r="IPA488" s="431"/>
      <c r="IPB488" s="3"/>
      <c r="IPC488" s="570"/>
      <c r="IPD488" s="3"/>
      <c r="IPE488" s="431"/>
      <c r="IPF488" s="3"/>
      <c r="IPG488" s="570"/>
      <c r="IPH488" s="3"/>
      <c r="IPI488" s="431"/>
      <c r="IPJ488" s="3"/>
      <c r="IPK488" s="570"/>
      <c r="IPL488" s="3"/>
      <c r="IPM488" s="431"/>
      <c r="IPN488" s="3"/>
      <c r="IPO488" s="570"/>
      <c r="IPP488" s="3"/>
      <c r="IPQ488" s="431"/>
      <c r="IPR488" s="3"/>
      <c r="IPS488" s="570"/>
      <c r="IPT488" s="3"/>
      <c r="IPU488" s="431"/>
      <c r="IPV488" s="3"/>
      <c r="IPW488" s="570"/>
      <c r="IPX488" s="3"/>
      <c r="IPY488" s="431"/>
      <c r="IPZ488" s="3"/>
      <c r="IQA488" s="570"/>
      <c r="IQB488" s="3"/>
      <c r="IQC488" s="431"/>
      <c r="IQD488" s="3"/>
      <c r="IQE488" s="570"/>
      <c r="IQF488" s="3"/>
      <c r="IQG488" s="431"/>
      <c r="IQH488" s="3"/>
      <c r="IQI488" s="570"/>
      <c r="IQJ488" s="3"/>
      <c r="IQK488" s="431"/>
      <c r="IQL488" s="3"/>
      <c r="IQM488" s="570"/>
      <c r="IQN488" s="3"/>
      <c r="IQO488" s="431"/>
      <c r="IQP488" s="3"/>
      <c r="IQQ488" s="570"/>
      <c r="IQR488" s="3"/>
      <c r="IQS488" s="431"/>
      <c r="IQT488" s="3"/>
      <c r="IQU488" s="570"/>
      <c r="IQV488" s="3"/>
      <c r="IQW488" s="431"/>
      <c r="IQX488" s="3"/>
      <c r="IQY488" s="570"/>
      <c r="IQZ488" s="3"/>
      <c r="IRA488" s="431"/>
      <c r="IRB488" s="3"/>
      <c r="IRC488" s="570"/>
      <c r="IRD488" s="3"/>
      <c r="IRE488" s="431"/>
      <c r="IRF488" s="3"/>
      <c r="IRG488" s="570"/>
      <c r="IRH488" s="3"/>
      <c r="IRI488" s="431"/>
      <c r="IRJ488" s="3"/>
      <c r="IRK488" s="570"/>
      <c r="IRL488" s="3"/>
      <c r="IRM488" s="431"/>
      <c r="IRN488" s="3"/>
      <c r="IRO488" s="570"/>
      <c r="IRP488" s="3"/>
      <c r="IRQ488" s="431"/>
      <c r="IRR488" s="3"/>
      <c r="IRS488" s="570"/>
      <c r="IRT488" s="3"/>
      <c r="IRU488" s="431"/>
      <c r="IRV488" s="3"/>
      <c r="IRW488" s="570"/>
      <c r="IRX488" s="3"/>
      <c r="IRY488" s="431"/>
      <c r="IRZ488" s="3"/>
      <c r="ISA488" s="570"/>
      <c r="ISB488" s="3"/>
      <c r="ISC488" s="431"/>
      <c r="ISD488" s="3"/>
      <c r="ISE488" s="570"/>
      <c r="ISF488" s="3"/>
      <c r="ISG488" s="431"/>
      <c r="ISH488" s="3"/>
      <c r="ISI488" s="570"/>
      <c r="ISJ488" s="3"/>
      <c r="ISK488" s="431"/>
      <c r="ISL488" s="3"/>
      <c r="ISM488" s="570"/>
      <c r="ISN488" s="3"/>
      <c r="ISO488" s="431"/>
      <c r="ISP488" s="3"/>
      <c r="ISQ488" s="570"/>
      <c r="ISR488" s="3"/>
      <c r="ISS488" s="431"/>
      <c r="IST488" s="3"/>
      <c r="ISU488" s="570"/>
      <c r="ISV488" s="3"/>
      <c r="ISW488" s="431"/>
      <c r="ISX488" s="3"/>
      <c r="ISY488" s="570"/>
      <c r="ISZ488" s="3"/>
      <c r="ITA488" s="431"/>
      <c r="ITB488" s="3"/>
      <c r="ITC488" s="570"/>
      <c r="ITD488" s="3"/>
      <c r="ITE488" s="431"/>
      <c r="ITF488" s="3"/>
      <c r="ITG488" s="570"/>
      <c r="ITH488" s="3"/>
      <c r="ITI488" s="431"/>
      <c r="ITJ488" s="3"/>
      <c r="ITK488" s="570"/>
      <c r="ITL488" s="3"/>
      <c r="ITM488" s="431"/>
      <c r="ITN488" s="3"/>
      <c r="ITO488" s="570"/>
      <c r="ITP488" s="3"/>
      <c r="ITQ488" s="431"/>
      <c r="ITR488" s="3"/>
      <c r="ITS488" s="570"/>
      <c r="ITT488" s="3"/>
      <c r="ITU488" s="431"/>
      <c r="ITV488" s="3"/>
      <c r="ITW488" s="570"/>
      <c r="ITX488" s="3"/>
      <c r="ITY488" s="431"/>
      <c r="ITZ488" s="3"/>
      <c r="IUA488" s="570"/>
      <c r="IUB488" s="3"/>
      <c r="IUC488" s="431"/>
      <c r="IUD488" s="3"/>
      <c r="IUE488" s="570"/>
      <c r="IUF488" s="3"/>
      <c r="IUG488" s="431"/>
      <c r="IUH488" s="3"/>
      <c r="IUI488" s="570"/>
      <c r="IUJ488" s="3"/>
      <c r="IUK488" s="431"/>
      <c r="IUL488" s="3"/>
      <c r="IUM488" s="570"/>
      <c r="IUN488" s="3"/>
      <c r="IUO488" s="431"/>
      <c r="IUP488" s="3"/>
      <c r="IUQ488" s="570"/>
      <c r="IUR488" s="3"/>
      <c r="IUS488" s="431"/>
      <c r="IUT488" s="3"/>
      <c r="IUU488" s="570"/>
      <c r="IUV488" s="3"/>
      <c r="IUW488" s="431"/>
      <c r="IUX488" s="3"/>
      <c r="IUY488" s="570"/>
      <c r="IUZ488" s="3"/>
      <c r="IVA488" s="431"/>
      <c r="IVB488" s="3"/>
      <c r="IVC488" s="570"/>
      <c r="IVD488" s="3"/>
      <c r="IVE488" s="431"/>
      <c r="IVF488" s="3"/>
      <c r="IVG488" s="570"/>
      <c r="IVH488" s="3"/>
      <c r="IVI488" s="431"/>
      <c r="IVJ488" s="3"/>
      <c r="IVK488" s="570"/>
      <c r="IVL488" s="3"/>
      <c r="IVM488" s="431"/>
      <c r="IVN488" s="3"/>
      <c r="IVO488" s="570"/>
      <c r="IVP488" s="3"/>
      <c r="IVQ488" s="431"/>
      <c r="IVR488" s="3"/>
      <c r="IVS488" s="570"/>
      <c r="IVT488" s="3"/>
      <c r="IVU488" s="431"/>
      <c r="IVV488" s="3"/>
      <c r="IVW488" s="570"/>
      <c r="IVX488" s="3"/>
      <c r="IVY488" s="431"/>
      <c r="IVZ488" s="3"/>
      <c r="IWA488" s="570"/>
      <c r="IWB488" s="3"/>
      <c r="IWC488" s="431"/>
      <c r="IWD488" s="3"/>
      <c r="IWE488" s="570"/>
      <c r="IWF488" s="3"/>
      <c r="IWG488" s="431"/>
      <c r="IWH488" s="3"/>
      <c r="IWI488" s="570"/>
      <c r="IWJ488" s="3"/>
      <c r="IWK488" s="431"/>
      <c r="IWL488" s="3"/>
      <c r="IWM488" s="570"/>
      <c r="IWN488" s="3"/>
      <c r="IWO488" s="431"/>
      <c r="IWP488" s="3"/>
      <c r="IWQ488" s="570"/>
      <c r="IWR488" s="3"/>
      <c r="IWS488" s="431"/>
      <c r="IWT488" s="3"/>
      <c r="IWU488" s="570"/>
      <c r="IWV488" s="3"/>
      <c r="IWW488" s="431"/>
      <c r="IWX488" s="3"/>
      <c r="IWY488" s="570"/>
      <c r="IWZ488" s="3"/>
      <c r="IXA488" s="431"/>
      <c r="IXB488" s="3"/>
      <c r="IXC488" s="570"/>
      <c r="IXD488" s="3"/>
      <c r="IXE488" s="431"/>
      <c r="IXF488" s="3"/>
      <c r="IXG488" s="570"/>
      <c r="IXH488" s="3"/>
      <c r="IXI488" s="431"/>
      <c r="IXJ488" s="3"/>
      <c r="IXK488" s="570"/>
      <c r="IXL488" s="3"/>
      <c r="IXM488" s="431"/>
      <c r="IXN488" s="3"/>
      <c r="IXO488" s="570"/>
      <c r="IXP488" s="3"/>
      <c r="IXQ488" s="431"/>
      <c r="IXR488" s="3"/>
      <c r="IXS488" s="570"/>
      <c r="IXT488" s="3"/>
      <c r="IXU488" s="431"/>
      <c r="IXV488" s="3"/>
      <c r="IXW488" s="570"/>
      <c r="IXX488" s="3"/>
      <c r="IXY488" s="431"/>
      <c r="IXZ488" s="3"/>
      <c r="IYA488" s="570"/>
      <c r="IYB488" s="3"/>
      <c r="IYC488" s="431"/>
      <c r="IYD488" s="3"/>
      <c r="IYE488" s="570"/>
      <c r="IYF488" s="3"/>
      <c r="IYG488" s="431"/>
      <c r="IYH488" s="3"/>
      <c r="IYI488" s="570"/>
      <c r="IYJ488" s="3"/>
      <c r="IYK488" s="431"/>
      <c r="IYL488" s="3"/>
      <c r="IYM488" s="570"/>
      <c r="IYN488" s="3"/>
      <c r="IYO488" s="431"/>
      <c r="IYP488" s="3"/>
      <c r="IYQ488" s="570"/>
      <c r="IYR488" s="3"/>
      <c r="IYS488" s="431"/>
      <c r="IYT488" s="3"/>
      <c r="IYU488" s="570"/>
      <c r="IYV488" s="3"/>
      <c r="IYW488" s="431"/>
      <c r="IYX488" s="3"/>
      <c r="IYY488" s="570"/>
      <c r="IYZ488" s="3"/>
      <c r="IZA488" s="431"/>
      <c r="IZB488" s="3"/>
      <c r="IZC488" s="570"/>
      <c r="IZD488" s="3"/>
      <c r="IZE488" s="431"/>
      <c r="IZF488" s="3"/>
      <c r="IZG488" s="570"/>
      <c r="IZH488" s="3"/>
      <c r="IZI488" s="431"/>
      <c r="IZJ488" s="3"/>
      <c r="IZK488" s="570"/>
      <c r="IZL488" s="3"/>
      <c r="IZM488" s="431"/>
      <c r="IZN488" s="3"/>
      <c r="IZO488" s="570"/>
      <c r="IZP488" s="3"/>
      <c r="IZQ488" s="431"/>
      <c r="IZR488" s="3"/>
      <c r="IZS488" s="570"/>
      <c r="IZT488" s="3"/>
      <c r="IZU488" s="431"/>
      <c r="IZV488" s="3"/>
      <c r="IZW488" s="570"/>
      <c r="IZX488" s="3"/>
      <c r="IZY488" s="431"/>
      <c r="IZZ488" s="3"/>
      <c r="JAA488" s="570"/>
      <c r="JAB488" s="3"/>
      <c r="JAC488" s="431"/>
      <c r="JAD488" s="3"/>
      <c r="JAE488" s="570"/>
      <c r="JAF488" s="3"/>
      <c r="JAG488" s="431"/>
      <c r="JAH488" s="3"/>
      <c r="JAI488" s="570"/>
      <c r="JAJ488" s="3"/>
      <c r="JAK488" s="431"/>
      <c r="JAL488" s="3"/>
      <c r="JAM488" s="570"/>
      <c r="JAN488" s="3"/>
      <c r="JAO488" s="431"/>
      <c r="JAP488" s="3"/>
      <c r="JAQ488" s="570"/>
      <c r="JAR488" s="3"/>
      <c r="JAS488" s="431"/>
      <c r="JAT488" s="3"/>
      <c r="JAU488" s="570"/>
      <c r="JAV488" s="3"/>
      <c r="JAW488" s="431"/>
      <c r="JAX488" s="3"/>
      <c r="JAY488" s="570"/>
      <c r="JAZ488" s="3"/>
      <c r="JBA488" s="431"/>
      <c r="JBB488" s="3"/>
      <c r="JBC488" s="570"/>
      <c r="JBD488" s="3"/>
      <c r="JBE488" s="431"/>
      <c r="JBF488" s="3"/>
      <c r="JBG488" s="570"/>
      <c r="JBH488" s="3"/>
      <c r="JBI488" s="431"/>
      <c r="JBJ488" s="3"/>
      <c r="JBK488" s="570"/>
      <c r="JBL488" s="3"/>
      <c r="JBM488" s="431"/>
      <c r="JBN488" s="3"/>
      <c r="JBO488" s="570"/>
      <c r="JBP488" s="3"/>
      <c r="JBQ488" s="431"/>
      <c r="JBR488" s="3"/>
      <c r="JBS488" s="570"/>
      <c r="JBT488" s="3"/>
      <c r="JBU488" s="431"/>
      <c r="JBV488" s="3"/>
      <c r="JBW488" s="570"/>
      <c r="JBX488" s="3"/>
      <c r="JBY488" s="431"/>
      <c r="JBZ488" s="3"/>
      <c r="JCA488" s="570"/>
      <c r="JCB488" s="3"/>
      <c r="JCC488" s="431"/>
      <c r="JCD488" s="3"/>
      <c r="JCE488" s="570"/>
      <c r="JCF488" s="3"/>
      <c r="JCG488" s="431"/>
      <c r="JCH488" s="3"/>
      <c r="JCI488" s="570"/>
      <c r="JCJ488" s="3"/>
      <c r="JCK488" s="431"/>
      <c r="JCL488" s="3"/>
      <c r="JCM488" s="570"/>
      <c r="JCN488" s="3"/>
      <c r="JCO488" s="431"/>
      <c r="JCP488" s="3"/>
      <c r="JCQ488" s="570"/>
      <c r="JCR488" s="3"/>
      <c r="JCS488" s="431"/>
      <c r="JCT488" s="3"/>
      <c r="JCU488" s="570"/>
      <c r="JCV488" s="3"/>
      <c r="JCW488" s="431"/>
      <c r="JCX488" s="3"/>
      <c r="JCY488" s="570"/>
      <c r="JCZ488" s="3"/>
      <c r="JDA488" s="431"/>
      <c r="JDB488" s="3"/>
      <c r="JDC488" s="570"/>
      <c r="JDD488" s="3"/>
      <c r="JDE488" s="431"/>
      <c r="JDF488" s="3"/>
      <c r="JDG488" s="570"/>
      <c r="JDH488" s="3"/>
      <c r="JDI488" s="431"/>
      <c r="JDJ488" s="3"/>
      <c r="JDK488" s="570"/>
      <c r="JDL488" s="3"/>
      <c r="JDM488" s="431"/>
      <c r="JDN488" s="3"/>
      <c r="JDO488" s="570"/>
      <c r="JDP488" s="3"/>
      <c r="JDQ488" s="431"/>
      <c r="JDR488" s="3"/>
      <c r="JDS488" s="570"/>
      <c r="JDT488" s="3"/>
      <c r="JDU488" s="431"/>
      <c r="JDV488" s="3"/>
      <c r="JDW488" s="570"/>
      <c r="JDX488" s="3"/>
      <c r="JDY488" s="431"/>
      <c r="JDZ488" s="3"/>
      <c r="JEA488" s="570"/>
      <c r="JEB488" s="3"/>
      <c r="JEC488" s="431"/>
      <c r="JED488" s="3"/>
      <c r="JEE488" s="570"/>
      <c r="JEF488" s="3"/>
      <c r="JEG488" s="431"/>
      <c r="JEH488" s="3"/>
      <c r="JEI488" s="570"/>
      <c r="JEJ488" s="3"/>
      <c r="JEK488" s="431"/>
      <c r="JEL488" s="3"/>
      <c r="JEM488" s="570"/>
      <c r="JEN488" s="3"/>
      <c r="JEO488" s="431"/>
      <c r="JEP488" s="3"/>
      <c r="JEQ488" s="570"/>
      <c r="JER488" s="3"/>
      <c r="JES488" s="431"/>
      <c r="JET488" s="3"/>
      <c r="JEU488" s="570"/>
      <c r="JEV488" s="3"/>
      <c r="JEW488" s="431"/>
      <c r="JEX488" s="3"/>
      <c r="JEY488" s="570"/>
      <c r="JEZ488" s="3"/>
      <c r="JFA488" s="431"/>
      <c r="JFB488" s="3"/>
      <c r="JFC488" s="570"/>
      <c r="JFD488" s="3"/>
      <c r="JFE488" s="431"/>
      <c r="JFF488" s="3"/>
      <c r="JFG488" s="570"/>
      <c r="JFH488" s="3"/>
      <c r="JFI488" s="431"/>
      <c r="JFJ488" s="3"/>
      <c r="JFK488" s="570"/>
      <c r="JFL488" s="3"/>
      <c r="JFM488" s="431"/>
      <c r="JFN488" s="3"/>
      <c r="JFO488" s="570"/>
      <c r="JFP488" s="3"/>
      <c r="JFQ488" s="431"/>
      <c r="JFR488" s="3"/>
      <c r="JFS488" s="570"/>
      <c r="JFT488" s="3"/>
      <c r="JFU488" s="431"/>
      <c r="JFV488" s="3"/>
      <c r="JFW488" s="570"/>
      <c r="JFX488" s="3"/>
      <c r="JFY488" s="431"/>
      <c r="JFZ488" s="3"/>
      <c r="JGA488" s="570"/>
      <c r="JGB488" s="3"/>
      <c r="JGC488" s="431"/>
      <c r="JGD488" s="3"/>
      <c r="JGE488" s="570"/>
      <c r="JGF488" s="3"/>
      <c r="JGG488" s="431"/>
      <c r="JGH488" s="3"/>
      <c r="JGI488" s="570"/>
      <c r="JGJ488" s="3"/>
      <c r="JGK488" s="431"/>
      <c r="JGL488" s="3"/>
      <c r="JGM488" s="570"/>
      <c r="JGN488" s="3"/>
      <c r="JGO488" s="431"/>
      <c r="JGP488" s="3"/>
      <c r="JGQ488" s="570"/>
      <c r="JGR488" s="3"/>
      <c r="JGS488" s="431"/>
      <c r="JGT488" s="3"/>
      <c r="JGU488" s="570"/>
      <c r="JGV488" s="3"/>
      <c r="JGW488" s="431"/>
      <c r="JGX488" s="3"/>
      <c r="JGY488" s="570"/>
      <c r="JGZ488" s="3"/>
      <c r="JHA488" s="431"/>
      <c r="JHB488" s="3"/>
      <c r="JHC488" s="570"/>
      <c r="JHD488" s="3"/>
      <c r="JHE488" s="431"/>
      <c r="JHF488" s="3"/>
      <c r="JHG488" s="570"/>
      <c r="JHH488" s="3"/>
      <c r="JHI488" s="431"/>
      <c r="JHJ488" s="3"/>
      <c r="JHK488" s="570"/>
      <c r="JHL488" s="3"/>
      <c r="JHM488" s="431"/>
      <c r="JHN488" s="3"/>
      <c r="JHO488" s="570"/>
      <c r="JHP488" s="3"/>
      <c r="JHQ488" s="431"/>
      <c r="JHR488" s="3"/>
      <c r="JHS488" s="570"/>
      <c r="JHT488" s="3"/>
      <c r="JHU488" s="431"/>
      <c r="JHV488" s="3"/>
      <c r="JHW488" s="570"/>
      <c r="JHX488" s="3"/>
      <c r="JHY488" s="431"/>
      <c r="JHZ488" s="3"/>
      <c r="JIA488" s="570"/>
      <c r="JIB488" s="3"/>
      <c r="JIC488" s="431"/>
      <c r="JID488" s="3"/>
      <c r="JIE488" s="570"/>
      <c r="JIF488" s="3"/>
      <c r="JIG488" s="431"/>
      <c r="JIH488" s="3"/>
      <c r="JII488" s="570"/>
      <c r="JIJ488" s="3"/>
      <c r="JIK488" s="431"/>
      <c r="JIL488" s="3"/>
      <c r="JIM488" s="570"/>
      <c r="JIN488" s="3"/>
      <c r="JIO488" s="431"/>
      <c r="JIP488" s="3"/>
      <c r="JIQ488" s="570"/>
      <c r="JIR488" s="3"/>
      <c r="JIS488" s="431"/>
      <c r="JIT488" s="3"/>
      <c r="JIU488" s="570"/>
      <c r="JIV488" s="3"/>
      <c r="JIW488" s="431"/>
      <c r="JIX488" s="3"/>
      <c r="JIY488" s="570"/>
      <c r="JIZ488" s="3"/>
      <c r="JJA488" s="431"/>
      <c r="JJB488" s="3"/>
      <c r="JJC488" s="570"/>
      <c r="JJD488" s="3"/>
      <c r="JJE488" s="431"/>
      <c r="JJF488" s="3"/>
      <c r="JJG488" s="570"/>
      <c r="JJH488" s="3"/>
      <c r="JJI488" s="431"/>
      <c r="JJJ488" s="3"/>
      <c r="JJK488" s="570"/>
      <c r="JJL488" s="3"/>
      <c r="JJM488" s="431"/>
      <c r="JJN488" s="3"/>
      <c r="JJO488" s="570"/>
      <c r="JJP488" s="3"/>
      <c r="JJQ488" s="431"/>
      <c r="JJR488" s="3"/>
      <c r="JJS488" s="570"/>
      <c r="JJT488" s="3"/>
      <c r="JJU488" s="431"/>
      <c r="JJV488" s="3"/>
      <c r="JJW488" s="570"/>
      <c r="JJX488" s="3"/>
      <c r="JJY488" s="431"/>
      <c r="JJZ488" s="3"/>
      <c r="JKA488" s="570"/>
      <c r="JKB488" s="3"/>
      <c r="JKC488" s="431"/>
      <c r="JKD488" s="3"/>
      <c r="JKE488" s="570"/>
      <c r="JKF488" s="3"/>
      <c r="JKG488" s="431"/>
      <c r="JKH488" s="3"/>
      <c r="JKI488" s="570"/>
      <c r="JKJ488" s="3"/>
      <c r="JKK488" s="431"/>
      <c r="JKL488" s="3"/>
      <c r="JKM488" s="570"/>
      <c r="JKN488" s="3"/>
      <c r="JKO488" s="431"/>
      <c r="JKP488" s="3"/>
      <c r="JKQ488" s="570"/>
      <c r="JKR488" s="3"/>
      <c r="JKS488" s="431"/>
      <c r="JKT488" s="3"/>
      <c r="JKU488" s="570"/>
      <c r="JKV488" s="3"/>
      <c r="JKW488" s="431"/>
      <c r="JKX488" s="3"/>
      <c r="JKY488" s="570"/>
      <c r="JKZ488" s="3"/>
      <c r="JLA488" s="431"/>
      <c r="JLB488" s="3"/>
      <c r="JLC488" s="570"/>
      <c r="JLD488" s="3"/>
      <c r="JLE488" s="431"/>
      <c r="JLF488" s="3"/>
      <c r="JLG488" s="570"/>
      <c r="JLH488" s="3"/>
      <c r="JLI488" s="431"/>
      <c r="JLJ488" s="3"/>
      <c r="JLK488" s="570"/>
      <c r="JLL488" s="3"/>
      <c r="JLM488" s="431"/>
      <c r="JLN488" s="3"/>
      <c r="JLO488" s="570"/>
      <c r="JLP488" s="3"/>
      <c r="JLQ488" s="431"/>
      <c r="JLR488" s="3"/>
      <c r="JLS488" s="570"/>
      <c r="JLT488" s="3"/>
      <c r="JLU488" s="431"/>
      <c r="JLV488" s="3"/>
      <c r="JLW488" s="570"/>
      <c r="JLX488" s="3"/>
      <c r="JLY488" s="431"/>
      <c r="JLZ488" s="3"/>
      <c r="JMA488" s="570"/>
      <c r="JMB488" s="3"/>
      <c r="JMC488" s="431"/>
      <c r="JMD488" s="3"/>
      <c r="JME488" s="570"/>
      <c r="JMF488" s="3"/>
      <c r="JMG488" s="431"/>
      <c r="JMH488" s="3"/>
      <c r="JMI488" s="570"/>
      <c r="JMJ488" s="3"/>
      <c r="JMK488" s="431"/>
      <c r="JML488" s="3"/>
      <c r="JMM488" s="570"/>
      <c r="JMN488" s="3"/>
      <c r="JMO488" s="431"/>
      <c r="JMP488" s="3"/>
      <c r="JMQ488" s="570"/>
      <c r="JMR488" s="3"/>
      <c r="JMS488" s="431"/>
      <c r="JMT488" s="3"/>
      <c r="JMU488" s="570"/>
      <c r="JMV488" s="3"/>
      <c r="JMW488" s="431"/>
      <c r="JMX488" s="3"/>
      <c r="JMY488" s="570"/>
      <c r="JMZ488" s="3"/>
      <c r="JNA488" s="431"/>
      <c r="JNB488" s="3"/>
      <c r="JNC488" s="570"/>
      <c r="JND488" s="3"/>
      <c r="JNE488" s="431"/>
      <c r="JNF488" s="3"/>
      <c r="JNG488" s="570"/>
      <c r="JNH488" s="3"/>
      <c r="JNI488" s="431"/>
      <c r="JNJ488" s="3"/>
      <c r="JNK488" s="570"/>
      <c r="JNL488" s="3"/>
      <c r="JNM488" s="431"/>
      <c r="JNN488" s="3"/>
      <c r="JNO488" s="570"/>
      <c r="JNP488" s="3"/>
      <c r="JNQ488" s="431"/>
      <c r="JNR488" s="3"/>
      <c r="JNS488" s="570"/>
      <c r="JNT488" s="3"/>
      <c r="JNU488" s="431"/>
      <c r="JNV488" s="3"/>
      <c r="JNW488" s="570"/>
      <c r="JNX488" s="3"/>
      <c r="JNY488" s="431"/>
      <c r="JNZ488" s="3"/>
      <c r="JOA488" s="570"/>
      <c r="JOB488" s="3"/>
      <c r="JOC488" s="431"/>
      <c r="JOD488" s="3"/>
      <c r="JOE488" s="570"/>
      <c r="JOF488" s="3"/>
      <c r="JOG488" s="431"/>
      <c r="JOH488" s="3"/>
      <c r="JOI488" s="570"/>
      <c r="JOJ488" s="3"/>
      <c r="JOK488" s="431"/>
      <c r="JOL488" s="3"/>
      <c r="JOM488" s="570"/>
      <c r="JON488" s="3"/>
      <c r="JOO488" s="431"/>
      <c r="JOP488" s="3"/>
      <c r="JOQ488" s="570"/>
      <c r="JOR488" s="3"/>
      <c r="JOS488" s="431"/>
      <c r="JOT488" s="3"/>
      <c r="JOU488" s="570"/>
      <c r="JOV488" s="3"/>
      <c r="JOW488" s="431"/>
      <c r="JOX488" s="3"/>
      <c r="JOY488" s="570"/>
      <c r="JOZ488" s="3"/>
      <c r="JPA488" s="431"/>
      <c r="JPB488" s="3"/>
      <c r="JPC488" s="570"/>
      <c r="JPD488" s="3"/>
      <c r="JPE488" s="431"/>
      <c r="JPF488" s="3"/>
      <c r="JPG488" s="570"/>
      <c r="JPH488" s="3"/>
      <c r="JPI488" s="431"/>
      <c r="JPJ488" s="3"/>
      <c r="JPK488" s="570"/>
      <c r="JPL488" s="3"/>
      <c r="JPM488" s="431"/>
      <c r="JPN488" s="3"/>
      <c r="JPO488" s="570"/>
      <c r="JPP488" s="3"/>
      <c r="JPQ488" s="431"/>
      <c r="JPR488" s="3"/>
      <c r="JPS488" s="570"/>
      <c r="JPT488" s="3"/>
      <c r="JPU488" s="431"/>
      <c r="JPV488" s="3"/>
      <c r="JPW488" s="570"/>
      <c r="JPX488" s="3"/>
      <c r="JPY488" s="431"/>
      <c r="JPZ488" s="3"/>
      <c r="JQA488" s="570"/>
      <c r="JQB488" s="3"/>
      <c r="JQC488" s="431"/>
      <c r="JQD488" s="3"/>
      <c r="JQE488" s="570"/>
      <c r="JQF488" s="3"/>
      <c r="JQG488" s="431"/>
      <c r="JQH488" s="3"/>
      <c r="JQI488" s="570"/>
      <c r="JQJ488" s="3"/>
      <c r="JQK488" s="431"/>
      <c r="JQL488" s="3"/>
      <c r="JQM488" s="570"/>
      <c r="JQN488" s="3"/>
      <c r="JQO488" s="431"/>
      <c r="JQP488" s="3"/>
      <c r="JQQ488" s="570"/>
      <c r="JQR488" s="3"/>
      <c r="JQS488" s="431"/>
      <c r="JQT488" s="3"/>
      <c r="JQU488" s="570"/>
      <c r="JQV488" s="3"/>
      <c r="JQW488" s="431"/>
      <c r="JQX488" s="3"/>
      <c r="JQY488" s="570"/>
      <c r="JQZ488" s="3"/>
      <c r="JRA488" s="431"/>
      <c r="JRB488" s="3"/>
      <c r="JRC488" s="570"/>
      <c r="JRD488" s="3"/>
      <c r="JRE488" s="431"/>
      <c r="JRF488" s="3"/>
      <c r="JRG488" s="570"/>
      <c r="JRH488" s="3"/>
      <c r="JRI488" s="431"/>
      <c r="JRJ488" s="3"/>
      <c r="JRK488" s="570"/>
      <c r="JRL488" s="3"/>
      <c r="JRM488" s="431"/>
      <c r="JRN488" s="3"/>
      <c r="JRO488" s="570"/>
      <c r="JRP488" s="3"/>
      <c r="JRQ488" s="431"/>
      <c r="JRR488" s="3"/>
      <c r="JRS488" s="570"/>
      <c r="JRT488" s="3"/>
      <c r="JRU488" s="431"/>
      <c r="JRV488" s="3"/>
      <c r="JRW488" s="570"/>
      <c r="JRX488" s="3"/>
      <c r="JRY488" s="431"/>
      <c r="JRZ488" s="3"/>
      <c r="JSA488" s="570"/>
      <c r="JSB488" s="3"/>
      <c r="JSC488" s="431"/>
      <c r="JSD488" s="3"/>
      <c r="JSE488" s="570"/>
      <c r="JSF488" s="3"/>
      <c r="JSG488" s="431"/>
      <c r="JSH488" s="3"/>
      <c r="JSI488" s="570"/>
      <c r="JSJ488" s="3"/>
      <c r="JSK488" s="431"/>
      <c r="JSL488" s="3"/>
      <c r="JSM488" s="570"/>
      <c r="JSN488" s="3"/>
      <c r="JSO488" s="431"/>
      <c r="JSP488" s="3"/>
      <c r="JSQ488" s="570"/>
      <c r="JSR488" s="3"/>
      <c r="JSS488" s="431"/>
      <c r="JST488" s="3"/>
      <c r="JSU488" s="570"/>
      <c r="JSV488" s="3"/>
      <c r="JSW488" s="431"/>
      <c r="JSX488" s="3"/>
      <c r="JSY488" s="570"/>
      <c r="JSZ488" s="3"/>
      <c r="JTA488" s="431"/>
      <c r="JTB488" s="3"/>
      <c r="JTC488" s="570"/>
      <c r="JTD488" s="3"/>
      <c r="JTE488" s="431"/>
      <c r="JTF488" s="3"/>
      <c r="JTG488" s="570"/>
      <c r="JTH488" s="3"/>
      <c r="JTI488" s="431"/>
      <c r="JTJ488" s="3"/>
      <c r="JTK488" s="570"/>
      <c r="JTL488" s="3"/>
      <c r="JTM488" s="431"/>
      <c r="JTN488" s="3"/>
      <c r="JTO488" s="570"/>
      <c r="JTP488" s="3"/>
      <c r="JTQ488" s="431"/>
      <c r="JTR488" s="3"/>
      <c r="JTS488" s="570"/>
      <c r="JTT488" s="3"/>
      <c r="JTU488" s="431"/>
      <c r="JTV488" s="3"/>
      <c r="JTW488" s="570"/>
      <c r="JTX488" s="3"/>
      <c r="JTY488" s="431"/>
      <c r="JTZ488" s="3"/>
      <c r="JUA488" s="570"/>
      <c r="JUB488" s="3"/>
      <c r="JUC488" s="431"/>
      <c r="JUD488" s="3"/>
      <c r="JUE488" s="570"/>
      <c r="JUF488" s="3"/>
      <c r="JUG488" s="431"/>
      <c r="JUH488" s="3"/>
      <c r="JUI488" s="570"/>
      <c r="JUJ488" s="3"/>
      <c r="JUK488" s="431"/>
      <c r="JUL488" s="3"/>
      <c r="JUM488" s="570"/>
      <c r="JUN488" s="3"/>
      <c r="JUO488" s="431"/>
      <c r="JUP488" s="3"/>
      <c r="JUQ488" s="570"/>
      <c r="JUR488" s="3"/>
      <c r="JUS488" s="431"/>
      <c r="JUT488" s="3"/>
      <c r="JUU488" s="570"/>
      <c r="JUV488" s="3"/>
      <c r="JUW488" s="431"/>
      <c r="JUX488" s="3"/>
      <c r="JUY488" s="570"/>
      <c r="JUZ488" s="3"/>
      <c r="JVA488" s="431"/>
      <c r="JVB488" s="3"/>
      <c r="JVC488" s="570"/>
      <c r="JVD488" s="3"/>
      <c r="JVE488" s="431"/>
      <c r="JVF488" s="3"/>
      <c r="JVG488" s="570"/>
      <c r="JVH488" s="3"/>
      <c r="JVI488" s="431"/>
      <c r="JVJ488" s="3"/>
      <c r="JVK488" s="570"/>
      <c r="JVL488" s="3"/>
      <c r="JVM488" s="431"/>
      <c r="JVN488" s="3"/>
      <c r="JVO488" s="570"/>
      <c r="JVP488" s="3"/>
      <c r="JVQ488" s="431"/>
      <c r="JVR488" s="3"/>
      <c r="JVS488" s="570"/>
      <c r="JVT488" s="3"/>
      <c r="JVU488" s="431"/>
      <c r="JVV488" s="3"/>
      <c r="JVW488" s="570"/>
      <c r="JVX488" s="3"/>
      <c r="JVY488" s="431"/>
      <c r="JVZ488" s="3"/>
      <c r="JWA488" s="570"/>
      <c r="JWB488" s="3"/>
      <c r="JWC488" s="431"/>
      <c r="JWD488" s="3"/>
      <c r="JWE488" s="570"/>
      <c r="JWF488" s="3"/>
      <c r="JWG488" s="431"/>
      <c r="JWH488" s="3"/>
      <c r="JWI488" s="570"/>
      <c r="JWJ488" s="3"/>
      <c r="JWK488" s="431"/>
      <c r="JWL488" s="3"/>
      <c r="JWM488" s="570"/>
      <c r="JWN488" s="3"/>
      <c r="JWO488" s="431"/>
      <c r="JWP488" s="3"/>
      <c r="JWQ488" s="570"/>
      <c r="JWR488" s="3"/>
      <c r="JWS488" s="431"/>
      <c r="JWT488" s="3"/>
      <c r="JWU488" s="570"/>
      <c r="JWV488" s="3"/>
      <c r="JWW488" s="431"/>
      <c r="JWX488" s="3"/>
      <c r="JWY488" s="570"/>
      <c r="JWZ488" s="3"/>
      <c r="JXA488" s="431"/>
      <c r="JXB488" s="3"/>
      <c r="JXC488" s="570"/>
      <c r="JXD488" s="3"/>
      <c r="JXE488" s="431"/>
      <c r="JXF488" s="3"/>
      <c r="JXG488" s="570"/>
      <c r="JXH488" s="3"/>
      <c r="JXI488" s="431"/>
      <c r="JXJ488" s="3"/>
      <c r="JXK488" s="570"/>
      <c r="JXL488" s="3"/>
      <c r="JXM488" s="431"/>
      <c r="JXN488" s="3"/>
      <c r="JXO488" s="570"/>
      <c r="JXP488" s="3"/>
      <c r="JXQ488" s="431"/>
      <c r="JXR488" s="3"/>
      <c r="JXS488" s="570"/>
      <c r="JXT488" s="3"/>
      <c r="JXU488" s="431"/>
      <c r="JXV488" s="3"/>
      <c r="JXW488" s="570"/>
      <c r="JXX488" s="3"/>
      <c r="JXY488" s="431"/>
      <c r="JXZ488" s="3"/>
      <c r="JYA488" s="570"/>
      <c r="JYB488" s="3"/>
      <c r="JYC488" s="431"/>
      <c r="JYD488" s="3"/>
      <c r="JYE488" s="570"/>
      <c r="JYF488" s="3"/>
      <c r="JYG488" s="431"/>
      <c r="JYH488" s="3"/>
      <c r="JYI488" s="570"/>
      <c r="JYJ488" s="3"/>
      <c r="JYK488" s="431"/>
      <c r="JYL488" s="3"/>
      <c r="JYM488" s="570"/>
      <c r="JYN488" s="3"/>
      <c r="JYO488" s="431"/>
      <c r="JYP488" s="3"/>
      <c r="JYQ488" s="570"/>
      <c r="JYR488" s="3"/>
      <c r="JYS488" s="431"/>
      <c r="JYT488" s="3"/>
      <c r="JYU488" s="570"/>
      <c r="JYV488" s="3"/>
      <c r="JYW488" s="431"/>
      <c r="JYX488" s="3"/>
      <c r="JYY488" s="570"/>
      <c r="JYZ488" s="3"/>
      <c r="JZA488" s="431"/>
      <c r="JZB488" s="3"/>
      <c r="JZC488" s="570"/>
      <c r="JZD488" s="3"/>
      <c r="JZE488" s="431"/>
      <c r="JZF488" s="3"/>
      <c r="JZG488" s="570"/>
      <c r="JZH488" s="3"/>
      <c r="JZI488" s="431"/>
      <c r="JZJ488" s="3"/>
      <c r="JZK488" s="570"/>
      <c r="JZL488" s="3"/>
      <c r="JZM488" s="431"/>
      <c r="JZN488" s="3"/>
      <c r="JZO488" s="570"/>
      <c r="JZP488" s="3"/>
      <c r="JZQ488" s="431"/>
      <c r="JZR488" s="3"/>
      <c r="JZS488" s="570"/>
      <c r="JZT488" s="3"/>
      <c r="JZU488" s="431"/>
      <c r="JZV488" s="3"/>
      <c r="JZW488" s="570"/>
      <c r="JZX488" s="3"/>
      <c r="JZY488" s="431"/>
      <c r="JZZ488" s="3"/>
      <c r="KAA488" s="570"/>
      <c r="KAB488" s="3"/>
      <c r="KAC488" s="431"/>
      <c r="KAD488" s="3"/>
      <c r="KAE488" s="570"/>
      <c r="KAF488" s="3"/>
      <c r="KAG488" s="431"/>
      <c r="KAH488" s="3"/>
      <c r="KAI488" s="570"/>
      <c r="KAJ488" s="3"/>
      <c r="KAK488" s="431"/>
      <c r="KAL488" s="3"/>
      <c r="KAM488" s="570"/>
      <c r="KAN488" s="3"/>
      <c r="KAO488" s="431"/>
      <c r="KAP488" s="3"/>
      <c r="KAQ488" s="570"/>
      <c r="KAR488" s="3"/>
      <c r="KAS488" s="431"/>
      <c r="KAT488" s="3"/>
      <c r="KAU488" s="570"/>
      <c r="KAV488" s="3"/>
      <c r="KAW488" s="431"/>
      <c r="KAX488" s="3"/>
      <c r="KAY488" s="570"/>
      <c r="KAZ488" s="3"/>
      <c r="KBA488" s="431"/>
      <c r="KBB488" s="3"/>
      <c r="KBC488" s="570"/>
      <c r="KBD488" s="3"/>
      <c r="KBE488" s="431"/>
      <c r="KBF488" s="3"/>
      <c r="KBG488" s="570"/>
      <c r="KBH488" s="3"/>
      <c r="KBI488" s="431"/>
      <c r="KBJ488" s="3"/>
      <c r="KBK488" s="570"/>
      <c r="KBL488" s="3"/>
      <c r="KBM488" s="431"/>
      <c r="KBN488" s="3"/>
      <c r="KBO488" s="570"/>
      <c r="KBP488" s="3"/>
      <c r="KBQ488" s="431"/>
      <c r="KBR488" s="3"/>
      <c r="KBS488" s="570"/>
      <c r="KBT488" s="3"/>
      <c r="KBU488" s="431"/>
      <c r="KBV488" s="3"/>
      <c r="KBW488" s="570"/>
      <c r="KBX488" s="3"/>
      <c r="KBY488" s="431"/>
      <c r="KBZ488" s="3"/>
      <c r="KCA488" s="570"/>
      <c r="KCB488" s="3"/>
      <c r="KCC488" s="431"/>
      <c r="KCD488" s="3"/>
      <c r="KCE488" s="570"/>
      <c r="KCF488" s="3"/>
      <c r="KCG488" s="431"/>
      <c r="KCH488" s="3"/>
      <c r="KCI488" s="570"/>
      <c r="KCJ488" s="3"/>
      <c r="KCK488" s="431"/>
      <c r="KCL488" s="3"/>
      <c r="KCM488" s="570"/>
      <c r="KCN488" s="3"/>
      <c r="KCO488" s="431"/>
      <c r="KCP488" s="3"/>
      <c r="KCQ488" s="570"/>
      <c r="KCR488" s="3"/>
      <c r="KCS488" s="431"/>
      <c r="KCT488" s="3"/>
      <c r="KCU488" s="570"/>
      <c r="KCV488" s="3"/>
      <c r="KCW488" s="431"/>
      <c r="KCX488" s="3"/>
      <c r="KCY488" s="570"/>
      <c r="KCZ488" s="3"/>
      <c r="KDA488" s="431"/>
      <c r="KDB488" s="3"/>
      <c r="KDC488" s="570"/>
      <c r="KDD488" s="3"/>
      <c r="KDE488" s="431"/>
      <c r="KDF488" s="3"/>
      <c r="KDG488" s="570"/>
      <c r="KDH488" s="3"/>
      <c r="KDI488" s="431"/>
      <c r="KDJ488" s="3"/>
      <c r="KDK488" s="570"/>
      <c r="KDL488" s="3"/>
      <c r="KDM488" s="431"/>
      <c r="KDN488" s="3"/>
      <c r="KDO488" s="570"/>
      <c r="KDP488" s="3"/>
      <c r="KDQ488" s="431"/>
      <c r="KDR488" s="3"/>
      <c r="KDS488" s="570"/>
      <c r="KDT488" s="3"/>
      <c r="KDU488" s="431"/>
      <c r="KDV488" s="3"/>
      <c r="KDW488" s="570"/>
      <c r="KDX488" s="3"/>
      <c r="KDY488" s="431"/>
      <c r="KDZ488" s="3"/>
      <c r="KEA488" s="570"/>
      <c r="KEB488" s="3"/>
      <c r="KEC488" s="431"/>
      <c r="KED488" s="3"/>
      <c r="KEE488" s="570"/>
      <c r="KEF488" s="3"/>
      <c r="KEG488" s="431"/>
      <c r="KEH488" s="3"/>
      <c r="KEI488" s="570"/>
      <c r="KEJ488" s="3"/>
      <c r="KEK488" s="431"/>
      <c r="KEL488" s="3"/>
      <c r="KEM488" s="570"/>
      <c r="KEN488" s="3"/>
      <c r="KEO488" s="431"/>
      <c r="KEP488" s="3"/>
      <c r="KEQ488" s="570"/>
      <c r="KER488" s="3"/>
      <c r="KES488" s="431"/>
      <c r="KET488" s="3"/>
      <c r="KEU488" s="570"/>
      <c r="KEV488" s="3"/>
      <c r="KEW488" s="431"/>
      <c r="KEX488" s="3"/>
      <c r="KEY488" s="570"/>
      <c r="KEZ488" s="3"/>
      <c r="KFA488" s="431"/>
      <c r="KFB488" s="3"/>
      <c r="KFC488" s="570"/>
      <c r="KFD488" s="3"/>
      <c r="KFE488" s="431"/>
      <c r="KFF488" s="3"/>
      <c r="KFG488" s="570"/>
      <c r="KFH488" s="3"/>
      <c r="KFI488" s="431"/>
      <c r="KFJ488" s="3"/>
      <c r="KFK488" s="570"/>
      <c r="KFL488" s="3"/>
      <c r="KFM488" s="431"/>
      <c r="KFN488" s="3"/>
      <c r="KFO488" s="570"/>
      <c r="KFP488" s="3"/>
      <c r="KFQ488" s="431"/>
      <c r="KFR488" s="3"/>
      <c r="KFS488" s="570"/>
      <c r="KFT488" s="3"/>
      <c r="KFU488" s="431"/>
      <c r="KFV488" s="3"/>
      <c r="KFW488" s="570"/>
      <c r="KFX488" s="3"/>
      <c r="KFY488" s="431"/>
      <c r="KFZ488" s="3"/>
      <c r="KGA488" s="570"/>
      <c r="KGB488" s="3"/>
      <c r="KGC488" s="431"/>
      <c r="KGD488" s="3"/>
      <c r="KGE488" s="570"/>
      <c r="KGF488" s="3"/>
      <c r="KGG488" s="431"/>
      <c r="KGH488" s="3"/>
      <c r="KGI488" s="570"/>
      <c r="KGJ488" s="3"/>
      <c r="KGK488" s="431"/>
      <c r="KGL488" s="3"/>
      <c r="KGM488" s="570"/>
      <c r="KGN488" s="3"/>
      <c r="KGO488" s="431"/>
      <c r="KGP488" s="3"/>
      <c r="KGQ488" s="570"/>
      <c r="KGR488" s="3"/>
      <c r="KGS488" s="431"/>
      <c r="KGT488" s="3"/>
      <c r="KGU488" s="570"/>
      <c r="KGV488" s="3"/>
      <c r="KGW488" s="431"/>
      <c r="KGX488" s="3"/>
      <c r="KGY488" s="570"/>
      <c r="KGZ488" s="3"/>
      <c r="KHA488" s="431"/>
      <c r="KHB488" s="3"/>
      <c r="KHC488" s="570"/>
      <c r="KHD488" s="3"/>
      <c r="KHE488" s="431"/>
      <c r="KHF488" s="3"/>
      <c r="KHG488" s="570"/>
      <c r="KHH488" s="3"/>
      <c r="KHI488" s="431"/>
      <c r="KHJ488" s="3"/>
      <c r="KHK488" s="570"/>
      <c r="KHL488" s="3"/>
      <c r="KHM488" s="431"/>
      <c r="KHN488" s="3"/>
      <c r="KHO488" s="570"/>
      <c r="KHP488" s="3"/>
      <c r="KHQ488" s="431"/>
      <c r="KHR488" s="3"/>
      <c r="KHS488" s="570"/>
      <c r="KHT488" s="3"/>
      <c r="KHU488" s="431"/>
      <c r="KHV488" s="3"/>
      <c r="KHW488" s="570"/>
      <c r="KHX488" s="3"/>
      <c r="KHY488" s="431"/>
      <c r="KHZ488" s="3"/>
      <c r="KIA488" s="570"/>
      <c r="KIB488" s="3"/>
      <c r="KIC488" s="431"/>
      <c r="KID488" s="3"/>
      <c r="KIE488" s="570"/>
      <c r="KIF488" s="3"/>
      <c r="KIG488" s="431"/>
      <c r="KIH488" s="3"/>
      <c r="KII488" s="570"/>
      <c r="KIJ488" s="3"/>
      <c r="KIK488" s="431"/>
      <c r="KIL488" s="3"/>
      <c r="KIM488" s="570"/>
      <c r="KIN488" s="3"/>
      <c r="KIO488" s="431"/>
      <c r="KIP488" s="3"/>
      <c r="KIQ488" s="570"/>
      <c r="KIR488" s="3"/>
      <c r="KIS488" s="431"/>
      <c r="KIT488" s="3"/>
      <c r="KIU488" s="570"/>
      <c r="KIV488" s="3"/>
      <c r="KIW488" s="431"/>
      <c r="KIX488" s="3"/>
      <c r="KIY488" s="570"/>
      <c r="KIZ488" s="3"/>
      <c r="KJA488" s="431"/>
      <c r="KJB488" s="3"/>
      <c r="KJC488" s="570"/>
      <c r="KJD488" s="3"/>
      <c r="KJE488" s="431"/>
      <c r="KJF488" s="3"/>
      <c r="KJG488" s="570"/>
      <c r="KJH488" s="3"/>
      <c r="KJI488" s="431"/>
      <c r="KJJ488" s="3"/>
      <c r="KJK488" s="570"/>
      <c r="KJL488" s="3"/>
      <c r="KJM488" s="431"/>
      <c r="KJN488" s="3"/>
      <c r="KJO488" s="570"/>
      <c r="KJP488" s="3"/>
      <c r="KJQ488" s="431"/>
      <c r="KJR488" s="3"/>
      <c r="KJS488" s="570"/>
      <c r="KJT488" s="3"/>
      <c r="KJU488" s="431"/>
      <c r="KJV488" s="3"/>
      <c r="KJW488" s="570"/>
      <c r="KJX488" s="3"/>
      <c r="KJY488" s="431"/>
      <c r="KJZ488" s="3"/>
      <c r="KKA488" s="570"/>
      <c r="KKB488" s="3"/>
      <c r="KKC488" s="431"/>
      <c r="KKD488" s="3"/>
      <c r="KKE488" s="570"/>
      <c r="KKF488" s="3"/>
      <c r="KKG488" s="431"/>
      <c r="KKH488" s="3"/>
      <c r="KKI488" s="570"/>
      <c r="KKJ488" s="3"/>
      <c r="KKK488" s="431"/>
      <c r="KKL488" s="3"/>
      <c r="KKM488" s="570"/>
      <c r="KKN488" s="3"/>
      <c r="KKO488" s="431"/>
      <c r="KKP488" s="3"/>
      <c r="KKQ488" s="570"/>
      <c r="KKR488" s="3"/>
      <c r="KKS488" s="431"/>
      <c r="KKT488" s="3"/>
      <c r="KKU488" s="570"/>
      <c r="KKV488" s="3"/>
      <c r="KKW488" s="431"/>
      <c r="KKX488" s="3"/>
      <c r="KKY488" s="570"/>
      <c r="KKZ488" s="3"/>
      <c r="KLA488" s="431"/>
      <c r="KLB488" s="3"/>
      <c r="KLC488" s="570"/>
      <c r="KLD488" s="3"/>
      <c r="KLE488" s="431"/>
      <c r="KLF488" s="3"/>
      <c r="KLG488" s="570"/>
      <c r="KLH488" s="3"/>
      <c r="KLI488" s="431"/>
      <c r="KLJ488" s="3"/>
      <c r="KLK488" s="570"/>
      <c r="KLL488" s="3"/>
      <c r="KLM488" s="431"/>
      <c r="KLN488" s="3"/>
      <c r="KLO488" s="570"/>
      <c r="KLP488" s="3"/>
      <c r="KLQ488" s="431"/>
      <c r="KLR488" s="3"/>
      <c r="KLS488" s="570"/>
      <c r="KLT488" s="3"/>
      <c r="KLU488" s="431"/>
      <c r="KLV488" s="3"/>
      <c r="KLW488" s="570"/>
      <c r="KLX488" s="3"/>
      <c r="KLY488" s="431"/>
      <c r="KLZ488" s="3"/>
      <c r="KMA488" s="570"/>
      <c r="KMB488" s="3"/>
      <c r="KMC488" s="431"/>
      <c r="KMD488" s="3"/>
      <c r="KME488" s="570"/>
      <c r="KMF488" s="3"/>
      <c r="KMG488" s="431"/>
      <c r="KMH488" s="3"/>
      <c r="KMI488" s="570"/>
      <c r="KMJ488" s="3"/>
      <c r="KMK488" s="431"/>
      <c r="KML488" s="3"/>
      <c r="KMM488" s="570"/>
      <c r="KMN488" s="3"/>
      <c r="KMO488" s="431"/>
      <c r="KMP488" s="3"/>
      <c r="KMQ488" s="570"/>
      <c r="KMR488" s="3"/>
      <c r="KMS488" s="431"/>
      <c r="KMT488" s="3"/>
      <c r="KMU488" s="570"/>
      <c r="KMV488" s="3"/>
      <c r="KMW488" s="431"/>
      <c r="KMX488" s="3"/>
      <c r="KMY488" s="570"/>
      <c r="KMZ488" s="3"/>
      <c r="KNA488" s="431"/>
      <c r="KNB488" s="3"/>
      <c r="KNC488" s="570"/>
      <c r="KND488" s="3"/>
      <c r="KNE488" s="431"/>
      <c r="KNF488" s="3"/>
      <c r="KNG488" s="570"/>
      <c r="KNH488" s="3"/>
      <c r="KNI488" s="431"/>
      <c r="KNJ488" s="3"/>
      <c r="KNK488" s="570"/>
      <c r="KNL488" s="3"/>
      <c r="KNM488" s="431"/>
      <c r="KNN488" s="3"/>
      <c r="KNO488" s="570"/>
      <c r="KNP488" s="3"/>
      <c r="KNQ488" s="431"/>
      <c r="KNR488" s="3"/>
      <c r="KNS488" s="570"/>
      <c r="KNT488" s="3"/>
      <c r="KNU488" s="431"/>
      <c r="KNV488" s="3"/>
      <c r="KNW488" s="570"/>
      <c r="KNX488" s="3"/>
      <c r="KNY488" s="431"/>
      <c r="KNZ488" s="3"/>
      <c r="KOA488" s="570"/>
      <c r="KOB488" s="3"/>
      <c r="KOC488" s="431"/>
      <c r="KOD488" s="3"/>
      <c r="KOE488" s="570"/>
      <c r="KOF488" s="3"/>
      <c r="KOG488" s="431"/>
      <c r="KOH488" s="3"/>
      <c r="KOI488" s="570"/>
      <c r="KOJ488" s="3"/>
      <c r="KOK488" s="431"/>
      <c r="KOL488" s="3"/>
      <c r="KOM488" s="570"/>
      <c r="KON488" s="3"/>
      <c r="KOO488" s="431"/>
      <c r="KOP488" s="3"/>
      <c r="KOQ488" s="570"/>
      <c r="KOR488" s="3"/>
      <c r="KOS488" s="431"/>
      <c r="KOT488" s="3"/>
      <c r="KOU488" s="570"/>
      <c r="KOV488" s="3"/>
      <c r="KOW488" s="431"/>
      <c r="KOX488" s="3"/>
      <c r="KOY488" s="570"/>
      <c r="KOZ488" s="3"/>
      <c r="KPA488" s="431"/>
      <c r="KPB488" s="3"/>
      <c r="KPC488" s="570"/>
      <c r="KPD488" s="3"/>
      <c r="KPE488" s="431"/>
      <c r="KPF488" s="3"/>
      <c r="KPG488" s="570"/>
      <c r="KPH488" s="3"/>
      <c r="KPI488" s="431"/>
      <c r="KPJ488" s="3"/>
      <c r="KPK488" s="570"/>
      <c r="KPL488" s="3"/>
      <c r="KPM488" s="431"/>
      <c r="KPN488" s="3"/>
      <c r="KPO488" s="570"/>
      <c r="KPP488" s="3"/>
      <c r="KPQ488" s="431"/>
      <c r="KPR488" s="3"/>
      <c r="KPS488" s="570"/>
      <c r="KPT488" s="3"/>
      <c r="KPU488" s="431"/>
      <c r="KPV488" s="3"/>
      <c r="KPW488" s="570"/>
      <c r="KPX488" s="3"/>
      <c r="KPY488" s="431"/>
      <c r="KPZ488" s="3"/>
      <c r="KQA488" s="570"/>
      <c r="KQB488" s="3"/>
      <c r="KQC488" s="431"/>
      <c r="KQD488" s="3"/>
      <c r="KQE488" s="570"/>
      <c r="KQF488" s="3"/>
      <c r="KQG488" s="431"/>
      <c r="KQH488" s="3"/>
      <c r="KQI488" s="570"/>
      <c r="KQJ488" s="3"/>
      <c r="KQK488" s="431"/>
      <c r="KQL488" s="3"/>
      <c r="KQM488" s="570"/>
      <c r="KQN488" s="3"/>
      <c r="KQO488" s="431"/>
      <c r="KQP488" s="3"/>
      <c r="KQQ488" s="570"/>
      <c r="KQR488" s="3"/>
      <c r="KQS488" s="431"/>
      <c r="KQT488" s="3"/>
      <c r="KQU488" s="570"/>
      <c r="KQV488" s="3"/>
      <c r="KQW488" s="431"/>
      <c r="KQX488" s="3"/>
      <c r="KQY488" s="570"/>
      <c r="KQZ488" s="3"/>
      <c r="KRA488" s="431"/>
      <c r="KRB488" s="3"/>
      <c r="KRC488" s="570"/>
      <c r="KRD488" s="3"/>
      <c r="KRE488" s="431"/>
      <c r="KRF488" s="3"/>
      <c r="KRG488" s="570"/>
      <c r="KRH488" s="3"/>
      <c r="KRI488" s="431"/>
      <c r="KRJ488" s="3"/>
      <c r="KRK488" s="570"/>
      <c r="KRL488" s="3"/>
      <c r="KRM488" s="431"/>
      <c r="KRN488" s="3"/>
      <c r="KRO488" s="570"/>
      <c r="KRP488" s="3"/>
      <c r="KRQ488" s="431"/>
      <c r="KRR488" s="3"/>
      <c r="KRS488" s="570"/>
      <c r="KRT488" s="3"/>
      <c r="KRU488" s="431"/>
      <c r="KRV488" s="3"/>
      <c r="KRW488" s="570"/>
      <c r="KRX488" s="3"/>
      <c r="KRY488" s="431"/>
      <c r="KRZ488" s="3"/>
      <c r="KSA488" s="570"/>
      <c r="KSB488" s="3"/>
      <c r="KSC488" s="431"/>
      <c r="KSD488" s="3"/>
      <c r="KSE488" s="570"/>
      <c r="KSF488" s="3"/>
      <c r="KSG488" s="431"/>
      <c r="KSH488" s="3"/>
      <c r="KSI488" s="570"/>
      <c r="KSJ488" s="3"/>
      <c r="KSK488" s="431"/>
      <c r="KSL488" s="3"/>
      <c r="KSM488" s="570"/>
      <c r="KSN488" s="3"/>
      <c r="KSO488" s="431"/>
      <c r="KSP488" s="3"/>
      <c r="KSQ488" s="570"/>
      <c r="KSR488" s="3"/>
      <c r="KSS488" s="431"/>
      <c r="KST488" s="3"/>
      <c r="KSU488" s="570"/>
      <c r="KSV488" s="3"/>
      <c r="KSW488" s="431"/>
      <c r="KSX488" s="3"/>
      <c r="KSY488" s="570"/>
      <c r="KSZ488" s="3"/>
      <c r="KTA488" s="431"/>
      <c r="KTB488" s="3"/>
      <c r="KTC488" s="570"/>
      <c r="KTD488" s="3"/>
      <c r="KTE488" s="431"/>
      <c r="KTF488" s="3"/>
      <c r="KTG488" s="570"/>
      <c r="KTH488" s="3"/>
      <c r="KTI488" s="431"/>
      <c r="KTJ488" s="3"/>
      <c r="KTK488" s="570"/>
      <c r="KTL488" s="3"/>
      <c r="KTM488" s="431"/>
      <c r="KTN488" s="3"/>
      <c r="KTO488" s="570"/>
      <c r="KTP488" s="3"/>
      <c r="KTQ488" s="431"/>
      <c r="KTR488" s="3"/>
      <c r="KTS488" s="570"/>
      <c r="KTT488" s="3"/>
      <c r="KTU488" s="431"/>
      <c r="KTV488" s="3"/>
      <c r="KTW488" s="570"/>
      <c r="KTX488" s="3"/>
      <c r="KTY488" s="431"/>
      <c r="KTZ488" s="3"/>
      <c r="KUA488" s="570"/>
      <c r="KUB488" s="3"/>
      <c r="KUC488" s="431"/>
      <c r="KUD488" s="3"/>
      <c r="KUE488" s="570"/>
      <c r="KUF488" s="3"/>
      <c r="KUG488" s="431"/>
      <c r="KUH488" s="3"/>
      <c r="KUI488" s="570"/>
      <c r="KUJ488" s="3"/>
      <c r="KUK488" s="431"/>
      <c r="KUL488" s="3"/>
      <c r="KUM488" s="570"/>
      <c r="KUN488" s="3"/>
      <c r="KUO488" s="431"/>
      <c r="KUP488" s="3"/>
      <c r="KUQ488" s="570"/>
      <c r="KUR488" s="3"/>
      <c r="KUS488" s="431"/>
      <c r="KUT488" s="3"/>
      <c r="KUU488" s="570"/>
      <c r="KUV488" s="3"/>
      <c r="KUW488" s="431"/>
      <c r="KUX488" s="3"/>
      <c r="KUY488" s="570"/>
      <c r="KUZ488" s="3"/>
      <c r="KVA488" s="431"/>
      <c r="KVB488" s="3"/>
      <c r="KVC488" s="570"/>
      <c r="KVD488" s="3"/>
      <c r="KVE488" s="431"/>
      <c r="KVF488" s="3"/>
      <c r="KVG488" s="570"/>
      <c r="KVH488" s="3"/>
      <c r="KVI488" s="431"/>
      <c r="KVJ488" s="3"/>
      <c r="KVK488" s="570"/>
      <c r="KVL488" s="3"/>
      <c r="KVM488" s="431"/>
      <c r="KVN488" s="3"/>
      <c r="KVO488" s="570"/>
      <c r="KVP488" s="3"/>
      <c r="KVQ488" s="431"/>
      <c r="KVR488" s="3"/>
      <c r="KVS488" s="570"/>
      <c r="KVT488" s="3"/>
      <c r="KVU488" s="431"/>
      <c r="KVV488" s="3"/>
      <c r="KVW488" s="570"/>
      <c r="KVX488" s="3"/>
      <c r="KVY488" s="431"/>
      <c r="KVZ488" s="3"/>
      <c r="KWA488" s="570"/>
      <c r="KWB488" s="3"/>
      <c r="KWC488" s="431"/>
      <c r="KWD488" s="3"/>
      <c r="KWE488" s="570"/>
      <c r="KWF488" s="3"/>
      <c r="KWG488" s="431"/>
      <c r="KWH488" s="3"/>
      <c r="KWI488" s="570"/>
      <c r="KWJ488" s="3"/>
      <c r="KWK488" s="431"/>
      <c r="KWL488" s="3"/>
      <c r="KWM488" s="570"/>
      <c r="KWN488" s="3"/>
      <c r="KWO488" s="431"/>
      <c r="KWP488" s="3"/>
      <c r="KWQ488" s="570"/>
      <c r="KWR488" s="3"/>
      <c r="KWS488" s="431"/>
      <c r="KWT488" s="3"/>
      <c r="KWU488" s="570"/>
      <c r="KWV488" s="3"/>
      <c r="KWW488" s="431"/>
      <c r="KWX488" s="3"/>
      <c r="KWY488" s="570"/>
      <c r="KWZ488" s="3"/>
      <c r="KXA488" s="431"/>
      <c r="KXB488" s="3"/>
      <c r="KXC488" s="570"/>
      <c r="KXD488" s="3"/>
      <c r="KXE488" s="431"/>
      <c r="KXF488" s="3"/>
      <c r="KXG488" s="570"/>
      <c r="KXH488" s="3"/>
      <c r="KXI488" s="431"/>
      <c r="KXJ488" s="3"/>
      <c r="KXK488" s="570"/>
      <c r="KXL488" s="3"/>
      <c r="KXM488" s="431"/>
      <c r="KXN488" s="3"/>
      <c r="KXO488" s="570"/>
      <c r="KXP488" s="3"/>
      <c r="KXQ488" s="431"/>
      <c r="KXR488" s="3"/>
      <c r="KXS488" s="570"/>
      <c r="KXT488" s="3"/>
      <c r="KXU488" s="431"/>
      <c r="KXV488" s="3"/>
      <c r="KXW488" s="570"/>
      <c r="KXX488" s="3"/>
      <c r="KXY488" s="431"/>
      <c r="KXZ488" s="3"/>
      <c r="KYA488" s="570"/>
      <c r="KYB488" s="3"/>
      <c r="KYC488" s="431"/>
      <c r="KYD488" s="3"/>
      <c r="KYE488" s="570"/>
      <c r="KYF488" s="3"/>
      <c r="KYG488" s="431"/>
      <c r="KYH488" s="3"/>
      <c r="KYI488" s="570"/>
      <c r="KYJ488" s="3"/>
      <c r="KYK488" s="431"/>
      <c r="KYL488" s="3"/>
      <c r="KYM488" s="570"/>
      <c r="KYN488" s="3"/>
      <c r="KYO488" s="431"/>
      <c r="KYP488" s="3"/>
      <c r="KYQ488" s="570"/>
      <c r="KYR488" s="3"/>
      <c r="KYS488" s="431"/>
      <c r="KYT488" s="3"/>
      <c r="KYU488" s="570"/>
      <c r="KYV488" s="3"/>
      <c r="KYW488" s="431"/>
      <c r="KYX488" s="3"/>
      <c r="KYY488" s="570"/>
      <c r="KYZ488" s="3"/>
      <c r="KZA488" s="431"/>
      <c r="KZB488" s="3"/>
      <c r="KZC488" s="570"/>
      <c r="KZD488" s="3"/>
      <c r="KZE488" s="431"/>
      <c r="KZF488" s="3"/>
      <c r="KZG488" s="570"/>
      <c r="KZH488" s="3"/>
      <c r="KZI488" s="431"/>
      <c r="KZJ488" s="3"/>
      <c r="KZK488" s="570"/>
      <c r="KZL488" s="3"/>
      <c r="KZM488" s="431"/>
      <c r="KZN488" s="3"/>
      <c r="KZO488" s="570"/>
      <c r="KZP488" s="3"/>
      <c r="KZQ488" s="431"/>
      <c r="KZR488" s="3"/>
      <c r="KZS488" s="570"/>
      <c r="KZT488" s="3"/>
      <c r="KZU488" s="431"/>
      <c r="KZV488" s="3"/>
      <c r="KZW488" s="570"/>
      <c r="KZX488" s="3"/>
      <c r="KZY488" s="431"/>
      <c r="KZZ488" s="3"/>
      <c r="LAA488" s="570"/>
      <c r="LAB488" s="3"/>
      <c r="LAC488" s="431"/>
      <c r="LAD488" s="3"/>
      <c r="LAE488" s="570"/>
      <c r="LAF488" s="3"/>
      <c r="LAG488" s="431"/>
      <c r="LAH488" s="3"/>
      <c r="LAI488" s="570"/>
      <c r="LAJ488" s="3"/>
      <c r="LAK488" s="431"/>
      <c r="LAL488" s="3"/>
      <c r="LAM488" s="570"/>
      <c r="LAN488" s="3"/>
      <c r="LAO488" s="431"/>
      <c r="LAP488" s="3"/>
      <c r="LAQ488" s="570"/>
      <c r="LAR488" s="3"/>
      <c r="LAS488" s="431"/>
      <c r="LAT488" s="3"/>
      <c r="LAU488" s="570"/>
      <c r="LAV488" s="3"/>
      <c r="LAW488" s="431"/>
      <c r="LAX488" s="3"/>
      <c r="LAY488" s="570"/>
      <c r="LAZ488" s="3"/>
      <c r="LBA488" s="431"/>
      <c r="LBB488" s="3"/>
      <c r="LBC488" s="570"/>
      <c r="LBD488" s="3"/>
      <c r="LBE488" s="431"/>
      <c r="LBF488" s="3"/>
      <c r="LBG488" s="570"/>
      <c r="LBH488" s="3"/>
      <c r="LBI488" s="431"/>
      <c r="LBJ488" s="3"/>
      <c r="LBK488" s="570"/>
      <c r="LBL488" s="3"/>
      <c r="LBM488" s="431"/>
      <c r="LBN488" s="3"/>
      <c r="LBO488" s="570"/>
      <c r="LBP488" s="3"/>
      <c r="LBQ488" s="431"/>
      <c r="LBR488" s="3"/>
      <c r="LBS488" s="570"/>
      <c r="LBT488" s="3"/>
      <c r="LBU488" s="431"/>
      <c r="LBV488" s="3"/>
      <c r="LBW488" s="570"/>
      <c r="LBX488" s="3"/>
      <c r="LBY488" s="431"/>
      <c r="LBZ488" s="3"/>
      <c r="LCA488" s="570"/>
      <c r="LCB488" s="3"/>
      <c r="LCC488" s="431"/>
      <c r="LCD488" s="3"/>
      <c r="LCE488" s="570"/>
      <c r="LCF488" s="3"/>
      <c r="LCG488" s="431"/>
      <c r="LCH488" s="3"/>
      <c r="LCI488" s="570"/>
      <c r="LCJ488" s="3"/>
      <c r="LCK488" s="431"/>
      <c r="LCL488" s="3"/>
      <c r="LCM488" s="570"/>
      <c r="LCN488" s="3"/>
      <c r="LCO488" s="431"/>
      <c r="LCP488" s="3"/>
      <c r="LCQ488" s="570"/>
      <c r="LCR488" s="3"/>
      <c r="LCS488" s="431"/>
      <c r="LCT488" s="3"/>
      <c r="LCU488" s="570"/>
      <c r="LCV488" s="3"/>
      <c r="LCW488" s="431"/>
      <c r="LCX488" s="3"/>
      <c r="LCY488" s="570"/>
      <c r="LCZ488" s="3"/>
      <c r="LDA488" s="431"/>
      <c r="LDB488" s="3"/>
      <c r="LDC488" s="570"/>
      <c r="LDD488" s="3"/>
      <c r="LDE488" s="431"/>
      <c r="LDF488" s="3"/>
      <c r="LDG488" s="570"/>
      <c r="LDH488" s="3"/>
      <c r="LDI488" s="431"/>
      <c r="LDJ488" s="3"/>
      <c r="LDK488" s="570"/>
      <c r="LDL488" s="3"/>
      <c r="LDM488" s="431"/>
      <c r="LDN488" s="3"/>
      <c r="LDO488" s="570"/>
      <c r="LDP488" s="3"/>
      <c r="LDQ488" s="431"/>
      <c r="LDR488" s="3"/>
      <c r="LDS488" s="570"/>
      <c r="LDT488" s="3"/>
      <c r="LDU488" s="431"/>
      <c r="LDV488" s="3"/>
      <c r="LDW488" s="570"/>
      <c r="LDX488" s="3"/>
      <c r="LDY488" s="431"/>
      <c r="LDZ488" s="3"/>
      <c r="LEA488" s="570"/>
      <c r="LEB488" s="3"/>
      <c r="LEC488" s="431"/>
      <c r="LED488" s="3"/>
      <c r="LEE488" s="570"/>
      <c r="LEF488" s="3"/>
      <c r="LEG488" s="431"/>
      <c r="LEH488" s="3"/>
      <c r="LEI488" s="570"/>
      <c r="LEJ488" s="3"/>
      <c r="LEK488" s="431"/>
      <c r="LEL488" s="3"/>
      <c r="LEM488" s="570"/>
      <c r="LEN488" s="3"/>
      <c r="LEO488" s="431"/>
      <c r="LEP488" s="3"/>
      <c r="LEQ488" s="570"/>
      <c r="LER488" s="3"/>
      <c r="LES488" s="431"/>
      <c r="LET488" s="3"/>
      <c r="LEU488" s="570"/>
      <c r="LEV488" s="3"/>
      <c r="LEW488" s="431"/>
      <c r="LEX488" s="3"/>
      <c r="LEY488" s="570"/>
      <c r="LEZ488" s="3"/>
      <c r="LFA488" s="431"/>
      <c r="LFB488" s="3"/>
      <c r="LFC488" s="570"/>
      <c r="LFD488" s="3"/>
      <c r="LFE488" s="431"/>
      <c r="LFF488" s="3"/>
      <c r="LFG488" s="570"/>
      <c r="LFH488" s="3"/>
      <c r="LFI488" s="431"/>
      <c r="LFJ488" s="3"/>
      <c r="LFK488" s="570"/>
      <c r="LFL488" s="3"/>
      <c r="LFM488" s="431"/>
      <c r="LFN488" s="3"/>
      <c r="LFO488" s="570"/>
      <c r="LFP488" s="3"/>
      <c r="LFQ488" s="431"/>
      <c r="LFR488" s="3"/>
      <c r="LFS488" s="570"/>
      <c r="LFT488" s="3"/>
      <c r="LFU488" s="431"/>
      <c r="LFV488" s="3"/>
      <c r="LFW488" s="570"/>
      <c r="LFX488" s="3"/>
      <c r="LFY488" s="431"/>
      <c r="LFZ488" s="3"/>
      <c r="LGA488" s="570"/>
      <c r="LGB488" s="3"/>
      <c r="LGC488" s="431"/>
      <c r="LGD488" s="3"/>
      <c r="LGE488" s="570"/>
      <c r="LGF488" s="3"/>
      <c r="LGG488" s="431"/>
      <c r="LGH488" s="3"/>
      <c r="LGI488" s="570"/>
      <c r="LGJ488" s="3"/>
      <c r="LGK488" s="431"/>
      <c r="LGL488" s="3"/>
      <c r="LGM488" s="570"/>
      <c r="LGN488" s="3"/>
      <c r="LGO488" s="431"/>
      <c r="LGP488" s="3"/>
      <c r="LGQ488" s="570"/>
      <c r="LGR488" s="3"/>
      <c r="LGS488" s="431"/>
      <c r="LGT488" s="3"/>
      <c r="LGU488" s="570"/>
      <c r="LGV488" s="3"/>
      <c r="LGW488" s="431"/>
      <c r="LGX488" s="3"/>
      <c r="LGY488" s="570"/>
      <c r="LGZ488" s="3"/>
      <c r="LHA488" s="431"/>
      <c r="LHB488" s="3"/>
      <c r="LHC488" s="570"/>
      <c r="LHD488" s="3"/>
      <c r="LHE488" s="431"/>
      <c r="LHF488" s="3"/>
      <c r="LHG488" s="570"/>
      <c r="LHH488" s="3"/>
      <c r="LHI488" s="431"/>
      <c r="LHJ488" s="3"/>
      <c r="LHK488" s="570"/>
      <c r="LHL488" s="3"/>
      <c r="LHM488" s="431"/>
      <c r="LHN488" s="3"/>
      <c r="LHO488" s="570"/>
      <c r="LHP488" s="3"/>
      <c r="LHQ488" s="431"/>
      <c r="LHR488" s="3"/>
      <c r="LHS488" s="570"/>
      <c r="LHT488" s="3"/>
      <c r="LHU488" s="431"/>
      <c r="LHV488" s="3"/>
      <c r="LHW488" s="570"/>
      <c r="LHX488" s="3"/>
      <c r="LHY488" s="431"/>
      <c r="LHZ488" s="3"/>
      <c r="LIA488" s="570"/>
      <c r="LIB488" s="3"/>
      <c r="LIC488" s="431"/>
      <c r="LID488" s="3"/>
      <c r="LIE488" s="570"/>
      <c r="LIF488" s="3"/>
      <c r="LIG488" s="431"/>
      <c r="LIH488" s="3"/>
      <c r="LII488" s="570"/>
      <c r="LIJ488" s="3"/>
      <c r="LIK488" s="431"/>
      <c r="LIL488" s="3"/>
      <c r="LIM488" s="570"/>
      <c r="LIN488" s="3"/>
      <c r="LIO488" s="431"/>
      <c r="LIP488" s="3"/>
      <c r="LIQ488" s="570"/>
      <c r="LIR488" s="3"/>
      <c r="LIS488" s="431"/>
      <c r="LIT488" s="3"/>
      <c r="LIU488" s="570"/>
      <c r="LIV488" s="3"/>
      <c r="LIW488" s="431"/>
      <c r="LIX488" s="3"/>
      <c r="LIY488" s="570"/>
      <c r="LIZ488" s="3"/>
      <c r="LJA488" s="431"/>
      <c r="LJB488" s="3"/>
      <c r="LJC488" s="570"/>
      <c r="LJD488" s="3"/>
      <c r="LJE488" s="431"/>
      <c r="LJF488" s="3"/>
      <c r="LJG488" s="570"/>
      <c r="LJH488" s="3"/>
      <c r="LJI488" s="431"/>
      <c r="LJJ488" s="3"/>
      <c r="LJK488" s="570"/>
      <c r="LJL488" s="3"/>
      <c r="LJM488" s="431"/>
      <c r="LJN488" s="3"/>
      <c r="LJO488" s="570"/>
      <c r="LJP488" s="3"/>
      <c r="LJQ488" s="431"/>
      <c r="LJR488" s="3"/>
      <c r="LJS488" s="570"/>
      <c r="LJT488" s="3"/>
      <c r="LJU488" s="431"/>
      <c r="LJV488" s="3"/>
      <c r="LJW488" s="570"/>
      <c r="LJX488" s="3"/>
      <c r="LJY488" s="431"/>
      <c r="LJZ488" s="3"/>
      <c r="LKA488" s="570"/>
      <c r="LKB488" s="3"/>
      <c r="LKC488" s="431"/>
      <c r="LKD488" s="3"/>
      <c r="LKE488" s="570"/>
      <c r="LKF488" s="3"/>
      <c r="LKG488" s="431"/>
      <c r="LKH488" s="3"/>
      <c r="LKI488" s="570"/>
      <c r="LKJ488" s="3"/>
      <c r="LKK488" s="431"/>
      <c r="LKL488" s="3"/>
      <c r="LKM488" s="570"/>
      <c r="LKN488" s="3"/>
      <c r="LKO488" s="431"/>
      <c r="LKP488" s="3"/>
      <c r="LKQ488" s="570"/>
      <c r="LKR488" s="3"/>
      <c r="LKS488" s="431"/>
      <c r="LKT488" s="3"/>
      <c r="LKU488" s="570"/>
      <c r="LKV488" s="3"/>
      <c r="LKW488" s="431"/>
      <c r="LKX488" s="3"/>
      <c r="LKY488" s="570"/>
      <c r="LKZ488" s="3"/>
      <c r="LLA488" s="431"/>
      <c r="LLB488" s="3"/>
      <c r="LLC488" s="570"/>
      <c r="LLD488" s="3"/>
      <c r="LLE488" s="431"/>
      <c r="LLF488" s="3"/>
      <c r="LLG488" s="570"/>
      <c r="LLH488" s="3"/>
      <c r="LLI488" s="431"/>
      <c r="LLJ488" s="3"/>
      <c r="LLK488" s="570"/>
      <c r="LLL488" s="3"/>
      <c r="LLM488" s="431"/>
      <c r="LLN488" s="3"/>
      <c r="LLO488" s="570"/>
      <c r="LLP488" s="3"/>
      <c r="LLQ488" s="431"/>
      <c r="LLR488" s="3"/>
      <c r="LLS488" s="570"/>
      <c r="LLT488" s="3"/>
      <c r="LLU488" s="431"/>
      <c r="LLV488" s="3"/>
      <c r="LLW488" s="570"/>
      <c r="LLX488" s="3"/>
      <c r="LLY488" s="431"/>
      <c r="LLZ488" s="3"/>
      <c r="LMA488" s="570"/>
      <c r="LMB488" s="3"/>
      <c r="LMC488" s="431"/>
      <c r="LMD488" s="3"/>
      <c r="LME488" s="570"/>
      <c r="LMF488" s="3"/>
      <c r="LMG488" s="431"/>
      <c r="LMH488" s="3"/>
      <c r="LMI488" s="570"/>
      <c r="LMJ488" s="3"/>
      <c r="LMK488" s="431"/>
      <c r="LML488" s="3"/>
      <c r="LMM488" s="570"/>
      <c r="LMN488" s="3"/>
      <c r="LMO488" s="431"/>
      <c r="LMP488" s="3"/>
      <c r="LMQ488" s="570"/>
      <c r="LMR488" s="3"/>
      <c r="LMS488" s="431"/>
      <c r="LMT488" s="3"/>
      <c r="LMU488" s="570"/>
      <c r="LMV488" s="3"/>
      <c r="LMW488" s="431"/>
      <c r="LMX488" s="3"/>
      <c r="LMY488" s="570"/>
      <c r="LMZ488" s="3"/>
      <c r="LNA488" s="431"/>
      <c r="LNB488" s="3"/>
      <c r="LNC488" s="570"/>
      <c r="LND488" s="3"/>
      <c r="LNE488" s="431"/>
      <c r="LNF488" s="3"/>
      <c r="LNG488" s="570"/>
      <c r="LNH488" s="3"/>
      <c r="LNI488" s="431"/>
      <c r="LNJ488" s="3"/>
      <c r="LNK488" s="570"/>
      <c r="LNL488" s="3"/>
      <c r="LNM488" s="431"/>
      <c r="LNN488" s="3"/>
      <c r="LNO488" s="570"/>
      <c r="LNP488" s="3"/>
      <c r="LNQ488" s="431"/>
      <c r="LNR488" s="3"/>
      <c r="LNS488" s="570"/>
      <c r="LNT488" s="3"/>
      <c r="LNU488" s="431"/>
      <c r="LNV488" s="3"/>
      <c r="LNW488" s="570"/>
      <c r="LNX488" s="3"/>
      <c r="LNY488" s="431"/>
      <c r="LNZ488" s="3"/>
      <c r="LOA488" s="570"/>
      <c r="LOB488" s="3"/>
      <c r="LOC488" s="431"/>
      <c r="LOD488" s="3"/>
      <c r="LOE488" s="570"/>
      <c r="LOF488" s="3"/>
      <c r="LOG488" s="431"/>
      <c r="LOH488" s="3"/>
      <c r="LOI488" s="570"/>
      <c r="LOJ488" s="3"/>
      <c r="LOK488" s="431"/>
      <c r="LOL488" s="3"/>
      <c r="LOM488" s="570"/>
      <c r="LON488" s="3"/>
      <c r="LOO488" s="431"/>
      <c r="LOP488" s="3"/>
      <c r="LOQ488" s="570"/>
      <c r="LOR488" s="3"/>
      <c r="LOS488" s="431"/>
      <c r="LOT488" s="3"/>
      <c r="LOU488" s="570"/>
      <c r="LOV488" s="3"/>
      <c r="LOW488" s="431"/>
      <c r="LOX488" s="3"/>
      <c r="LOY488" s="570"/>
      <c r="LOZ488" s="3"/>
      <c r="LPA488" s="431"/>
      <c r="LPB488" s="3"/>
      <c r="LPC488" s="570"/>
      <c r="LPD488" s="3"/>
      <c r="LPE488" s="431"/>
      <c r="LPF488" s="3"/>
      <c r="LPG488" s="570"/>
      <c r="LPH488" s="3"/>
      <c r="LPI488" s="431"/>
      <c r="LPJ488" s="3"/>
      <c r="LPK488" s="570"/>
      <c r="LPL488" s="3"/>
      <c r="LPM488" s="431"/>
      <c r="LPN488" s="3"/>
      <c r="LPO488" s="570"/>
      <c r="LPP488" s="3"/>
      <c r="LPQ488" s="431"/>
      <c r="LPR488" s="3"/>
      <c r="LPS488" s="570"/>
      <c r="LPT488" s="3"/>
      <c r="LPU488" s="431"/>
      <c r="LPV488" s="3"/>
      <c r="LPW488" s="570"/>
      <c r="LPX488" s="3"/>
      <c r="LPY488" s="431"/>
      <c r="LPZ488" s="3"/>
      <c r="LQA488" s="570"/>
      <c r="LQB488" s="3"/>
      <c r="LQC488" s="431"/>
      <c r="LQD488" s="3"/>
      <c r="LQE488" s="570"/>
      <c r="LQF488" s="3"/>
      <c r="LQG488" s="431"/>
      <c r="LQH488" s="3"/>
      <c r="LQI488" s="570"/>
      <c r="LQJ488" s="3"/>
      <c r="LQK488" s="431"/>
      <c r="LQL488" s="3"/>
      <c r="LQM488" s="570"/>
      <c r="LQN488" s="3"/>
      <c r="LQO488" s="431"/>
      <c r="LQP488" s="3"/>
      <c r="LQQ488" s="570"/>
      <c r="LQR488" s="3"/>
      <c r="LQS488" s="431"/>
      <c r="LQT488" s="3"/>
      <c r="LQU488" s="570"/>
      <c r="LQV488" s="3"/>
      <c r="LQW488" s="431"/>
      <c r="LQX488" s="3"/>
      <c r="LQY488" s="570"/>
      <c r="LQZ488" s="3"/>
      <c r="LRA488" s="431"/>
      <c r="LRB488" s="3"/>
      <c r="LRC488" s="570"/>
      <c r="LRD488" s="3"/>
      <c r="LRE488" s="431"/>
      <c r="LRF488" s="3"/>
      <c r="LRG488" s="570"/>
      <c r="LRH488" s="3"/>
      <c r="LRI488" s="431"/>
      <c r="LRJ488" s="3"/>
      <c r="LRK488" s="570"/>
      <c r="LRL488" s="3"/>
      <c r="LRM488" s="431"/>
      <c r="LRN488" s="3"/>
      <c r="LRO488" s="570"/>
      <c r="LRP488" s="3"/>
      <c r="LRQ488" s="431"/>
      <c r="LRR488" s="3"/>
      <c r="LRS488" s="570"/>
      <c r="LRT488" s="3"/>
      <c r="LRU488" s="431"/>
      <c r="LRV488" s="3"/>
      <c r="LRW488" s="570"/>
      <c r="LRX488" s="3"/>
      <c r="LRY488" s="431"/>
      <c r="LRZ488" s="3"/>
      <c r="LSA488" s="570"/>
      <c r="LSB488" s="3"/>
      <c r="LSC488" s="431"/>
      <c r="LSD488" s="3"/>
      <c r="LSE488" s="570"/>
      <c r="LSF488" s="3"/>
      <c r="LSG488" s="431"/>
      <c r="LSH488" s="3"/>
      <c r="LSI488" s="570"/>
      <c r="LSJ488" s="3"/>
      <c r="LSK488" s="431"/>
      <c r="LSL488" s="3"/>
      <c r="LSM488" s="570"/>
      <c r="LSN488" s="3"/>
      <c r="LSO488" s="431"/>
      <c r="LSP488" s="3"/>
      <c r="LSQ488" s="570"/>
      <c r="LSR488" s="3"/>
      <c r="LSS488" s="431"/>
      <c r="LST488" s="3"/>
      <c r="LSU488" s="570"/>
      <c r="LSV488" s="3"/>
      <c r="LSW488" s="431"/>
      <c r="LSX488" s="3"/>
      <c r="LSY488" s="570"/>
      <c r="LSZ488" s="3"/>
      <c r="LTA488" s="431"/>
      <c r="LTB488" s="3"/>
      <c r="LTC488" s="570"/>
      <c r="LTD488" s="3"/>
      <c r="LTE488" s="431"/>
      <c r="LTF488" s="3"/>
      <c r="LTG488" s="570"/>
      <c r="LTH488" s="3"/>
      <c r="LTI488" s="431"/>
      <c r="LTJ488" s="3"/>
      <c r="LTK488" s="570"/>
      <c r="LTL488" s="3"/>
      <c r="LTM488" s="431"/>
      <c r="LTN488" s="3"/>
      <c r="LTO488" s="570"/>
      <c r="LTP488" s="3"/>
      <c r="LTQ488" s="431"/>
      <c r="LTR488" s="3"/>
      <c r="LTS488" s="570"/>
      <c r="LTT488" s="3"/>
      <c r="LTU488" s="431"/>
      <c r="LTV488" s="3"/>
      <c r="LTW488" s="570"/>
      <c r="LTX488" s="3"/>
      <c r="LTY488" s="431"/>
      <c r="LTZ488" s="3"/>
      <c r="LUA488" s="570"/>
      <c r="LUB488" s="3"/>
      <c r="LUC488" s="431"/>
      <c r="LUD488" s="3"/>
      <c r="LUE488" s="570"/>
      <c r="LUF488" s="3"/>
      <c r="LUG488" s="431"/>
      <c r="LUH488" s="3"/>
      <c r="LUI488" s="570"/>
      <c r="LUJ488" s="3"/>
      <c r="LUK488" s="431"/>
      <c r="LUL488" s="3"/>
      <c r="LUM488" s="570"/>
      <c r="LUN488" s="3"/>
      <c r="LUO488" s="431"/>
      <c r="LUP488" s="3"/>
      <c r="LUQ488" s="570"/>
      <c r="LUR488" s="3"/>
      <c r="LUS488" s="431"/>
      <c r="LUT488" s="3"/>
      <c r="LUU488" s="570"/>
      <c r="LUV488" s="3"/>
      <c r="LUW488" s="431"/>
      <c r="LUX488" s="3"/>
      <c r="LUY488" s="570"/>
      <c r="LUZ488" s="3"/>
      <c r="LVA488" s="431"/>
      <c r="LVB488" s="3"/>
      <c r="LVC488" s="570"/>
      <c r="LVD488" s="3"/>
      <c r="LVE488" s="431"/>
      <c r="LVF488" s="3"/>
      <c r="LVG488" s="570"/>
      <c r="LVH488" s="3"/>
      <c r="LVI488" s="431"/>
      <c r="LVJ488" s="3"/>
      <c r="LVK488" s="570"/>
      <c r="LVL488" s="3"/>
      <c r="LVM488" s="431"/>
      <c r="LVN488" s="3"/>
      <c r="LVO488" s="570"/>
      <c r="LVP488" s="3"/>
      <c r="LVQ488" s="431"/>
      <c r="LVR488" s="3"/>
      <c r="LVS488" s="570"/>
      <c r="LVT488" s="3"/>
      <c r="LVU488" s="431"/>
      <c r="LVV488" s="3"/>
      <c r="LVW488" s="570"/>
      <c r="LVX488" s="3"/>
      <c r="LVY488" s="431"/>
      <c r="LVZ488" s="3"/>
      <c r="LWA488" s="570"/>
      <c r="LWB488" s="3"/>
      <c r="LWC488" s="431"/>
      <c r="LWD488" s="3"/>
      <c r="LWE488" s="570"/>
      <c r="LWF488" s="3"/>
      <c r="LWG488" s="431"/>
      <c r="LWH488" s="3"/>
      <c r="LWI488" s="570"/>
      <c r="LWJ488" s="3"/>
      <c r="LWK488" s="431"/>
      <c r="LWL488" s="3"/>
      <c r="LWM488" s="570"/>
      <c r="LWN488" s="3"/>
      <c r="LWO488" s="431"/>
      <c r="LWP488" s="3"/>
      <c r="LWQ488" s="570"/>
      <c r="LWR488" s="3"/>
      <c r="LWS488" s="431"/>
      <c r="LWT488" s="3"/>
      <c r="LWU488" s="570"/>
      <c r="LWV488" s="3"/>
      <c r="LWW488" s="431"/>
      <c r="LWX488" s="3"/>
      <c r="LWY488" s="570"/>
      <c r="LWZ488" s="3"/>
      <c r="LXA488" s="431"/>
      <c r="LXB488" s="3"/>
      <c r="LXC488" s="570"/>
      <c r="LXD488" s="3"/>
      <c r="LXE488" s="431"/>
      <c r="LXF488" s="3"/>
      <c r="LXG488" s="570"/>
      <c r="LXH488" s="3"/>
      <c r="LXI488" s="431"/>
      <c r="LXJ488" s="3"/>
      <c r="LXK488" s="570"/>
      <c r="LXL488" s="3"/>
      <c r="LXM488" s="431"/>
      <c r="LXN488" s="3"/>
      <c r="LXO488" s="570"/>
      <c r="LXP488" s="3"/>
      <c r="LXQ488" s="431"/>
      <c r="LXR488" s="3"/>
      <c r="LXS488" s="570"/>
      <c r="LXT488" s="3"/>
      <c r="LXU488" s="431"/>
      <c r="LXV488" s="3"/>
      <c r="LXW488" s="570"/>
      <c r="LXX488" s="3"/>
      <c r="LXY488" s="431"/>
      <c r="LXZ488" s="3"/>
      <c r="LYA488" s="570"/>
      <c r="LYB488" s="3"/>
      <c r="LYC488" s="431"/>
      <c r="LYD488" s="3"/>
      <c r="LYE488" s="570"/>
      <c r="LYF488" s="3"/>
      <c r="LYG488" s="431"/>
      <c r="LYH488" s="3"/>
      <c r="LYI488" s="570"/>
      <c r="LYJ488" s="3"/>
      <c r="LYK488" s="431"/>
      <c r="LYL488" s="3"/>
      <c r="LYM488" s="570"/>
      <c r="LYN488" s="3"/>
      <c r="LYO488" s="431"/>
      <c r="LYP488" s="3"/>
      <c r="LYQ488" s="570"/>
      <c r="LYR488" s="3"/>
      <c r="LYS488" s="431"/>
      <c r="LYT488" s="3"/>
      <c r="LYU488" s="570"/>
      <c r="LYV488" s="3"/>
      <c r="LYW488" s="431"/>
      <c r="LYX488" s="3"/>
      <c r="LYY488" s="570"/>
      <c r="LYZ488" s="3"/>
      <c r="LZA488" s="431"/>
      <c r="LZB488" s="3"/>
      <c r="LZC488" s="570"/>
      <c r="LZD488" s="3"/>
      <c r="LZE488" s="431"/>
      <c r="LZF488" s="3"/>
      <c r="LZG488" s="570"/>
      <c r="LZH488" s="3"/>
      <c r="LZI488" s="431"/>
      <c r="LZJ488" s="3"/>
      <c r="LZK488" s="570"/>
      <c r="LZL488" s="3"/>
      <c r="LZM488" s="431"/>
      <c r="LZN488" s="3"/>
      <c r="LZO488" s="570"/>
      <c r="LZP488" s="3"/>
      <c r="LZQ488" s="431"/>
      <c r="LZR488" s="3"/>
      <c r="LZS488" s="570"/>
      <c r="LZT488" s="3"/>
      <c r="LZU488" s="431"/>
      <c r="LZV488" s="3"/>
      <c r="LZW488" s="570"/>
      <c r="LZX488" s="3"/>
      <c r="LZY488" s="431"/>
      <c r="LZZ488" s="3"/>
      <c r="MAA488" s="570"/>
      <c r="MAB488" s="3"/>
      <c r="MAC488" s="431"/>
      <c r="MAD488" s="3"/>
      <c r="MAE488" s="570"/>
      <c r="MAF488" s="3"/>
      <c r="MAG488" s="431"/>
      <c r="MAH488" s="3"/>
      <c r="MAI488" s="570"/>
      <c r="MAJ488" s="3"/>
      <c r="MAK488" s="431"/>
      <c r="MAL488" s="3"/>
      <c r="MAM488" s="570"/>
      <c r="MAN488" s="3"/>
      <c r="MAO488" s="431"/>
      <c r="MAP488" s="3"/>
      <c r="MAQ488" s="570"/>
      <c r="MAR488" s="3"/>
      <c r="MAS488" s="431"/>
      <c r="MAT488" s="3"/>
      <c r="MAU488" s="570"/>
      <c r="MAV488" s="3"/>
      <c r="MAW488" s="431"/>
      <c r="MAX488" s="3"/>
      <c r="MAY488" s="570"/>
      <c r="MAZ488" s="3"/>
      <c r="MBA488" s="431"/>
      <c r="MBB488" s="3"/>
      <c r="MBC488" s="570"/>
      <c r="MBD488" s="3"/>
      <c r="MBE488" s="431"/>
      <c r="MBF488" s="3"/>
      <c r="MBG488" s="570"/>
      <c r="MBH488" s="3"/>
      <c r="MBI488" s="431"/>
      <c r="MBJ488" s="3"/>
      <c r="MBK488" s="570"/>
      <c r="MBL488" s="3"/>
      <c r="MBM488" s="431"/>
      <c r="MBN488" s="3"/>
      <c r="MBO488" s="570"/>
      <c r="MBP488" s="3"/>
      <c r="MBQ488" s="431"/>
      <c r="MBR488" s="3"/>
      <c r="MBS488" s="570"/>
      <c r="MBT488" s="3"/>
      <c r="MBU488" s="431"/>
      <c r="MBV488" s="3"/>
      <c r="MBW488" s="570"/>
      <c r="MBX488" s="3"/>
      <c r="MBY488" s="431"/>
      <c r="MBZ488" s="3"/>
      <c r="MCA488" s="570"/>
      <c r="MCB488" s="3"/>
      <c r="MCC488" s="431"/>
      <c r="MCD488" s="3"/>
      <c r="MCE488" s="570"/>
      <c r="MCF488" s="3"/>
      <c r="MCG488" s="431"/>
      <c r="MCH488" s="3"/>
      <c r="MCI488" s="570"/>
      <c r="MCJ488" s="3"/>
      <c r="MCK488" s="431"/>
      <c r="MCL488" s="3"/>
      <c r="MCM488" s="570"/>
      <c r="MCN488" s="3"/>
      <c r="MCO488" s="431"/>
      <c r="MCP488" s="3"/>
      <c r="MCQ488" s="570"/>
      <c r="MCR488" s="3"/>
      <c r="MCS488" s="431"/>
      <c r="MCT488" s="3"/>
      <c r="MCU488" s="570"/>
      <c r="MCV488" s="3"/>
      <c r="MCW488" s="431"/>
      <c r="MCX488" s="3"/>
      <c r="MCY488" s="570"/>
      <c r="MCZ488" s="3"/>
      <c r="MDA488" s="431"/>
      <c r="MDB488" s="3"/>
      <c r="MDC488" s="570"/>
      <c r="MDD488" s="3"/>
      <c r="MDE488" s="431"/>
      <c r="MDF488" s="3"/>
      <c r="MDG488" s="570"/>
      <c r="MDH488" s="3"/>
      <c r="MDI488" s="431"/>
      <c r="MDJ488" s="3"/>
      <c r="MDK488" s="570"/>
      <c r="MDL488" s="3"/>
      <c r="MDM488" s="431"/>
      <c r="MDN488" s="3"/>
      <c r="MDO488" s="570"/>
      <c r="MDP488" s="3"/>
      <c r="MDQ488" s="431"/>
      <c r="MDR488" s="3"/>
      <c r="MDS488" s="570"/>
      <c r="MDT488" s="3"/>
      <c r="MDU488" s="431"/>
      <c r="MDV488" s="3"/>
      <c r="MDW488" s="570"/>
      <c r="MDX488" s="3"/>
      <c r="MDY488" s="431"/>
      <c r="MDZ488" s="3"/>
      <c r="MEA488" s="570"/>
      <c r="MEB488" s="3"/>
      <c r="MEC488" s="431"/>
      <c r="MED488" s="3"/>
      <c r="MEE488" s="570"/>
      <c r="MEF488" s="3"/>
      <c r="MEG488" s="431"/>
      <c r="MEH488" s="3"/>
      <c r="MEI488" s="570"/>
      <c r="MEJ488" s="3"/>
      <c r="MEK488" s="431"/>
      <c r="MEL488" s="3"/>
      <c r="MEM488" s="570"/>
      <c r="MEN488" s="3"/>
      <c r="MEO488" s="431"/>
      <c r="MEP488" s="3"/>
      <c r="MEQ488" s="570"/>
      <c r="MER488" s="3"/>
      <c r="MES488" s="431"/>
      <c r="MET488" s="3"/>
      <c r="MEU488" s="570"/>
      <c r="MEV488" s="3"/>
      <c r="MEW488" s="431"/>
      <c r="MEX488" s="3"/>
      <c r="MEY488" s="570"/>
      <c r="MEZ488" s="3"/>
      <c r="MFA488" s="431"/>
      <c r="MFB488" s="3"/>
      <c r="MFC488" s="570"/>
      <c r="MFD488" s="3"/>
      <c r="MFE488" s="431"/>
      <c r="MFF488" s="3"/>
      <c r="MFG488" s="570"/>
      <c r="MFH488" s="3"/>
      <c r="MFI488" s="431"/>
      <c r="MFJ488" s="3"/>
      <c r="MFK488" s="570"/>
      <c r="MFL488" s="3"/>
      <c r="MFM488" s="431"/>
      <c r="MFN488" s="3"/>
      <c r="MFO488" s="570"/>
      <c r="MFP488" s="3"/>
      <c r="MFQ488" s="431"/>
      <c r="MFR488" s="3"/>
      <c r="MFS488" s="570"/>
      <c r="MFT488" s="3"/>
      <c r="MFU488" s="431"/>
      <c r="MFV488" s="3"/>
      <c r="MFW488" s="570"/>
      <c r="MFX488" s="3"/>
      <c r="MFY488" s="431"/>
      <c r="MFZ488" s="3"/>
      <c r="MGA488" s="570"/>
      <c r="MGB488" s="3"/>
      <c r="MGC488" s="431"/>
      <c r="MGD488" s="3"/>
      <c r="MGE488" s="570"/>
      <c r="MGF488" s="3"/>
      <c r="MGG488" s="431"/>
      <c r="MGH488" s="3"/>
      <c r="MGI488" s="570"/>
      <c r="MGJ488" s="3"/>
      <c r="MGK488" s="431"/>
      <c r="MGL488" s="3"/>
      <c r="MGM488" s="570"/>
      <c r="MGN488" s="3"/>
      <c r="MGO488" s="431"/>
      <c r="MGP488" s="3"/>
      <c r="MGQ488" s="570"/>
      <c r="MGR488" s="3"/>
      <c r="MGS488" s="431"/>
      <c r="MGT488" s="3"/>
      <c r="MGU488" s="570"/>
      <c r="MGV488" s="3"/>
      <c r="MGW488" s="431"/>
      <c r="MGX488" s="3"/>
      <c r="MGY488" s="570"/>
      <c r="MGZ488" s="3"/>
      <c r="MHA488" s="431"/>
      <c r="MHB488" s="3"/>
      <c r="MHC488" s="570"/>
      <c r="MHD488" s="3"/>
      <c r="MHE488" s="431"/>
      <c r="MHF488" s="3"/>
      <c r="MHG488" s="570"/>
      <c r="MHH488" s="3"/>
      <c r="MHI488" s="431"/>
      <c r="MHJ488" s="3"/>
      <c r="MHK488" s="570"/>
      <c r="MHL488" s="3"/>
      <c r="MHM488" s="431"/>
      <c r="MHN488" s="3"/>
      <c r="MHO488" s="570"/>
      <c r="MHP488" s="3"/>
      <c r="MHQ488" s="431"/>
      <c r="MHR488" s="3"/>
      <c r="MHS488" s="570"/>
      <c r="MHT488" s="3"/>
      <c r="MHU488" s="431"/>
      <c r="MHV488" s="3"/>
      <c r="MHW488" s="570"/>
      <c r="MHX488" s="3"/>
      <c r="MHY488" s="431"/>
      <c r="MHZ488" s="3"/>
      <c r="MIA488" s="570"/>
      <c r="MIB488" s="3"/>
      <c r="MIC488" s="431"/>
      <c r="MID488" s="3"/>
      <c r="MIE488" s="570"/>
      <c r="MIF488" s="3"/>
      <c r="MIG488" s="431"/>
      <c r="MIH488" s="3"/>
      <c r="MII488" s="570"/>
      <c r="MIJ488" s="3"/>
      <c r="MIK488" s="431"/>
      <c r="MIL488" s="3"/>
      <c r="MIM488" s="570"/>
      <c r="MIN488" s="3"/>
      <c r="MIO488" s="431"/>
      <c r="MIP488" s="3"/>
      <c r="MIQ488" s="570"/>
      <c r="MIR488" s="3"/>
      <c r="MIS488" s="431"/>
      <c r="MIT488" s="3"/>
      <c r="MIU488" s="570"/>
      <c r="MIV488" s="3"/>
      <c r="MIW488" s="431"/>
      <c r="MIX488" s="3"/>
      <c r="MIY488" s="570"/>
      <c r="MIZ488" s="3"/>
      <c r="MJA488" s="431"/>
      <c r="MJB488" s="3"/>
      <c r="MJC488" s="570"/>
      <c r="MJD488" s="3"/>
      <c r="MJE488" s="431"/>
      <c r="MJF488" s="3"/>
      <c r="MJG488" s="570"/>
      <c r="MJH488" s="3"/>
      <c r="MJI488" s="431"/>
      <c r="MJJ488" s="3"/>
      <c r="MJK488" s="570"/>
      <c r="MJL488" s="3"/>
      <c r="MJM488" s="431"/>
      <c r="MJN488" s="3"/>
      <c r="MJO488" s="570"/>
      <c r="MJP488" s="3"/>
      <c r="MJQ488" s="431"/>
      <c r="MJR488" s="3"/>
      <c r="MJS488" s="570"/>
      <c r="MJT488" s="3"/>
      <c r="MJU488" s="431"/>
      <c r="MJV488" s="3"/>
      <c r="MJW488" s="570"/>
      <c r="MJX488" s="3"/>
      <c r="MJY488" s="431"/>
      <c r="MJZ488" s="3"/>
      <c r="MKA488" s="570"/>
      <c r="MKB488" s="3"/>
      <c r="MKC488" s="431"/>
      <c r="MKD488" s="3"/>
      <c r="MKE488" s="570"/>
      <c r="MKF488" s="3"/>
      <c r="MKG488" s="431"/>
      <c r="MKH488" s="3"/>
      <c r="MKI488" s="570"/>
      <c r="MKJ488" s="3"/>
      <c r="MKK488" s="431"/>
      <c r="MKL488" s="3"/>
      <c r="MKM488" s="570"/>
      <c r="MKN488" s="3"/>
      <c r="MKO488" s="431"/>
      <c r="MKP488" s="3"/>
      <c r="MKQ488" s="570"/>
      <c r="MKR488" s="3"/>
      <c r="MKS488" s="431"/>
      <c r="MKT488" s="3"/>
      <c r="MKU488" s="570"/>
      <c r="MKV488" s="3"/>
      <c r="MKW488" s="431"/>
      <c r="MKX488" s="3"/>
      <c r="MKY488" s="570"/>
      <c r="MKZ488" s="3"/>
      <c r="MLA488" s="431"/>
      <c r="MLB488" s="3"/>
      <c r="MLC488" s="570"/>
      <c r="MLD488" s="3"/>
      <c r="MLE488" s="431"/>
      <c r="MLF488" s="3"/>
      <c r="MLG488" s="570"/>
      <c r="MLH488" s="3"/>
      <c r="MLI488" s="431"/>
      <c r="MLJ488" s="3"/>
      <c r="MLK488" s="570"/>
      <c r="MLL488" s="3"/>
      <c r="MLM488" s="431"/>
      <c r="MLN488" s="3"/>
      <c r="MLO488" s="570"/>
      <c r="MLP488" s="3"/>
      <c r="MLQ488" s="431"/>
      <c r="MLR488" s="3"/>
      <c r="MLS488" s="570"/>
      <c r="MLT488" s="3"/>
      <c r="MLU488" s="431"/>
      <c r="MLV488" s="3"/>
      <c r="MLW488" s="570"/>
      <c r="MLX488" s="3"/>
      <c r="MLY488" s="431"/>
      <c r="MLZ488" s="3"/>
      <c r="MMA488" s="570"/>
      <c r="MMB488" s="3"/>
      <c r="MMC488" s="431"/>
      <c r="MMD488" s="3"/>
      <c r="MME488" s="570"/>
      <c r="MMF488" s="3"/>
      <c r="MMG488" s="431"/>
      <c r="MMH488" s="3"/>
      <c r="MMI488" s="570"/>
      <c r="MMJ488" s="3"/>
      <c r="MMK488" s="431"/>
      <c r="MML488" s="3"/>
      <c r="MMM488" s="570"/>
      <c r="MMN488" s="3"/>
      <c r="MMO488" s="431"/>
      <c r="MMP488" s="3"/>
      <c r="MMQ488" s="570"/>
      <c r="MMR488" s="3"/>
      <c r="MMS488" s="431"/>
      <c r="MMT488" s="3"/>
      <c r="MMU488" s="570"/>
      <c r="MMV488" s="3"/>
      <c r="MMW488" s="431"/>
      <c r="MMX488" s="3"/>
      <c r="MMY488" s="570"/>
      <c r="MMZ488" s="3"/>
      <c r="MNA488" s="431"/>
      <c r="MNB488" s="3"/>
      <c r="MNC488" s="570"/>
      <c r="MND488" s="3"/>
      <c r="MNE488" s="431"/>
      <c r="MNF488" s="3"/>
      <c r="MNG488" s="570"/>
      <c r="MNH488" s="3"/>
      <c r="MNI488" s="431"/>
      <c r="MNJ488" s="3"/>
      <c r="MNK488" s="570"/>
      <c r="MNL488" s="3"/>
      <c r="MNM488" s="431"/>
      <c r="MNN488" s="3"/>
      <c r="MNO488" s="570"/>
      <c r="MNP488" s="3"/>
      <c r="MNQ488" s="431"/>
      <c r="MNR488" s="3"/>
      <c r="MNS488" s="570"/>
      <c r="MNT488" s="3"/>
      <c r="MNU488" s="431"/>
      <c r="MNV488" s="3"/>
      <c r="MNW488" s="570"/>
      <c r="MNX488" s="3"/>
      <c r="MNY488" s="431"/>
      <c r="MNZ488" s="3"/>
      <c r="MOA488" s="570"/>
      <c r="MOB488" s="3"/>
      <c r="MOC488" s="431"/>
      <c r="MOD488" s="3"/>
      <c r="MOE488" s="570"/>
      <c r="MOF488" s="3"/>
      <c r="MOG488" s="431"/>
      <c r="MOH488" s="3"/>
      <c r="MOI488" s="570"/>
      <c r="MOJ488" s="3"/>
      <c r="MOK488" s="431"/>
      <c r="MOL488" s="3"/>
      <c r="MOM488" s="570"/>
      <c r="MON488" s="3"/>
      <c r="MOO488" s="431"/>
      <c r="MOP488" s="3"/>
      <c r="MOQ488" s="570"/>
      <c r="MOR488" s="3"/>
      <c r="MOS488" s="431"/>
      <c r="MOT488" s="3"/>
      <c r="MOU488" s="570"/>
      <c r="MOV488" s="3"/>
      <c r="MOW488" s="431"/>
      <c r="MOX488" s="3"/>
      <c r="MOY488" s="570"/>
      <c r="MOZ488" s="3"/>
      <c r="MPA488" s="431"/>
      <c r="MPB488" s="3"/>
      <c r="MPC488" s="570"/>
      <c r="MPD488" s="3"/>
      <c r="MPE488" s="431"/>
      <c r="MPF488" s="3"/>
      <c r="MPG488" s="570"/>
      <c r="MPH488" s="3"/>
      <c r="MPI488" s="431"/>
      <c r="MPJ488" s="3"/>
      <c r="MPK488" s="570"/>
      <c r="MPL488" s="3"/>
      <c r="MPM488" s="431"/>
      <c r="MPN488" s="3"/>
      <c r="MPO488" s="570"/>
      <c r="MPP488" s="3"/>
      <c r="MPQ488" s="431"/>
      <c r="MPR488" s="3"/>
      <c r="MPS488" s="570"/>
      <c r="MPT488" s="3"/>
      <c r="MPU488" s="431"/>
      <c r="MPV488" s="3"/>
      <c r="MPW488" s="570"/>
      <c r="MPX488" s="3"/>
      <c r="MPY488" s="431"/>
      <c r="MPZ488" s="3"/>
      <c r="MQA488" s="570"/>
      <c r="MQB488" s="3"/>
      <c r="MQC488" s="431"/>
      <c r="MQD488" s="3"/>
      <c r="MQE488" s="570"/>
      <c r="MQF488" s="3"/>
      <c r="MQG488" s="431"/>
      <c r="MQH488" s="3"/>
      <c r="MQI488" s="570"/>
      <c r="MQJ488" s="3"/>
      <c r="MQK488" s="431"/>
      <c r="MQL488" s="3"/>
      <c r="MQM488" s="570"/>
      <c r="MQN488" s="3"/>
      <c r="MQO488" s="431"/>
      <c r="MQP488" s="3"/>
      <c r="MQQ488" s="570"/>
      <c r="MQR488" s="3"/>
      <c r="MQS488" s="431"/>
      <c r="MQT488" s="3"/>
      <c r="MQU488" s="570"/>
      <c r="MQV488" s="3"/>
      <c r="MQW488" s="431"/>
      <c r="MQX488" s="3"/>
      <c r="MQY488" s="570"/>
      <c r="MQZ488" s="3"/>
      <c r="MRA488" s="431"/>
      <c r="MRB488" s="3"/>
      <c r="MRC488" s="570"/>
      <c r="MRD488" s="3"/>
      <c r="MRE488" s="431"/>
      <c r="MRF488" s="3"/>
      <c r="MRG488" s="570"/>
      <c r="MRH488" s="3"/>
      <c r="MRI488" s="431"/>
      <c r="MRJ488" s="3"/>
      <c r="MRK488" s="570"/>
      <c r="MRL488" s="3"/>
      <c r="MRM488" s="431"/>
      <c r="MRN488" s="3"/>
      <c r="MRO488" s="570"/>
      <c r="MRP488" s="3"/>
      <c r="MRQ488" s="431"/>
      <c r="MRR488" s="3"/>
      <c r="MRS488" s="570"/>
      <c r="MRT488" s="3"/>
      <c r="MRU488" s="431"/>
      <c r="MRV488" s="3"/>
      <c r="MRW488" s="570"/>
      <c r="MRX488" s="3"/>
      <c r="MRY488" s="431"/>
      <c r="MRZ488" s="3"/>
      <c r="MSA488" s="570"/>
      <c r="MSB488" s="3"/>
      <c r="MSC488" s="431"/>
      <c r="MSD488" s="3"/>
      <c r="MSE488" s="570"/>
      <c r="MSF488" s="3"/>
      <c r="MSG488" s="431"/>
      <c r="MSH488" s="3"/>
      <c r="MSI488" s="570"/>
      <c r="MSJ488" s="3"/>
      <c r="MSK488" s="431"/>
      <c r="MSL488" s="3"/>
      <c r="MSM488" s="570"/>
      <c r="MSN488" s="3"/>
      <c r="MSO488" s="431"/>
      <c r="MSP488" s="3"/>
      <c r="MSQ488" s="570"/>
      <c r="MSR488" s="3"/>
      <c r="MSS488" s="431"/>
      <c r="MST488" s="3"/>
      <c r="MSU488" s="570"/>
      <c r="MSV488" s="3"/>
      <c r="MSW488" s="431"/>
      <c r="MSX488" s="3"/>
      <c r="MSY488" s="570"/>
      <c r="MSZ488" s="3"/>
      <c r="MTA488" s="431"/>
      <c r="MTB488" s="3"/>
      <c r="MTC488" s="570"/>
      <c r="MTD488" s="3"/>
      <c r="MTE488" s="431"/>
      <c r="MTF488" s="3"/>
      <c r="MTG488" s="570"/>
      <c r="MTH488" s="3"/>
      <c r="MTI488" s="431"/>
      <c r="MTJ488" s="3"/>
      <c r="MTK488" s="570"/>
      <c r="MTL488" s="3"/>
      <c r="MTM488" s="431"/>
      <c r="MTN488" s="3"/>
      <c r="MTO488" s="570"/>
      <c r="MTP488" s="3"/>
      <c r="MTQ488" s="431"/>
      <c r="MTR488" s="3"/>
      <c r="MTS488" s="570"/>
      <c r="MTT488" s="3"/>
      <c r="MTU488" s="431"/>
      <c r="MTV488" s="3"/>
      <c r="MTW488" s="570"/>
      <c r="MTX488" s="3"/>
      <c r="MTY488" s="431"/>
      <c r="MTZ488" s="3"/>
      <c r="MUA488" s="570"/>
      <c r="MUB488" s="3"/>
      <c r="MUC488" s="431"/>
      <c r="MUD488" s="3"/>
      <c r="MUE488" s="570"/>
      <c r="MUF488" s="3"/>
      <c r="MUG488" s="431"/>
      <c r="MUH488" s="3"/>
      <c r="MUI488" s="570"/>
      <c r="MUJ488" s="3"/>
      <c r="MUK488" s="431"/>
      <c r="MUL488" s="3"/>
      <c r="MUM488" s="570"/>
      <c r="MUN488" s="3"/>
      <c r="MUO488" s="431"/>
      <c r="MUP488" s="3"/>
      <c r="MUQ488" s="570"/>
      <c r="MUR488" s="3"/>
      <c r="MUS488" s="431"/>
      <c r="MUT488" s="3"/>
      <c r="MUU488" s="570"/>
      <c r="MUV488" s="3"/>
      <c r="MUW488" s="431"/>
      <c r="MUX488" s="3"/>
      <c r="MUY488" s="570"/>
      <c r="MUZ488" s="3"/>
      <c r="MVA488" s="431"/>
      <c r="MVB488" s="3"/>
      <c r="MVC488" s="570"/>
      <c r="MVD488" s="3"/>
      <c r="MVE488" s="431"/>
      <c r="MVF488" s="3"/>
      <c r="MVG488" s="570"/>
      <c r="MVH488" s="3"/>
      <c r="MVI488" s="431"/>
      <c r="MVJ488" s="3"/>
      <c r="MVK488" s="570"/>
      <c r="MVL488" s="3"/>
      <c r="MVM488" s="431"/>
      <c r="MVN488" s="3"/>
      <c r="MVO488" s="570"/>
      <c r="MVP488" s="3"/>
      <c r="MVQ488" s="431"/>
      <c r="MVR488" s="3"/>
      <c r="MVS488" s="570"/>
      <c r="MVT488" s="3"/>
      <c r="MVU488" s="431"/>
      <c r="MVV488" s="3"/>
      <c r="MVW488" s="570"/>
      <c r="MVX488" s="3"/>
      <c r="MVY488" s="431"/>
      <c r="MVZ488" s="3"/>
      <c r="MWA488" s="570"/>
      <c r="MWB488" s="3"/>
      <c r="MWC488" s="431"/>
      <c r="MWD488" s="3"/>
      <c r="MWE488" s="570"/>
      <c r="MWF488" s="3"/>
      <c r="MWG488" s="431"/>
      <c r="MWH488" s="3"/>
      <c r="MWI488" s="570"/>
      <c r="MWJ488" s="3"/>
      <c r="MWK488" s="431"/>
      <c r="MWL488" s="3"/>
      <c r="MWM488" s="570"/>
      <c r="MWN488" s="3"/>
      <c r="MWO488" s="431"/>
      <c r="MWP488" s="3"/>
      <c r="MWQ488" s="570"/>
      <c r="MWR488" s="3"/>
      <c r="MWS488" s="431"/>
      <c r="MWT488" s="3"/>
      <c r="MWU488" s="570"/>
      <c r="MWV488" s="3"/>
      <c r="MWW488" s="431"/>
      <c r="MWX488" s="3"/>
      <c r="MWY488" s="570"/>
      <c r="MWZ488" s="3"/>
      <c r="MXA488" s="431"/>
      <c r="MXB488" s="3"/>
      <c r="MXC488" s="570"/>
      <c r="MXD488" s="3"/>
      <c r="MXE488" s="431"/>
      <c r="MXF488" s="3"/>
      <c r="MXG488" s="570"/>
      <c r="MXH488" s="3"/>
      <c r="MXI488" s="431"/>
      <c r="MXJ488" s="3"/>
      <c r="MXK488" s="570"/>
      <c r="MXL488" s="3"/>
      <c r="MXM488" s="431"/>
      <c r="MXN488" s="3"/>
      <c r="MXO488" s="570"/>
      <c r="MXP488" s="3"/>
      <c r="MXQ488" s="431"/>
      <c r="MXR488" s="3"/>
      <c r="MXS488" s="570"/>
      <c r="MXT488" s="3"/>
      <c r="MXU488" s="431"/>
      <c r="MXV488" s="3"/>
      <c r="MXW488" s="570"/>
      <c r="MXX488" s="3"/>
      <c r="MXY488" s="431"/>
      <c r="MXZ488" s="3"/>
      <c r="MYA488" s="570"/>
      <c r="MYB488" s="3"/>
      <c r="MYC488" s="431"/>
      <c r="MYD488" s="3"/>
      <c r="MYE488" s="570"/>
      <c r="MYF488" s="3"/>
      <c r="MYG488" s="431"/>
      <c r="MYH488" s="3"/>
      <c r="MYI488" s="570"/>
      <c r="MYJ488" s="3"/>
      <c r="MYK488" s="431"/>
      <c r="MYL488" s="3"/>
      <c r="MYM488" s="570"/>
      <c r="MYN488" s="3"/>
      <c r="MYO488" s="431"/>
      <c r="MYP488" s="3"/>
      <c r="MYQ488" s="570"/>
      <c r="MYR488" s="3"/>
      <c r="MYS488" s="431"/>
      <c r="MYT488" s="3"/>
      <c r="MYU488" s="570"/>
      <c r="MYV488" s="3"/>
      <c r="MYW488" s="431"/>
      <c r="MYX488" s="3"/>
      <c r="MYY488" s="570"/>
      <c r="MYZ488" s="3"/>
      <c r="MZA488" s="431"/>
      <c r="MZB488" s="3"/>
      <c r="MZC488" s="570"/>
      <c r="MZD488" s="3"/>
      <c r="MZE488" s="431"/>
      <c r="MZF488" s="3"/>
      <c r="MZG488" s="570"/>
      <c r="MZH488" s="3"/>
      <c r="MZI488" s="431"/>
      <c r="MZJ488" s="3"/>
      <c r="MZK488" s="570"/>
      <c r="MZL488" s="3"/>
      <c r="MZM488" s="431"/>
      <c r="MZN488" s="3"/>
      <c r="MZO488" s="570"/>
      <c r="MZP488" s="3"/>
      <c r="MZQ488" s="431"/>
      <c r="MZR488" s="3"/>
      <c r="MZS488" s="570"/>
      <c r="MZT488" s="3"/>
      <c r="MZU488" s="431"/>
      <c r="MZV488" s="3"/>
      <c r="MZW488" s="570"/>
      <c r="MZX488" s="3"/>
      <c r="MZY488" s="431"/>
      <c r="MZZ488" s="3"/>
      <c r="NAA488" s="570"/>
      <c r="NAB488" s="3"/>
      <c r="NAC488" s="431"/>
      <c r="NAD488" s="3"/>
      <c r="NAE488" s="570"/>
      <c r="NAF488" s="3"/>
      <c r="NAG488" s="431"/>
      <c r="NAH488" s="3"/>
      <c r="NAI488" s="570"/>
      <c r="NAJ488" s="3"/>
      <c r="NAK488" s="431"/>
      <c r="NAL488" s="3"/>
      <c r="NAM488" s="570"/>
      <c r="NAN488" s="3"/>
      <c r="NAO488" s="431"/>
      <c r="NAP488" s="3"/>
      <c r="NAQ488" s="570"/>
      <c r="NAR488" s="3"/>
      <c r="NAS488" s="431"/>
      <c r="NAT488" s="3"/>
      <c r="NAU488" s="570"/>
      <c r="NAV488" s="3"/>
      <c r="NAW488" s="431"/>
      <c r="NAX488" s="3"/>
      <c r="NAY488" s="570"/>
      <c r="NAZ488" s="3"/>
      <c r="NBA488" s="431"/>
      <c r="NBB488" s="3"/>
      <c r="NBC488" s="570"/>
      <c r="NBD488" s="3"/>
      <c r="NBE488" s="431"/>
      <c r="NBF488" s="3"/>
      <c r="NBG488" s="570"/>
      <c r="NBH488" s="3"/>
      <c r="NBI488" s="431"/>
      <c r="NBJ488" s="3"/>
      <c r="NBK488" s="570"/>
      <c r="NBL488" s="3"/>
      <c r="NBM488" s="431"/>
      <c r="NBN488" s="3"/>
      <c r="NBO488" s="570"/>
      <c r="NBP488" s="3"/>
      <c r="NBQ488" s="431"/>
      <c r="NBR488" s="3"/>
      <c r="NBS488" s="570"/>
      <c r="NBT488" s="3"/>
      <c r="NBU488" s="431"/>
      <c r="NBV488" s="3"/>
      <c r="NBW488" s="570"/>
      <c r="NBX488" s="3"/>
      <c r="NBY488" s="431"/>
      <c r="NBZ488" s="3"/>
      <c r="NCA488" s="570"/>
      <c r="NCB488" s="3"/>
      <c r="NCC488" s="431"/>
      <c r="NCD488" s="3"/>
      <c r="NCE488" s="570"/>
      <c r="NCF488" s="3"/>
      <c r="NCG488" s="431"/>
      <c r="NCH488" s="3"/>
      <c r="NCI488" s="570"/>
      <c r="NCJ488" s="3"/>
      <c r="NCK488" s="431"/>
      <c r="NCL488" s="3"/>
      <c r="NCM488" s="570"/>
      <c r="NCN488" s="3"/>
      <c r="NCO488" s="431"/>
      <c r="NCP488" s="3"/>
      <c r="NCQ488" s="570"/>
      <c r="NCR488" s="3"/>
      <c r="NCS488" s="431"/>
      <c r="NCT488" s="3"/>
      <c r="NCU488" s="570"/>
      <c r="NCV488" s="3"/>
      <c r="NCW488" s="431"/>
      <c r="NCX488" s="3"/>
      <c r="NCY488" s="570"/>
      <c r="NCZ488" s="3"/>
      <c r="NDA488" s="431"/>
      <c r="NDB488" s="3"/>
      <c r="NDC488" s="570"/>
      <c r="NDD488" s="3"/>
      <c r="NDE488" s="431"/>
      <c r="NDF488" s="3"/>
      <c r="NDG488" s="570"/>
      <c r="NDH488" s="3"/>
      <c r="NDI488" s="431"/>
      <c r="NDJ488" s="3"/>
      <c r="NDK488" s="570"/>
      <c r="NDL488" s="3"/>
      <c r="NDM488" s="431"/>
      <c r="NDN488" s="3"/>
      <c r="NDO488" s="570"/>
      <c r="NDP488" s="3"/>
      <c r="NDQ488" s="431"/>
      <c r="NDR488" s="3"/>
      <c r="NDS488" s="570"/>
      <c r="NDT488" s="3"/>
      <c r="NDU488" s="431"/>
      <c r="NDV488" s="3"/>
      <c r="NDW488" s="570"/>
      <c r="NDX488" s="3"/>
      <c r="NDY488" s="431"/>
      <c r="NDZ488" s="3"/>
      <c r="NEA488" s="570"/>
      <c r="NEB488" s="3"/>
      <c r="NEC488" s="431"/>
      <c r="NED488" s="3"/>
      <c r="NEE488" s="570"/>
      <c r="NEF488" s="3"/>
      <c r="NEG488" s="431"/>
      <c r="NEH488" s="3"/>
      <c r="NEI488" s="570"/>
      <c r="NEJ488" s="3"/>
      <c r="NEK488" s="431"/>
      <c r="NEL488" s="3"/>
      <c r="NEM488" s="570"/>
      <c r="NEN488" s="3"/>
      <c r="NEO488" s="431"/>
      <c r="NEP488" s="3"/>
      <c r="NEQ488" s="570"/>
      <c r="NER488" s="3"/>
      <c r="NES488" s="431"/>
      <c r="NET488" s="3"/>
      <c r="NEU488" s="570"/>
      <c r="NEV488" s="3"/>
      <c r="NEW488" s="431"/>
      <c r="NEX488" s="3"/>
      <c r="NEY488" s="570"/>
      <c r="NEZ488" s="3"/>
      <c r="NFA488" s="431"/>
      <c r="NFB488" s="3"/>
      <c r="NFC488" s="570"/>
      <c r="NFD488" s="3"/>
      <c r="NFE488" s="431"/>
      <c r="NFF488" s="3"/>
      <c r="NFG488" s="570"/>
      <c r="NFH488" s="3"/>
      <c r="NFI488" s="431"/>
      <c r="NFJ488" s="3"/>
      <c r="NFK488" s="570"/>
      <c r="NFL488" s="3"/>
      <c r="NFM488" s="431"/>
      <c r="NFN488" s="3"/>
      <c r="NFO488" s="570"/>
      <c r="NFP488" s="3"/>
      <c r="NFQ488" s="431"/>
      <c r="NFR488" s="3"/>
      <c r="NFS488" s="570"/>
      <c r="NFT488" s="3"/>
      <c r="NFU488" s="431"/>
      <c r="NFV488" s="3"/>
      <c r="NFW488" s="570"/>
      <c r="NFX488" s="3"/>
      <c r="NFY488" s="431"/>
      <c r="NFZ488" s="3"/>
      <c r="NGA488" s="570"/>
      <c r="NGB488" s="3"/>
      <c r="NGC488" s="431"/>
      <c r="NGD488" s="3"/>
      <c r="NGE488" s="570"/>
      <c r="NGF488" s="3"/>
      <c r="NGG488" s="431"/>
      <c r="NGH488" s="3"/>
      <c r="NGI488" s="570"/>
      <c r="NGJ488" s="3"/>
      <c r="NGK488" s="431"/>
      <c r="NGL488" s="3"/>
      <c r="NGM488" s="570"/>
      <c r="NGN488" s="3"/>
      <c r="NGO488" s="431"/>
      <c r="NGP488" s="3"/>
      <c r="NGQ488" s="570"/>
      <c r="NGR488" s="3"/>
      <c r="NGS488" s="431"/>
      <c r="NGT488" s="3"/>
      <c r="NGU488" s="570"/>
      <c r="NGV488" s="3"/>
      <c r="NGW488" s="431"/>
      <c r="NGX488" s="3"/>
      <c r="NGY488" s="570"/>
      <c r="NGZ488" s="3"/>
      <c r="NHA488" s="431"/>
      <c r="NHB488" s="3"/>
      <c r="NHC488" s="570"/>
      <c r="NHD488" s="3"/>
      <c r="NHE488" s="431"/>
      <c r="NHF488" s="3"/>
      <c r="NHG488" s="570"/>
      <c r="NHH488" s="3"/>
      <c r="NHI488" s="431"/>
      <c r="NHJ488" s="3"/>
      <c r="NHK488" s="570"/>
      <c r="NHL488" s="3"/>
      <c r="NHM488" s="431"/>
      <c r="NHN488" s="3"/>
      <c r="NHO488" s="570"/>
      <c r="NHP488" s="3"/>
      <c r="NHQ488" s="431"/>
      <c r="NHR488" s="3"/>
      <c r="NHS488" s="570"/>
      <c r="NHT488" s="3"/>
      <c r="NHU488" s="431"/>
      <c r="NHV488" s="3"/>
      <c r="NHW488" s="570"/>
      <c r="NHX488" s="3"/>
      <c r="NHY488" s="431"/>
      <c r="NHZ488" s="3"/>
      <c r="NIA488" s="570"/>
      <c r="NIB488" s="3"/>
      <c r="NIC488" s="431"/>
      <c r="NID488" s="3"/>
      <c r="NIE488" s="570"/>
      <c r="NIF488" s="3"/>
      <c r="NIG488" s="431"/>
      <c r="NIH488" s="3"/>
      <c r="NII488" s="570"/>
      <c r="NIJ488" s="3"/>
      <c r="NIK488" s="431"/>
      <c r="NIL488" s="3"/>
      <c r="NIM488" s="570"/>
      <c r="NIN488" s="3"/>
      <c r="NIO488" s="431"/>
      <c r="NIP488" s="3"/>
      <c r="NIQ488" s="570"/>
      <c r="NIR488" s="3"/>
      <c r="NIS488" s="431"/>
      <c r="NIT488" s="3"/>
      <c r="NIU488" s="570"/>
      <c r="NIV488" s="3"/>
      <c r="NIW488" s="431"/>
      <c r="NIX488" s="3"/>
      <c r="NIY488" s="570"/>
      <c r="NIZ488" s="3"/>
      <c r="NJA488" s="431"/>
      <c r="NJB488" s="3"/>
      <c r="NJC488" s="570"/>
      <c r="NJD488" s="3"/>
      <c r="NJE488" s="431"/>
      <c r="NJF488" s="3"/>
      <c r="NJG488" s="570"/>
      <c r="NJH488" s="3"/>
      <c r="NJI488" s="431"/>
      <c r="NJJ488" s="3"/>
      <c r="NJK488" s="570"/>
      <c r="NJL488" s="3"/>
      <c r="NJM488" s="431"/>
      <c r="NJN488" s="3"/>
      <c r="NJO488" s="570"/>
      <c r="NJP488" s="3"/>
      <c r="NJQ488" s="431"/>
      <c r="NJR488" s="3"/>
      <c r="NJS488" s="570"/>
      <c r="NJT488" s="3"/>
      <c r="NJU488" s="431"/>
      <c r="NJV488" s="3"/>
      <c r="NJW488" s="570"/>
      <c r="NJX488" s="3"/>
      <c r="NJY488" s="431"/>
      <c r="NJZ488" s="3"/>
      <c r="NKA488" s="570"/>
      <c r="NKB488" s="3"/>
      <c r="NKC488" s="431"/>
      <c r="NKD488" s="3"/>
      <c r="NKE488" s="570"/>
      <c r="NKF488" s="3"/>
      <c r="NKG488" s="431"/>
      <c r="NKH488" s="3"/>
      <c r="NKI488" s="570"/>
      <c r="NKJ488" s="3"/>
      <c r="NKK488" s="431"/>
      <c r="NKL488" s="3"/>
      <c r="NKM488" s="570"/>
      <c r="NKN488" s="3"/>
      <c r="NKO488" s="431"/>
      <c r="NKP488" s="3"/>
      <c r="NKQ488" s="570"/>
      <c r="NKR488" s="3"/>
      <c r="NKS488" s="431"/>
      <c r="NKT488" s="3"/>
      <c r="NKU488" s="570"/>
      <c r="NKV488" s="3"/>
      <c r="NKW488" s="431"/>
      <c r="NKX488" s="3"/>
      <c r="NKY488" s="570"/>
      <c r="NKZ488" s="3"/>
      <c r="NLA488" s="431"/>
      <c r="NLB488" s="3"/>
      <c r="NLC488" s="570"/>
      <c r="NLD488" s="3"/>
      <c r="NLE488" s="431"/>
      <c r="NLF488" s="3"/>
      <c r="NLG488" s="570"/>
      <c r="NLH488" s="3"/>
      <c r="NLI488" s="431"/>
      <c r="NLJ488" s="3"/>
      <c r="NLK488" s="570"/>
      <c r="NLL488" s="3"/>
      <c r="NLM488" s="431"/>
      <c r="NLN488" s="3"/>
      <c r="NLO488" s="570"/>
      <c r="NLP488" s="3"/>
      <c r="NLQ488" s="431"/>
      <c r="NLR488" s="3"/>
      <c r="NLS488" s="570"/>
      <c r="NLT488" s="3"/>
      <c r="NLU488" s="431"/>
      <c r="NLV488" s="3"/>
      <c r="NLW488" s="570"/>
      <c r="NLX488" s="3"/>
      <c r="NLY488" s="431"/>
      <c r="NLZ488" s="3"/>
      <c r="NMA488" s="570"/>
      <c r="NMB488" s="3"/>
      <c r="NMC488" s="431"/>
      <c r="NMD488" s="3"/>
      <c r="NME488" s="570"/>
      <c r="NMF488" s="3"/>
      <c r="NMG488" s="431"/>
      <c r="NMH488" s="3"/>
      <c r="NMI488" s="570"/>
      <c r="NMJ488" s="3"/>
      <c r="NMK488" s="431"/>
      <c r="NML488" s="3"/>
      <c r="NMM488" s="570"/>
      <c r="NMN488" s="3"/>
      <c r="NMO488" s="431"/>
      <c r="NMP488" s="3"/>
      <c r="NMQ488" s="570"/>
      <c r="NMR488" s="3"/>
      <c r="NMS488" s="431"/>
      <c r="NMT488" s="3"/>
      <c r="NMU488" s="570"/>
      <c r="NMV488" s="3"/>
      <c r="NMW488" s="431"/>
      <c r="NMX488" s="3"/>
      <c r="NMY488" s="570"/>
      <c r="NMZ488" s="3"/>
      <c r="NNA488" s="431"/>
      <c r="NNB488" s="3"/>
      <c r="NNC488" s="570"/>
      <c r="NND488" s="3"/>
      <c r="NNE488" s="431"/>
      <c r="NNF488" s="3"/>
      <c r="NNG488" s="570"/>
      <c r="NNH488" s="3"/>
      <c r="NNI488" s="431"/>
      <c r="NNJ488" s="3"/>
      <c r="NNK488" s="570"/>
      <c r="NNL488" s="3"/>
      <c r="NNM488" s="431"/>
      <c r="NNN488" s="3"/>
      <c r="NNO488" s="570"/>
      <c r="NNP488" s="3"/>
      <c r="NNQ488" s="431"/>
      <c r="NNR488" s="3"/>
      <c r="NNS488" s="570"/>
      <c r="NNT488" s="3"/>
      <c r="NNU488" s="431"/>
      <c r="NNV488" s="3"/>
      <c r="NNW488" s="570"/>
      <c r="NNX488" s="3"/>
      <c r="NNY488" s="431"/>
      <c r="NNZ488" s="3"/>
      <c r="NOA488" s="570"/>
      <c r="NOB488" s="3"/>
      <c r="NOC488" s="431"/>
      <c r="NOD488" s="3"/>
      <c r="NOE488" s="570"/>
      <c r="NOF488" s="3"/>
      <c r="NOG488" s="431"/>
      <c r="NOH488" s="3"/>
      <c r="NOI488" s="570"/>
      <c r="NOJ488" s="3"/>
      <c r="NOK488" s="431"/>
      <c r="NOL488" s="3"/>
      <c r="NOM488" s="570"/>
      <c r="NON488" s="3"/>
      <c r="NOO488" s="431"/>
      <c r="NOP488" s="3"/>
      <c r="NOQ488" s="570"/>
      <c r="NOR488" s="3"/>
      <c r="NOS488" s="431"/>
      <c r="NOT488" s="3"/>
      <c r="NOU488" s="570"/>
      <c r="NOV488" s="3"/>
      <c r="NOW488" s="431"/>
      <c r="NOX488" s="3"/>
      <c r="NOY488" s="570"/>
      <c r="NOZ488" s="3"/>
      <c r="NPA488" s="431"/>
      <c r="NPB488" s="3"/>
      <c r="NPC488" s="570"/>
      <c r="NPD488" s="3"/>
      <c r="NPE488" s="431"/>
      <c r="NPF488" s="3"/>
      <c r="NPG488" s="570"/>
      <c r="NPH488" s="3"/>
      <c r="NPI488" s="431"/>
      <c r="NPJ488" s="3"/>
      <c r="NPK488" s="570"/>
      <c r="NPL488" s="3"/>
      <c r="NPM488" s="431"/>
      <c r="NPN488" s="3"/>
      <c r="NPO488" s="570"/>
      <c r="NPP488" s="3"/>
      <c r="NPQ488" s="431"/>
      <c r="NPR488" s="3"/>
      <c r="NPS488" s="570"/>
      <c r="NPT488" s="3"/>
      <c r="NPU488" s="431"/>
      <c r="NPV488" s="3"/>
      <c r="NPW488" s="570"/>
      <c r="NPX488" s="3"/>
      <c r="NPY488" s="431"/>
      <c r="NPZ488" s="3"/>
      <c r="NQA488" s="570"/>
      <c r="NQB488" s="3"/>
      <c r="NQC488" s="431"/>
      <c r="NQD488" s="3"/>
      <c r="NQE488" s="570"/>
      <c r="NQF488" s="3"/>
      <c r="NQG488" s="431"/>
      <c r="NQH488" s="3"/>
      <c r="NQI488" s="570"/>
      <c r="NQJ488" s="3"/>
      <c r="NQK488" s="431"/>
      <c r="NQL488" s="3"/>
      <c r="NQM488" s="570"/>
      <c r="NQN488" s="3"/>
      <c r="NQO488" s="431"/>
      <c r="NQP488" s="3"/>
      <c r="NQQ488" s="570"/>
      <c r="NQR488" s="3"/>
      <c r="NQS488" s="431"/>
      <c r="NQT488" s="3"/>
      <c r="NQU488" s="570"/>
      <c r="NQV488" s="3"/>
      <c r="NQW488" s="431"/>
      <c r="NQX488" s="3"/>
      <c r="NQY488" s="570"/>
      <c r="NQZ488" s="3"/>
      <c r="NRA488" s="431"/>
      <c r="NRB488" s="3"/>
      <c r="NRC488" s="570"/>
      <c r="NRD488" s="3"/>
      <c r="NRE488" s="431"/>
      <c r="NRF488" s="3"/>
      <c r="NRG488" s="570"/>
      <c r="NRH488" s="3"/>
      <c r="NRI488" s="431"/>
      <c r="NRJ488" s="3"/>
      <c r="NRK488" s="570"/>
      <c r="NRL488" s="3"/>
      <c r="NRM488" s="431"/>
      <c r="NRN488" s="3"/>
      <c r="NRO488" s="570"/>
      <c r="NRP488" s="3"/>
      <c r="NRQ488" s="431"/>
      <c r="NRR488" s="3"/>
      <c r="NRS488" s="570"/>
      <c r="NRT488" s="3"/>
      <c r="NRU488" s="431"/>
      <c r="NRV488" s="3"/>
      <c r="NRW488" s="570"/>
      <c r="NRX488" s="3"/>
      <c r="NRY488" s="431"/>
      <c r="NRZ488" s="3"/>
      <c r="NSA488" s="570"/>
      <c r="NSB488" s="3"/>
      <c r="NSC488" s="431"/>
      <c r="NSD488" s="3"/>
      <c r="NSE488" s="570"/>
      <c r="NSF488" s="3"/>
      <c r="NSG488" s="431"/>
      <c r="NSH488" s="3"/>
      <c r="NSI488" s="570"/>
      <c r="NSJ488" s="3"/>
      <c r="NSK488" s="431"/>
      <c r="NSL488" s="3"/>
      <c r="NSM488" s="570"/>
      <c r="NSN488" s="3"/>
      <c r="NSO488" s="431"/>
      <c r="NSP488" s="3"/>
      <c r="NSQ488" s="570"/>
      <c r="NSR488" s="3"/>
      <c r="NSS488" s="431"/>
      <c r="NST488" s="3"/>
      <c r="NSU488" s="570"/>
      <c r="NSV488" s="3"/>
      <c r="NSW488" s="431"/>
      <c r="NSX488" s="3"/>
      <c r="NSY488" s="570"/>
      <c r="NSZ488" s="3"/>
      <c r="NTA488" s="431"/>
      <c r="NTB488" s="3"/>
      <c r="NTC488" s="570"/>
      <c r="NTD488" s="3"/>
      <c r="NTE488" s="431"/>
      <c r="NTF488" s="3"/>
      <c r="NTG488" s="570"/>
      <c r="NTH488" s="3"/>
      <c r="NTI488" s="431"/>
      <c r="NTJ488" s="3"/>
      <c r="NTK488" s="570"/>
      <c r="NTL488" s="3"/>
      <c r="NTM488" s="431"/>
      <c r="NTN488" s="3"/>
      <c r="NTO488" s="570"/>
      <c r="NTP488" s="3"/>
      <c r="NTQ488" s="431"/>
      <c r="NTR488" s="3"/>
      <c r="NTS488" s="570"/>
      <c r="NTT488" s="3"/>
      <c r="NTU488" s="431"/>
      <c r="NTV488" s="3"/>
      <c r="NTW488" s="570"/>
      <c r="NTX488" s="3"/>
      <c r="NTY488" s="431"/>
      <c r="NTZ488" s="3"/>
      <c r="NUA488" s="570"/>
      <c r="NUB488" s="3"/>
      <c r="NUC488" s="431"/>
      <c r="NUD488" s="3"/>
      <c r="NUE488" s="570"/>
      <c r="NUF488" s="3"/>
      <c r="NUG488" s="431"/>
      <c r="NUH488" s="3"/>
      <c r="NUI488" s="570"/>
      <c r="NUJ488" s="3"/>
      <c r="NUK488" s="431"/>
      <c r="NUL488" s="3"/>
      <c r="NUM488" s="570"/>
      <c r="NUN488" s="3"/>
      <c r="NUO488" s="431"/>
      <c r="NUP488" s="3"/>
      <c r="NUQ488" s="570"/>
      <c r="NUR488" s="3"/>
      <c r="NUS488" s="431"/>
      <c r="NUT488" s="3"/>
      <c r="NUU488" s="570"/>
      <c r="NUV488" s="3"/>
      <c r="NUW488" s="431"/>
      <c r="NUX488" s="3"/>
      <c r="NUY488" s="570"/>
      <c r="NUZ488" s="3"/>
      <c r="NVA488" s="431"/>
      <c r="NVB488" s="3"/>
      <c r="NVC488" s="570"/>
      <c r="NVD488" s="3"/>
      <c r="NVE488" s="431"/>
      <c r="NVF488" s="3"/>
      <c r="NVG488" s="570"/>
      <c r="NVH488" s="3"/>
      <c r="NVI488" s="431"/>
      <c r="NVJ488" s="3"/>
      <c r="NVK488" s="570"/>
      <c r="NVL488" s="3"/>
      <c r="NVM488" s="431"/>
      <c r="NVN488" s="3"/>
      <c r="NVO488" s="570"/>
      <c r="NVP488" s="3"/>
      <c r="NVQ488" s="431"/>
      <c r="NVR488" s="3"/>
      <c r="NVS488" s="570"/>
      <c r="NVT488" s="3"/>
      <c r="NVU488" s="431"/>
      <c r="NVV488" s="3"/>
      <c r="NVW488" s="570"/>
      <c r="NVX488" s="3"/>
      <c r="NVY488" s="431"/>
      <c r="NVZ488" s="3"/>
      <c r="NWA488" s="570"/>
      <c r="NWB488" s="3"/>
      <c r="NWC488" s="431"/>
      <c r="NWD488" s="3"/>
      <c r="NWE488" s="570"/>
      <c r="NWF488" s="3"/>
      <c r="NWG488" s="431"/>
      <c r="NWH488" s="3"/>
      <c r="NWI488" s="570"/>
      <c r="NWJ488" s="3"/>
      <c r="NWK488" s="431"/>
      <c r="NWL488" s="3"/>
      <c r="NWM488" s="570"/>
      <c r="NWN488" s="3"/>
      <c r="NWO488" s="431"/>
      <c r="NWP488" s="3"/>
      <c r="NWQ488" s="570"/>
      <c r="NWR488" s="3"/>
      <c r="NWS488" s="431"/>
      <c r="NWT488" s="3"/>
      <c r="NWU488" s="570"/>
      <c r="NWV488" s="3"/>
      <c r="NWW488" s="431"/>
      <c r="NWX488" s="3"/>
      <c r="NWY488" s="570"/>
      <c r="NWZ488" s="3"/>
      <c r="NXA488" s="431"/>
      <c r="NXB488" s="3"/>
      <c r="NXC488" s="570"/>
      <c r="NXD488" s="3"/>
      <c r="NXE488" s="431"/>
      <c r="NXF488" s="3"/>
      <c r="NXG488" s="570"/>
      <c r="NXH488" s="3"/>
      <c r="NXI488" s="431"/>
      <c r="NXJ488" s="3"/>
      <c r="NXK488" s="570"/>
      <c r="NXL488" s="3"/>
      <c r="NXM488" s="431"/>
      <c r="NXN488" s="3"/>
      <c r="NXO488" s="570"/>
      <c r="NXP488" s="3"/>
      <c r="NXQ488" s="431"/>
      <c r="NXR488" s="3"/>
      <c r="NXS488" s="570"/>
      <c r="NXT488" s="3"/>
      <c r="NXU488" s="431"/>
      <c r="NXV488" s="3"/>
      <c r="NXW488" s="570"/>
      <c r="NXX488" s="3"/>
      <c r="NXY488" s="431"/>
      <c r="NXZ488" s="3"/>
      <c r="NYA488" s="570"/>
      <c r="NYB488" s="3"/>
      <c r="NYC488" s="431"/>
      <c r="NYD488" s="3"/>
      <c r="NYE488" s="570"/>
      <c r="NYF488" s="3"/>
      <c r="NYG488" s="431"/>
      <c r="NYH488" s="3"/>
      <c r="NYI488" s="570"/>
      <c r="NYJ488" s="3"/>
      <c r="NYK488" s="431"/>
      <c r="NYL488" s="3"/>
      <c r="NYM488" s="570"/>
      <c r="NYN488" s="3"/>
      <c r="NYO488" s="431"/>
      <c r="NYP488" s="3"/>
      <c r="NYQ488" s="570"/>
      <c r="NYR488" s="3"/>
      <c r="NYS488" s="431"/>
      <c r="NYT488" s="3"/>
      <c r="NYU488" s="570"/>
      <c r="NYV488" s="3"/>
      <c r="NYW488" s="431"/>
      <c r="NYX488" s="3"/>
      <c r="NYY488" s="570"/>
      <c r="NYZ488" s="3"/>
      <c r="NZA488" s="431"/>
      <c r="NZB488" s="3"/>
      <c r="NZC488" s="570"/>
      <c r="NZD488" s="3"/>
      <c r="NZE488" s="431"/>
      <c r="NZF488" s="3"/>
      <c r="NZG488" s="570"/>
      <c r="NZH488" s="3"/>
      <c r="NZI488" s="431"/>
      <c r="NZJ488" s="3"/>
      <c r="NZK488" s="570"/>
      <c r="NZL488" s="3"/>
      <c r="NZM488" s="431"/>
      <c r="NZN488" s="3"/>
      <c r="NZO488" s="570"/>
      <c r="NZP488" s="3"/>
      <c r="NZQ488" s="431"/>
      <c r="NZR488" s="3"/>
      <c r="NZS488" s="570"/>
      <c r="NZT488" s="3"/>
      <c r="NZU488" s="431"/>
      <c r="NZV488" s="3"/>
      <c r="NZW488" s="570"/>
      <c r="NZX488" s="3"/>
      <c r="NZY488" s="431"/>
      <c r="NZZ488" s="3"/>
      <c r="OAA488" s="570"/>
      <c r="OAB488" s="3"/>
      <c r="OAC488" s="431"/>
      <c r="OAD488" s="3"/>
      <c r="OAE488" s="570"/>
      <c r="OAF488" s="3"/>
      <c r="OAG488" s="431"/>
      <c r="OAH488" s="3"/>
      <c r="OAI488" s="570"/>
      <c r="OAJ488" s="3"/>
      <c r="OAK488" s="431"/>
      <c r="OAL488" s="3"/>
      <c r="OAM488" s="570"/>
      <c r="OAN488" s="3"/>
      <c r="OAO488" s="431"/>
      <c r="OAP488" s="3"/>
      <c r="OAQ488" s="570"/>
      <c r="OAR488" s="3"/>
      <c r="OAS488" s="431"/>
      <c r="OAT488" s="3"/>
      <c r="OAU488" s="570"/>
      <c r="OAV488" s="3"/>
      <c r="OAW488" s="431"/>
      <c r="OAX488" s="3"/>
      <c r="OAY488" s="570"/>
      <c r="OAZ488" s="3"/>
      <c r="OBA488" s="431"/>
      <c r="OBB488" s="3"/>
      <c r="OBC488" s="570"/>
      <c r="OBD488" s="3"/>
      <c r="OBE488" s="431"/>
      <c r="OBF488" s="3"/>
      <c r="OBG488" s="570"/>
      <c r="OBH488" s="3"/>
      <c r="OBI488" s="431"/>
      <c r="OBJ488" s="3"/>
      <c r="OBK488" s="570"/>
      <c r="OBL488" s="3"/>
      <c r="OBM488" s="431"/>
      <c r="OBN488" s="3"/>
      <c r="OBO488" s="570"/>
      <c r="OBP488" s="3"/>
      <c r="OBQ488" s="431"/>
      <c r="OBR488" s="3"/>
      <c r="OBS488" s="570"/>
      <c r="OBT488" s="3"/>
      <c r="OBU488" s="431"/>
      <c r="OBV488" s="3"/>
      <c r="OBW488" s="570"/>
      <c r="OBX488" s="3"/>
      <c r="OBY488" s="431"/>
      <c r="OBZ488" s="3"/>
      <c r="OCA488" s="570"/>
      <c r="OCB488" s="3"/>
      <c r="OCC488" s="431"/>
      <c r="OCD488" s="3"/>
      <c r="OCE488" s="570"/>
      <c r="OCF488" s="3"/>
      <c r="OCG488" s="431"/>
      <c r="OCH488" s="3"/>
      <c r="OCI488" s="570"/>
      <c r="OCJ488" s="3"/>
      <c r="OCK488" s="431"/>
      <c r="OCL488" s="3"/>
      <c r="OCM488" s="570"/>
      <c r="OCN488" s="3"/>
      <c r="OCO488" s="431"/>
      <c r="OCP488" s="3"/>
      <c r="OCQ488" s="570"/>
      <c r="OCR488" s="3"/>
      <c r="OCS488" s="431"/>
      <c r="OCT488" s="3"/>
      <c r="OCU488" s="570"/>
      <c r="OCV488" s="3"/>
      <c r="OCW488" s="431"/>
      <c r="OCX488" s="3"/>
      <c r="OCY488" s="570"/>
      <c r="OCZ488" s="3"/>
      <c r="ODA488" s="431"/>
      <c r="ODB488" s="3"/>
      <c r="ODC488" s="570"/>
      <c r="ODD488" s="3"/>
      <c r="ODE488" s="431"/>
      <c r="ODF488" s="3"/>
      <c r="ODG488" s="570"/>
      <c r="ODH488" s="3"/>
      <c r="ODI488" s="431"/>
      <c r="ODJ488" s="3"/>
      <c r="ODK488" s="570"/>
      <c r="ODL488" s="3"/>
      <c r="ODM488" s="431"/>
      <c r="ODN488" s="3"/>
      <c r="ODO488" s="570"/>
      <c r="ODP488" s="3"/>
      <c r="ODQ488" s="431"/>
      <c r="ODR488" s="3"/>
      <c r="ODS488" s="570"/>
      <c r="ODT488" s="3"/>
      <c r="ODU488" s="431"/>
      <c r="ODV488" s="3"/>
      <c r="ODW488" s="570"/>
      <c r="ODX488" s="3"/>
      <c r="ODY488" s="431"/>
      <c r="ODZ488" s="3"/>
      <c r="OEA488" s="570"/>
      <c r="OEB488" s="3"/>
      <c r="OEC488" s="431"/>
      <c r="OED488" s="3"/>
      <c r="OEE488" s="570"/>
      <c r="OEF488" s="3"/>
      <c r="OEG488" s="431"/>
      <c r="OEH488" s="3"/>
      <c r="OEI488" s="570"/>
      <c r="OEJ488" s="3"/>
      <c r="OEK488" s="431"/>
      <c r="OEL488" s="3"/>
      <c r="OEM488" s="570"/>
      <c r="OEN488" s="3"/>
      <c r="OEO488" s="431"/>
      <c r="OEP488" s="3"/>
      <c r="OEQ488" s="570"/>
      <c r="OER488" s="3"/>
      <c r="OES488" s="431"/>
      <c r="OET488" s="3"/>
      <c r="OEU488" s="570"/>
      <c r="OEV488" s="3"/>
      <c r="OEW488" s="431"/>
      <c r="OEX488" s="3"/>
      <c r="OEY488" s="570"/>
      <c r="OEZ488" s="3"/>
      <c r="OFA488" s="431"/>
      <c r="OFB488" s="3"/>
      <c r="OFC488" s="570"/>
      <c r="OFD488" s="3"/>
      <c r="OFE488" s="431"/>
      <c r="OFF488" s="3"/>
      <c r="OFG488" s="570"/>
      <c r="OFH488" s="3"/>
      <c r="OFI488" s="431"/>
      <c r="OFJ488" s="3"/>
      <c r="OFK488" s="570"/>
      <c r="OFL488" s="3"/>
      <c r="OFM488" s="431"/>
      <c r="OFN488" s="3"/>
      <c r="OFO488" s="570"/>
      <c r="OFP488" s="3"/>
      <c r="OFQ488" s="431"/>
      <c r="OFR488" s="3"/>
      <c r="OFS488" s="570"/>
      <c r="OFT488" s="3"/>
      <c r="OFU488" s="431"/>
      <c r="OFV488" s="3"/>
      <c r="OFW488" s="570"/>
      <c r="OFX488" s="3"/>
      <c r="OFY488" s="431"/>
      <c r="OFZ488" s="3"/>
      <c r="OGA488" s="570"/>
      <c r="OGB488" s="3"/>
      <c r="OGC488" s="431"/>
      <c r="OGD488" s="3"/>
      <c r="OGE488" s="570"/>
      <c r="OGF488" s="3"/>
      <c r="OGG488" s="431"/>
      <c r="OGH488" s="3"/>
      <c r="OGI488" s="570"/>
      <c r="OGJ488" s="3"/>
      <c r="OGK488" s="431"/>
      <c r="OGL488" s="3"/>
      <c r="OGM488" s="570"/>
      <c r="OGN488" s="3"/>
      <c r="OGO488" s="431"/>
      <c r="OGP488" s="3"/>
      <c r="OGQ488" s="570"/>
      <c r="OGR488" s="3"/>
      <c r="OGS488" s="431"/>
      <c r="OGT488" s="3"/>
      <c r="OGU488" s="570"/>
      <c r="OGV488" s="3"/>
      <c r="OGW488" s="431"/>
      <c r="OGX488" s="3"/>
      <c r="OGY488" s="570"/>
      <c r="OGZ488" s="3"/>
      <c r="OHA488" s="431"/>
      <c r="OHB488" s="3"/>
      <c r="OHC488" s="570"/>
      <c r="OHD488" s="3"/>
      <c r="OHE488" s="431"/>
      <c r="OHF488" s="3"/>
      <c r="OHG488" s="570"/>
      <c r="OHH488" s="3"/>
      <c r="OHI488" s="431"/>
      <c r="OHJ488" s="3"/>
      <c r="OHK488" s="570"/>
      <c r="OHL488" s="3"/>
      <c r="OHM488" s="431"/>
      <c r="OHN488" s="3"/>
      <c r="OHO488" s="570"/>
      <c r="OHP488" s="3"/>
      <c r="OHQ488" s="431"/>
      <c r="OHR488" s="3"/>
      <c r="OHS488" s="570"/>
      <c r="OHT488" s="3"/>
      <c r="OHU488" s="431"/>
      <c r="OHV488" s="3"/>
      <c r="OHW488" s="570"/>
      <c r="OHX488" s="3"/>
      <c r="OHY488" s="431"/>
      <c r="OHZ488" s="3"/>
      <c r="OIA488" s="570"/>
      <c r="OIB488" s="3"/>
      <c r="OIC488" s="431"/>
      <c r="OID488" s="3"/>
      <c r="OIE488" s="570"/>
      <c r="OIF488" s="3"/>
      <c r="OIG488" s="431"/>
      <c r="OIH488" s="3"/>
      <c r="OII488" s="570"/>
      <c r="OIJ488" s="3"/>
      <c r="OIK488" s="431"/>
      <c r="OIL488" s="3"/>
      <c r="OIM488" s="570"/>
      <c r="OIN488" s="3"/>
      <c r="OIO488" s="431"/>
      <c r="OIP488" s="3"/>
      <c r="OIQ488" s="570"/>
      <c r="OIR488" s="3"/>
      <c r="OIS488" s="431"/>
      <c r="OIT488" s="3"/>
      <c r="OIU488" s="570"/>
      <c r="OIV488" s="3"/>
      <c r="OIW488" s="431"/>
      <c r="OIX488" s="3"/>
      <c r="OIY488" s="570"/>
      <c r="OIZ488" s="3"/>
      <c r="OJA488" s="431"/>
      <c r="OJB488" s="3"/>
      <c r="OJC488" s="570"/>
      <c r="OJD488" s="3"/>
      <c r="OJE488" s="431"/>
      <c r="OJF488" s="3"/>
      <c r="OJG488" s="570"/>
      <c r="OJH488" s="3"/>
      <c r="OJI488" s="431"/>
      <c r="OJJ488" s="3"/>
      <c r="OJK488" s="570"/>
      <c r="OJL488" s="3"/>
      <c r="OJM488" s="431"/>
      <c r="OJN488" s="3"/>
      <c r="OJO488" s="570"/>
      <c r="OJP488" s="3"/>
      <c r="OJQ488" s="431"/>
      <c r="OJR488" s="3"/>
      <c r="OJS488" s="570"/>
      <c r="OJT488" s="3"/>
      <c r="OJU488" s="431"/>
      <c r="OJV488" s="3"/>
      <c r="OJW488" s="570"/>
      <c r="OJX488" s="3"/>
      <c r="OJY488" s="431"/>
      <c r="OJZ488" s="3"/>
      <c r="OKA488" s="570"/>
      <c r="OKB488" s="3"/>
      <c r="OKC488" s="431"/>
      <c r="OKD488" s="3"/>
      <c r="OKE488" s="570"/>
      <c r="OKF488" s="3"/>
      <c r="OKG488" s="431"/>
      <c r="OKH488" s="3"/>
      <c r="OKI488" s="570"/>
      <c r="OKJ488" s="3"/>
      <c r="OKK488" s="431"/>
      <c r="OKL488" s="3"/>
      <c r="OKM488" s="570"/>
      <c r="OKN488" s="3"/>
      <c r="OKO488" s="431"/>
      <c r="OKP488" s="3"/>
      <c r="OKQ488" s="570"/>
      <c r="OKR488" s="3"/>
      <c r="OKS488" s="431"/>
      <c r="OKT488" s="3"/>
      <c r="OKU488" s="570"/>
      <c r="OKV488" s="3"/>
      <c r="OKW488" s="431"/>
      <c r="OKX488" s="3"/>
      <c r="OKY488" s="570"/>
      <c r="OKZ488" s="3"/>
      <c r="OLA488" s="431"/>
      <c r="OLB488" s="3"/>
      <c r="OLC488" s="570"/>
      <c r="OLD488" s="3"/>
      <c r="OLE488" s="431"/>
      <c r="OLF488" s="3"/>
      <c r="OLG488" s="570"/>
      <c r="OLH488" s="3"/>
      <c r="OLI488" s="431"/>
      <c r="OLJ488" s="3"/>
      <c r="OLK488" s="570"/>
      <c r="OLL488" s="3"/>
      <c r="OLM488" s="431"/>
      <c r="OLN488" s="3"/>
      <c r="OLO488" s="570"/>
      <c r="OLP488" s="3"/>
      <c r="OLQ488" s="431"/>
      <c r="OLR488" s="3"/>
      <c r="OLS488" s="570"/>
      <c r="OLT488" s="3"/>
      <c r="OLU488" s="431"/>
      <c r="OLV488" s="3"/>
      <c r="OLW488" s="570"/>
      <c r="OLX488" s="3"/>
      <c r="OLY488" s="431"/>
      <c r="OLZ488" s="3"/>
      <c r="OMA488" s="570"/>
      <c r="OMB488" s="3"/>
      <c r="OMC488" s="431"/>
      <c r="OMD488" s="3"/>
      <c r="OME488" s="570"/>
      <c r="OMF488" s="3"/>
      <c r="OMG488" s="431"/>
      <c r="OMH488" s="3"/>
      <c r="OMI488" s="570"/>
      <c r="OMJ488" s="3"/>
      <c r="OMK488" s="431"/>
      <c r="OML488" s="3"/>
      <c r="OMM488" s="570"/>
      <c r="OMN488" s="3"/>
      <c r="OMO488" s="431"/>
      <c r="OMP488" s="3"/>
      <c r="OMQ488" s="570"/>
      <c r="OMR488" s="3"/>
      <c r="OMS488" s="431"/>
      <c r="OMT488" s="3"/>
      <c r="OMU488" s="570"/>
      <c r="OMV488" s="3"/>
      <c r="OMW488" s="431"/>
      <c r="OMX488" s="3"/>
      <c r="OMY488" s="570"/>
      <c r="OMZ488" s="3"/>
      <c r="ONA488" s="431"/>
      <c r="ONB488" s="3"/>
      <c r="ONC488" s="570"/>
      <c r="OND488" s="3"/>
      <c r="ONE488" s="431"/>
      <c r="ONF488" s="3"/>
      <c r="ONG488" s="570"/>
      <c r="ONH488" s="3"/>
      <c r="ONI488" s="431"/>
      <c r="ONJ488" s="3"/>
      <c r="ONK488" s="570"/>
      <c r="ONL488" s="3"/>
      <c r="ONM488" s="431"/>
      <c r="ONN488" s="3"/>
      <c r="ONO488" s="570"/>
      <c r="ONP488" s="3"/>
      <c r="ONQ488" s="431"/>
      <c r="ONR488" s="3"/>
      <c r="ONS488" s="570"/>
      <c r="ONT488" s="3"/>
      <c r="ONU488" s="431"/>
      <c r="ONV488" s="3"/>
      <c r="ONW488" s="570"/>
      <c r="ONX488" s="3"/>
      <c r="ONY488" s="431"/>
      <c r="ONZ488" s="3"/>
      <c r="OOA488" s="570"/>
      <c r="OOB488" s="3"/>
      <c r="OOC488" s="431"/>
      <c r="OOD488" s="3"/>
      <c r="OOE488" s="570"/>
      <c r="OOF488" s="3"/>
      <c r="OOG488" s="431"/>
      <c r="OOH488" s="3"/>
      <c r="OOI488" s="570"/>
      <c r="OOJ488" s="3"/>
      <c r="OOK488" s="431"/>
      <c r="OOL488" s="3"/>
      <c r="OOM488" s="570"/>
      <c r="OON488" s="3"/>
      <c r="OOO488" s="431"/>
      <c r="OOP488" s="3"/>
      <c r="OOQ488" s="570"/>
      <c r="OOR488" s="3"/>
      <c r="OOS488" s="431"/>
      <c r="OOT488" s="3"/>
      <c r="OOU488" s="570"/>
      <c r="OOV488" s="3"/>
      <c r="OOW488" s="431"/>
      <c r="OOX488" s="3"/>
      <c r="OOY488" s="570"/>
      <c r="OOZ488" s="3"/>
      <c r="OPA488" s="431"/>
      <c r="OPB488" s="3"/>
      <c r="OPC488" s="570"/>
      <c r="OPD488" s="3"/>
      <c r="OPE488" s="431"/>
      <c r="OPF488" s="3"/>
      <c r="OPG488" s="570"/>
      <c r="OPH488" s="3"/>
      <c r="OPI488" s="431"/>
      <c r="OPJ488" s="3"/>
      <c r="OPK488" s="570"/>
      <c r="OPL488" s="3"/>
      <c r="OPM488" s="431"/>
      <c r="OPN488" s="3"/>
      <c r="OPO488" s="570"/>
      <c r="OPP488" s="3"/>
      <c r="OPQ488" s="431"/>
      <c r="OPR488" s="3"/>
      <c r="OPS488" s="570"/>
      <c r="OPT488" s="3"/>
      <c r="OPU488" s="431"/>
      <c r="OPV488" s="3"/>
      <c r="OPW488" s="570"/>
      <c r="OPX488" s="3"/>
      <c r="OPY488" s="431"/>
      <c r="OPZ488" s="3"/>
      <c r="OQA488" s="570"/>
      <c r="OQB488" s="3"/>
      <c r="OQC488" s="431"/>
      <c r="OQD488" s="3"/>
      <c r="OQE488" s="570"/>
      <c r="OQF488" s="3"/>
      <c r="OQG488" s="431"/>
      <c r="OQH488" s="3"/>
      <c r="OQI488" s="570"/>
      <c r="OQJ488" s="3"/>
      <c r="OQK488" s="431"/>
      <c r="OQL488" s="3"/>
      <c r="OQM488" s="570"/>
      <c r="OQN488" s="3"/>
      <c r="OQO488" s="431"/>
      <c r="OQP488" s="3"/>
      <c r="OQQ488" s="570"/>
      <c r="OQR488" s="3"/>
      <c r="OQS488" s="431"/>
      <c r="OQT488" s="3"/>
      <c r="OQU488" s="570"/>
      <c r="OQV488" s="3"/>
      <c r="OQW488" s="431"/>
      <c r="OQX488" s="3"/>
      <c r="OQY488" s="570"/>
      <c r="OQZ488" s="3"/>
      <c r="ORA488" s="431"/>
      <c r="ORB488" s="3"/>
      <c r="ORC488" s="570"/>
      <c r="ORD488" s="3"/>
      <c r="ORE488" s="431"/>
      <c r="ORF488" s="3"/>
      <c r="ORG488" s="570"/>
      <c r="ORH488" s="3"/>
      <c r="ORI488" s="431"/>
      <c r="ORJ488" s="3"/>
      <c r="ORK488" s="570"/>
      <c r="ORL488" s="3"/>
      <c r="ORM488" s="431"/>
      <c r="ORN488" s="3"/>
      <c r="ORO488" s="570"/>
      <c r="ORP488" s="3"/>
      <c r="ORQ488" s="431"/>
      <c r="ORR488" s="3"/>
      <c r="ORS488" s="570"/>
      <c r="ORT488" s="3"/>
      <c r="ORU488" s="431"/>
      <c r="ORV488" s="3"/>
      <c r="ORW488" s="570"/>
      <c r="ORX488" s="3"/>
      <c r="ORY488" s="431"/>
      <c r="ORZ488" s="3"/>
      <c r="OSA488" s="570"/>
      <c r="OSB488" s="3"/>
      <c r="OSC488" s="431"/>
      <c r="OSD488" s="3"/>
      <c r="OSE488" s="570"/>
      <c r="OSF488" s="3"/>
      <c r="OSG488" s="431"/>
      <c r="OSH488" s="3"/>
      <c r="OSI488" s="570"/>
      <c r="OSJ488" s="3"/>
      <c r="OSK488" s="431"/>
      <c r="OSL488" s="3"/>
      <c r="OSM488" s="570"/>
      <c r="OSN488" s="3"/>
      <c r="OSO488" s="431"/>
      <c r="OSP488" s="3"/>
      <c r="OSQ488" s="570"/>
      <c r="OSR488" s="3"/>
      <c r="OSS488" s="431"/>
      <c r="OST488" s="3"/>
      <c r="OSU488" s="570"/>
      <c r="OSV488" s="3"/>
      <c r="OSW488" s="431"/>
      <c r="OSX488" s="3"/>
      <c r="OSY488" s="570"/>
      <c r="OSZ488" s="3"/>
      <c r="OTA488" s="431"/>
      <c r="OTB488" s="3"/>
      <c r="OTC488" s="570"/>
      <c r="OTD488" s="3"/>
      <c r="OTE488" s="431"/>
      <c r="OTF488" s="3"/>
      <c r="OTG488" s="570"/>
      <c r="OTH488" s="3"/>
      <c r="OTI488" s="431"/>
      <c r="OTJ488" s="3"/>
      <c r="OTK488" s="570"/>
      <c r="OTL488" s="3"/>
      <c r="OTM488" s="431"/>
      <c r="OTN488" s="3"/>
      <c r="OTO488" s="570"/>
      <c r="OTP488" s="3"/>
      <c r="OTQ488" s="431"/>
      <c r="OTR488" s="3"/>
      <c r="OTS488" s="570"/>
      <c r="OTT488" s="3"/>
      <c r="OTU488" s="431"/>
      <c r="OTV488" s="3"/>
      <c r="OTW488" s="570"/>
      <c r="OTX488" s="3"/>
      <c r="OTY488" s="431"/>
      <c r="OTZ488" s="3"/>
      <c r="OUA488" s="570"/>
      <c r="OUB488" s="3"/>
      <c r="OUC488" s="431"/>
      <c r="OUD488" s="3"/>
      <c r="OUE488" s="570"/>
      <c r="OUF488" s="3"/>
      <c r="OUG488" s="431"/>
      <c r="OUH488" s="3"/>
      <c r="OUI488" s="570"/>
      <c r="OUJ488" s="3"/>
      <c r="OUK488" s="431"/>
      <c r="OUL488" s="3"/>
      <c r="OUM488" s="570"/>
      <c r="OUN488" s="3"/>
      <c r="OUO488" s="431"/>
      <c r="OUP488" s="3"/>
      <c r="OUQ488" s="570"/>
      <c r="OUR488" s="3"/>
      <c r="OUS488" s="431"/>
      <c r="OUT488" s="3"/>
      <c r="OUU488" s="570"/>
      <c r="OUV488" s="3"/>
      <c r="OUW488" s="431"/>
      <c r="OUX488" s="3"/>
      <c r="OUY488" s="570"/>
      <c r="OUZ488" s="3"/>
      <c r="OVA488" s="431"/>
      <c r="OVB488" s="3"/>
      <c r="OVC488" s="570"/>
      <c r="OVD488" s="3"/>
      <c r="OVE488" s="431"/>
      <c r="OVF488" s="3"/>
      <c r="OVG488" s="570"/>
      <c r="OVH488" s="3"/>
      <c r="OVI488" s="431"/>
      <c r="OVJ488" s="3"/>
      <c r="OVK488" s="570"/>
      <c r="OVL488" s="3"/>
      <c r="OVM488" s="431"/>
      <c r="OVN488" s="3"/>
      <c r="OVO488" s="570"/>
      <c r="OVP488" s="3"/>
      <c r="OVQ488" s="431"/>
      <c r="OVR488" s="3"/>
      <c r="OVS488" s="570"/>
      <c r="OVT488" s="3"/>
      <c r="OVU488" s="431"/>
      <c r="OVV488" s="3"/>
      <c r="OVW488" s="570"/>
      <c r="OVX488" s="3"/>
      <c r="OVY488" s="431"/>
      <c r="OVZ488" s="3"/>
      <c r="OWA488" s="570"/>
      <c r="OWB488" s="3"/>
      <c r="OWC488" s="431"/>
      <c r="OWD488" s="3"/>
      <c r="OWE488" s="570"/>
      <c r="OWF488" s="3"/>
      <c r="OWG488" s="431"/>
      <c r="OWH488" s="3"/>
      <c r="OWI488" s="570"/>
      <c r="OWJ488" s="3"/>
      <c r="OWK488" s="431"/>
      <c r="OWL488" s="3"/>
      <c r="OWM488" s="570"/>
      <c r="OWN488" s="3"/>
      <c r="OWO488" s="431"/>
      <c r="OWP488" s="3"/>
      <c r="OWQ488" s="570"/>
      <c r="OWR488" s="3"/>
      <c r="OWS488" s="431"/>
      <c r="OWT488" s="3"/>
      <c r="OWU488" s="570"/>
      <c r="OWV488" s="3"/>
      <c r="OWW488" s="431"/>
      <c r="OWX488" s="3"/>
      <c r="OWY488" s="570"/>
      <c r="OWZ488" s="3"/>
      <c r="OXA488" s="431"/>
      <c r="OXB488" s="3"/>
      <c r="OXC488" s="570"/>
      <c r="OXD488" s="3"/>
      <c r="OXE488" s="431"/>
      <c r="OXF488" s="3"/>
      <c r="OXG488" s="570"/>
      <c r="OXH488" s="3"/>
      <c r="OXI488" s="431"/>
      <c r="OXJ488" s="3"/>
      <c r="OXK488" s="570"/>
      <c r="OXL488" s="3"/>
      <c r="OXM488" s="431"/>
      <c r="OXN488" s="3"/>
      <c r="OXO488" s="570"/>
      <c r="OXP488" s="3"/>
      <c r="OXQ488" s="431"/>
      <c r="OXR488" s="3"/>
      <c r="OXS488" s="570"/>
      <c r="OXT488" s="3"/>
      <c r="OXU488" s="431"/>
      <c r="OXV488" s="3"/>
      <c r="OXW488" s="570"/>
      <c r="OXX488" s="3"/>
      <c r="OXY488" s="431"/>
      <c r="OXZ488" s="3"/>
      <c r="OYA488" s="570"/>
      <c r="OYB488" s="3"/>
      <c r="OYC488" s="431"/>
      <c r="OYD488" s="3"/>
      <c r="OYE488" s="570"/>
      <c r="OYF488" s="3"/>
      <c r="OYG488" s="431"/>
      <c r="OYH488" s="3"/>
      <c r="OYI488" s="570"/>
      <c r="OYJ488" s="3"/>
      <c r="OYK488" s="431"/>
      <c r="OYL488" s="3"/>
      <c r="OYM488" s="570"/>
      <c r="OYN488" s="3"/>
      <c r="OYO488" s="431"/>
      <c r="OYP488" s="3"/>
      <c r="OYQ488" s="570"/>
      <c r="OYR488" s="3"/>
      <c r="OYS488" s="431"/>
      <c r="OYT488" s="3"/>
      <c r="OYU488" s="570"/>
      <c r="OYV488" s="3"/>
      <c r="OYW488" s="431"/>
      <c r="OYX488" s="3"/>
      <c r="OYY488" s="570"/>
      <c r="OYZ488" s="3"/>
      <c r="OZA488" s="431"/>
      <c r="OZB488" s="3"/>
      <c r="OZC488" s="570"/>
      <c r="OZD488" s="3"/>
      <c r="OZE488" s="431"/>
      <c r="OZF488" s="3"/>
      <c r="OZG488" s="570"/>
      <c r="OZH488" s="3"/>
      <c r="OZI488" s="431"/>
      <c r="OZJ488" s="3"/>
      <c r="OZK488" s="570"/>
      <c r="OZL488" s="3"/>
      <c r="OZM488" s="431"/>
      <c r="OZN488" s="3"/>
      <c r="OZO488" s="570"/>
      <c r="OZP488" s="3"/>
      <c r="OZQ488" s="431"/>
      <c r="OZR488" s="3"/>
      <c r="OZS488" s="570"/>
      <c r="OZT488" s="3"/>
      <c r="OZU488" s="431"/>
      <c r="OZV488" s="3"/>
      <c r="OZW488" s="570"/>
      <c r="OZX488" s="3"/>
      <c r="OZY488" s="431"/>
      <c r="OZZ488" s="3"/>
      <c r="PAA488" s="570"/>
      <c r="PAB488" s="3"/>
      <c r="PAC488" s="431"/>
      <c r="PAD488" s="3"/>
      <c r="PAE488" s="570"/>
      <c r="PAF488" s="3"/>
      <c r="PAG488" s="431"/>
      <c r="PAH488" s="3"/>
      <c r="PAI488" s="570"/>
      <c r="PAJ488" s="3"/>
      <c r="PAK488" s="431"/>
      <c r="PAL488" s="3"/>
      <c r="PAM488" s="570"/>
      <c r="PAN488" s="3"/>
      <c r="PAO488" s="431"/>
      <c r="PAP488" s="3"/>
      <c r="PAQ488" s="570"/>
      <c r="PAR488" s="3"/>
      <c r="PAS488" s="431"/>
      <c r="PAT488" s="3"/>
      <c r="PAU488" s="570"/>
      <c r="PAV488" s="3"/>
      <c r="PAW488" s="431"/>
      <c r="PAX488" s="3"/>
      <c r="PAY488" s="570"/>
      <c r="PAZ488" s="3"/>
      <c r="PBA488" s="431"/>
      <c r="PBB488" s="3"/>
      <c r="PBC488" s="570"/>
      <c r="PBD488" s="3"/>
      <c r="PBE488" s="431"/>
      <c r="PBF488" s="3"/>
      <c r="PBG488" s="570"/>
      <c r="PBH488" s="3"/>
      <c r="PBI488" s="431"/>
      <c r="PBJ488" s="3"/>
      <c r="PBK488" s="570"/>
      <c r="PBL488" s="3"/>
      <c r="PBM488" s="431"/>
      <c r="PBN488" s="3"/>
      <c r="PBO488" s="570"/>
      <c r="PBP488" s="3"/>
      <c r="PBQ488" s="431"/>
      <c r="PBR488" s="3"/>
      <c r="PBS488" s="570"/>
      <c r="PBT488" s="3"/>
      <c r="PBU488" s="431"/>
      <c r="PBV488" s="3"/>
      <c r="PBW488" s="570"/>
      <c r="PBX488" s="3"/>
      <c r="PBY488" s="431"/>
      <c r="PBZ488" s="3"/>
      <c r="PCA488" s="570"/>
      <c r="PCB488" s="3"/>
      <c r="PCC488" s="431"/>
      <c r="PCD488" s="3"/>
      <c r="PCE488" s="570"/>
      <c r="PCF488" s="3"/>
      <c r="PCG488" s="431"/>
      <c r="PCH488" s="3"/>
      <c r="PCI488" s="570"/>
      <c r="PCJ488" s="3"/>
      <c r="PCK488" s="431"/>
      <c r="PCL488" s="3"/>
      <c r="PCM488" s="570"/>
      <c r="PCN488" s="3"/>
      <c r="PCO488" s="431"/>
      <c r="PCP488" s="3"/>
      <c r="PCQ488" s="570"/>
      <c r="PCR488" s="3"/>
      <c r="PCS488" s="431"/>
      <c r="PCT488" s="3"/>
      <c r="PCU488" s="570"/>
      <c r="PCV488" s="3"/>
      <c r="PCW488" s="431"/>
      <c r="PCX488" s="3"/>
      <c r="PCY488" s="570"/>
      <c r="PCZ488" s="3"/>
      <c r="PDA488" s="431"/>
      <c r="PDB488" s="3"/>
      <c r="PDC488" s="570"/>
      <c r="PDD488" s="3"/>
      <c r="PDE488" s="431"/>
      <c r="PDF488" s="3"/>
      <c r="PDG488" s="570"/>
      <c r="PDH488" s="3"/>
      <c r="PDI488" s="431"/>
      <c r="PDJ488" s="3"/>
      <c r="PDK488" s="570"/>
      <c r="PDL488" s="3"/>
      <c r="PDM488" s="431"/>
      <c r="PDN488" s="3"/>
      <c r="PDO488" s="570"/>
      <c r="PDP488" s="3"/>
      <c r="PDQ488" s="431"/>
      <c r="PDR488" s="3"/>
      <c r="PDS488" s="570"/>
      <c r="PDT488" s="3"/>
      <c r="PDU488" s="431"/>
      <c r="PDV488" s="3"/>
      <c r="PDW488" s="570"/>
      <c r="PDX488" s="3"/>
      <c r="PDY488" s="431"/>
      <c r="PDZ488" s="3"/>
      <c r="PEA488" s="570"/>
      <c r="PEB488" s="3"/>
      <c r="PEC488" s="431"/>
      <c r="PED488" s="3"/>
      <c r="PEE488" s="570"/>
      <c r="PEF488" s="3"/>
      <c r="PEG488" s="431"/>
      <c r="PEH488" s="3"/>
      <c r="PEI488" s="570"/>
      <c r="PEJ488" s="3"/>
      <c r="PEK488" s="431"/>
      <c r="PEL488" s="3"/>
      <c r="PEM488" s="570"/>
      <c r="PEN488" s="3"/>
      <c r="PEO488" s="431"/>
      <c r="PEP488" s="3"/>
      <c r="PEQ488" s="570"/>
      <c r="PER488" s="3"/>
      <c r="PES488" s="431"/>
      <c r="PET488" s="3"/>
      <c r="PEU488" s="570"/>
      <c r="PEV488" s="3"/>
      <c r="PEW488" s="431"/>
      <c r="PEX488" s="3"/>
      <c r="PEY488" s="570"/>
      <c r="PEZ488" s="3"/>
      <c r="PFA488" s="431"/>
      <c r="PFB488" s="3"/>
      <c r="PFC488" s="570"/>
      <c r="PFD488" s="3"/>
      <c r="PFE488" s="431"/>
      <c r="PFF488" s="3"/>
      <c r="PFG488" s="570"/>
      <c r="PFH488" s="3"/>
      <c r="PFI488" s="431"/>
      <c r="PFJ488" s="3"/>
      <c r="PFK488" s="570"/>
      <c r="PFL488" s="3"/>
      <c r="PFM488" s="431"/>
      <c r="PFN488" s="3"/>
      <c r="PFO488" s="570"/>
      <c r="PFP488" s="3"/>
      <c r="PFQ488" s="431"/>
      <c r="PFR488" s="3"/>
      <c r="PFS488" s="570"/>
      <c r="PFT488" s="3"/>
      <c r="PFU488" s="431"/>
      <c r="PFV488" s="3"/>
      <c r="PFW488" s="570"/>
      <c r="PFX488" s="3"/>
      <c r="PFY488" s="431"/>
      <c r="PFZ488" s="3"/>
      <c r="PGA488" s="570"/>
      <c r="PGB488" s="3"/>
      <c r="PGC488" s="431"/>
      <c r="PGD488" s="3"/>
      <c r="PGE488" s="570"/>
      <c r="PGF488" s="3"/>
      <c r="PGG488" s="431"/>
      <c r="PGH488" s="3"/>
      <c r="PGI488" s="570"/>
      <c r="PGJ488" s="3"/>
      <c r="PGK488" s="431"/>
      <c r="PGL488" s="3"/>
      <c r="PGM488" s="570"/>
      <c r="PGN488" s="3"/>
      <c r="PGO488" s="431"/>
      <c r="PGP488" s="3"/>
      <c r="PGQ488" s="570"/>
      <c r="PGR488" s="3"/>
      <c r="PGS488" s="431"/>
      <c r="PGT488" s="3"/>
      <c r="PGU488" s="570"/>
      <c r="PGV488" s="3"/>
      <c r="PGW488" s="431"/>
      <c r="PGX488" s="3"/>
      <c r="PGY488" s="570"/>
      <c r="PGZ488" s="3"/>
      <c r="PHA488" s="431"/>
      <c r="PHB488" s="3"/>
      <c r="PHC488" s="570"/>
      <c r="PHD488" s="3"/>
      <c r="PHE488" s="431"/>
      <c r="PHF488" s="3"/>
      <c r="PHG488" s="570"/>
      <c r="PHH488" s="3"/>
      <c r="PHI488" s="431"/>
      <c r="PHJ488" s="3"/>
      <c r="PHK488" s="570"/>
      <c r="PHL488" s="3"/>
      <c r="PHM488" s="431"/>
      <c r="PHN488" s="3"/>
      <c r="PHO488" s="570"/>
      <c r="PHP488" s="3"/>
      <c r="PHQ488" s="431"/>
      <c r="PHR488" s="3"/>
      <c r="PHS488" s="570"/>
      <c r="PHT488" s="3"/>
      <c r="PHU488" s="431"/>
      <c r="PHV488" s="3"/>
      <c r="PHW488" s="570"/>
      <c r="PHX488" s="3"/>
      <c r="PHY488" s="431"/>
      <c r="PHZ488" s="3"/>
      <c r="PIA488" s="570"/>
      <c r="PIB488" s="3"/>
      <c r="PIC488" s="431"/>
      <c r="PID488" s="3"/>
      <c r="PIE488" s="570"/>
      <c r="PIF488" s="3"/>
      <c r="PIG488" s="431"/>
      <c r="PIH488" s="3"/>
      <c r="PII488" s="570"/>
      <c r="PIJ488" s="3"/>
      <c r="PIK488" s="431"/>
      <c r="PIL488" s="3"/>
      <c r="PIM488" s="570"/>
      <c r="PIN488" s="3"/>
      <c r="PIO488" s="431"/>
      <c r="PIP488" s="3"/>
      <c r="PIQ488" s="570"/>
      <c r="PIR488" s="3"/>
      <c r="PIS488" s="431"/>
      <c r="PIT488" s="3"/>
      <c r="PIU488" s="570"/>
      <c r="PIV488" s="3"/>
      <c r="PIW488" s="431"/>
      <c r="PIX488" s="3"/>
      <c r="PIY488" s="570"/>
      <c r="PIZ488" s="3"/>
      <c r="PJA488" s="431"/>
      <c r="PJB488" s="3"/>
      <c r="PJC488" s="570"/>
      <c r="PJD488" s="3"/>
      <c r="PJE488" s="431"/>
      <c r="PJF488" s="3"/>
      <c r="PJG488" s="570"/>
      <c r="PJH488" s="3"/>
      <c r="PJI488" s="431"/>
      <c r="PJJ488" s="3"/>
      <c r="PJK488" s="570"/>
      <c r="PJL488" s="3"/>
      <c r="PJM488" s="431"/>
      <c r="PJN488" s="3"/>
      <c r="PJO488" s="570"/>
      <c r="PJP488" s="3"/>
      <c r="PJQ488" s="431"/>
      <c r="PJR488" s="3"/>
      <c r="PJS488" s="570"/>
      <c r="PJT488" s="3"/>
      <c r="PJU488" s="431"/>
      <c r="PJV488" s="3"/>
      <c r="PJW488" s="570"/>
      <c r="PJX488" s="3"/>
      <c r="PJY488" s="431"/>
      <c r="PJZ488" s="3"/>
      <c r="PKA488" s="570"/>
      <c r="PKB488" s="3"/>
      <c r="PKC488" s="431"/>
      <c r="PKD488" s="3"/>
      <c r="PKE488" s="570"/>
      <c r="PKF488" s="3"/>
      <c r="PKG488" s="431"/>
      <c r="PKH488" s="3"/>
      <c r="PKI488" s="570"/>
      <c r="PKJ488" s="3"/>
      <c r="PKK488" s="431"/>
      <c r="PKL488" s="3"/>
      <c r="PKM488" s="570"/>
      <c r="PKN488" s="3"/>
      <c r="PKO488" s="431"/>
      <c r="PKP488" s="3"/>
      <c r="PKQ488" s="570"/>
      <c r="PKR488" s="3"/>
      <c r="PKS488" s="431"/>
      <c r="PKT488" s="3"/>
      <c r="PKU488" s="570"/>
      <c r="PKV488" s="3"/>
      <c r="PKW488" s="431"/>
      <c r="PKX488" s="3"/>
      <c r="PKY488" s="570"/>
      <c r="PKZ488" s="3"/>
      <c r="PLA488" s="431"/>
      <c r="PLB488" s="3"/>
      <c r="PLC488" s="570"/>
      <c r="PLD488" s="3"/>
      <c r="PLE488" s="431"/>
      <c r="PLF488" s="3"/>
      <c r="PLG488" s="570"/>
      <c r="PLH488" s="3"/>
      <c r="PLI488" s="431"/>
      <c r="PLJ488" s="3"/>
      <c r="PLK488" s="570"/>
      <c r="PLL488" s="3"/>
      <c r="PLM488" s="431"/>
      <c r="PLN488" s="3"/>
      <c r="PLO488" s="570"/>
      <c r="PLP488" s="3"/>
      <c r="PLQ488" s="431"/>
      <c r="PLR488" s="3"/>
      <c r="PLS488" s="570"/>
      <c r="PLT488" s="3"/>
      <c r="PLU488" s="431"/>
      <c r="PLV488" s="3"/>
      <c r="PLW488" s="570"/>
      <c r="PLX488" s="3"/>
      <c r="PLY488" s="431"/>
      <c r="PLZ488" s="3"/>
      <c r="PMA488" s="570"/>
      <c r="PMB488" s="3"/>
      <c r="PMC488" s="431"/>
      <c r="PMD488" s="3"/>
      <c r="PME488" s="570"/>
      <c r="PMF488" s="3"/>
      <c r="PMG488" s="431"/>
      <c r="PMH488" s="3"/>
      <c r="PMI488" s="570"/>
      <c r="PMJ488" s="3"/>
      <c r="PMK488" s="431"/>
      <c r="PML488" s="3"/>
      <c r="PMM488" s="570"/>
      <c r="PMN488" s="3"/>
      <c r="PMO488" s="431"/>
      <c r="PMP488" s="3"/>
      <c r="PMQ488" s="570"/>
      <c r="PMR488" s="3"/>
      <c r="PMS488" s="431"/>
      <c r="PMT488" s="3"/>
      <c r="PMU488" s="570"/>
      <c r="PMV488" s="3"/>
      <c r="PMW488" s="431"/>
      <c r="PMX488" s="3"/>
      <c r="PMY488" s="570"/>
      <c r="PMZ488" s="3"/>
      <c r="PNA488" s="431"/>
      <c r="PNB488" s="3"/>
      <c r="PNC488" s="570"/>
      <c r="PND488" s="3"/>
      <c r="PNE488" s="431"/>
      <c r="PNF488" s="3"/>
      <c r="PNG488" s="570"/>
      <c r="PNH488" s="3"/>
      <c r="PNI488" s="431"/>
      <c r="PNJ488" s="3"/>
      <c r="PNK488" s="570"/>
      <c r="PNL488" s="3"/>
      <c r="PNM488" s="431"/>
      <c r="PNN488" s="3"/>
      <c r="PNO488" s="570"/>
      <c r="PNP488" s="3"/>
      <c r="PNQ488" s="431"/>
      <c r="PNR488" s="3"/>
      <c r="PNS488" s="570"/>
      <c r="PNT488" s="3"/>
      <c r="PNU488" s="431"/>
      <c r="PNV488" s="3"/>
      <c r="PNW488" s="570"/>
      <c r="PNX488" s="3"/>
      <c r="PNY488" s="431"/>
      <c r="PNZ488" s="3"/>
      <c r="POA488" s="570"/>
      <c r="POB488" s="3"/>
      <c r="POC488" s="431"/>
      <c r="POD488" s="3"/>
      <c r="POE488" s="570"/>
      <c r="POF488" s="3"/>
      <c r="POG488" s="431"/>
      <c r="POH488" s="3"/>
      <c r="POI488" s="570"/>
      <c r="POJ488" s="3"/>
      <c r="POK488" s="431"/>
      <c r="POL488" s="3"/>
      <c r="POM488" s="570"/>
      <c r="PON488" s="3"/>
      <c r="POO488" s="431"/>
      <c r="POP488" s="3"/>
      <c r="POQ488" s="570"/>
      <c r="POR488" s="3"/>
      <c r="POS488" s="431"/>
      <c r="POT488" s="3"/>
      <c r="POU488" s="570"/>
      <c r="POV488" s="3"/>
      <c r="POW488" s="431"/>
      <c r="POX488" s="3"/>
      <c r="POY488" s="570"/>
      <c r="POZ488" s="3"/>
      <c r="PPA488" s="431"/>
      <c r="PPB488" s="3"/>
      <c r="PPC488" s="570"/>
      <c r="PPD488" s="3"/>
      <c r="PPE488" s="431"/>
      <c r="PPF488" s="3"/>
      <c r="PPG488" s="570"/>
      <c r="PPH488" s="3"/>
      <c r="PPI488" s="431"/>
      <c r="PPJ488" s="3"/>
      <c r="PPK488" s="570"/>
      <c r="PPL488" s="3"/>
      <c r="PPM488" s="431"/>
      <c r="PPN488" s="3"/>
      <c r="PPO488" s="570"/>
      <c r="PPP488" s="3"/>
      <c r="PPQ488" s="431"/>
      <c r="PPR488" s="3"/>
      <c r="PPS488" s="570"/>
      <c r="PPT488" s="3"/>
      <c r="PPU488" s="431"/>
      <c r="PPV488" s="3"/>
      <c r="PPW488" s="570"/>
      <c r="PPX488" s="3"/>
      <c r="PPY488" s="431"/>
      <c r="PPZ488" s="3"/>
      <c r="PQA488" s="570"/>
      <c r="PQB488" s="3"/>
      <c r="PQC488" s="431"/>
      <c r="PQD488" s="3"/>
      <c r="PQE488" s="570"/>
      <c r="PQF488" s="3"/>
      <c r="PQG488" s="431"/>
      <c r="PQH488" s="3"/>
      <c r="PQI488" s="570"/>
      <c r="PQJ488" s="3"/>
      <c r="PQK488" s="431"/>
      <c r="PQL488" s="3"/>
      <c r="PQM488" s="570"/>
      <c r="PQN488" s="3"/>
      <c r="PQO488" s="431"/>
      <c r="PQP488" s="3"/>
      <c r="PQQ488" s="570"/>
      <c r="PQR488" s="3"/>
      <c r="PQS488" s="431"/>
      <c r="PQT488" s="3"/>
      <c r="PQU488" s="570"/>
      <c r="PQV488" s="3"/>
      <c r="PQW488" s="431"/>
      <c r="PQX488" s="3"/>
      <c r="PQY488" s="570"/>
      <c r="PQZ488" s="3"/>
      <c r="PRA488" s="431"/>
      <c r="PRB488" s="3"/>
      <c r="PRC488" s="570"/>
      <c r="PRD488" s="3"/>
      <c r="PRE488" s="431"/>
      <c r="PRF488" s="3"/>
      <c r="PRG488" s="570"/>
      <c r="PRH488" s="3"/>
      <c r="PRI488" s="431"/>
      <c r="PRJ488" s="3"/>
      <c r="PRK488" s="570"/>
      <c r="PRL488" s="3"/>
      <c r="PRM488" s="431"/>
      <c r="PRN488" s="3"/>
      <c r="PRO488" s="570"/>
      <c r="PRP488" s="3"/>
      <c r="PRQ488" s="431"/>
      <c r="PRR488" s="3"/>
      <c r="PRS488" s="570"/>
      <c r="PRT488" s="3"/>
      <c r="PRU488" s="431"/>
      <c r="PRV488" s="3"/>
      <c r="PRW488" s="570"/>
      <c r="PRX488" s="3"/>
      <c r="PRY488" s="431"/>
      <c r="PRZ488" s="3"/>
      <c r="PSA488" s="570"/>
      <c r="PSB488" s="3"/>
      <c r="PSC488" s="431"/>
      <c r="PSD488" s="3"/>
      <c r="PSE488" s="570"/>
      <c r="PSF488" s="3"/>
      <c r="PSG488" s="431"/>
      <c r="PSH488" s="3"/>
      <c r="PSI488" s="570"/>
      <c r="PSJ488" s="3"/>
      <c r="PSK488" s="431"/>
      <c r="PSL488" s="3"/>
      <c r="PSM488" s="570"/>
      <c r="PSN488" s="3"/>
      <c r="PSO488" s="431"/>
      <c r="PSP488" s="3"/>
      <c r="PSQ488" s="570"/>
      <c r="PSR488" s="3"/>
      <c r="PSS488" s="431"/>
      <c r="PST488" s="3"/>
      <c r="PSU488" s="570"/>
      <c r="PSV488" s="3"/>
      <c r="PSW488" s="431"/>
      <c r="PSX488" s="3"/>
      <c r="PSY488" s="570"/>
      <c r="PSZ488" s="3"/>
      <c r="PTA488" s="431"/>
      <c r="PTB488" s="3"/>
      <c r="PTC488" s="570"/>
      <c r="PTD488" s="3"/>
      <c r="PTE488" s="431"/>
      <c r="PTF488" s="3"/>
      <c r="PTG488" s="570"/>
      <c r="PTH488" s="3"/>
      <c r="PTI488" s="431"/>
      <c r="PTJ488" s="3"/>
      <c r="PTK488" s="570"/>
      <c r="PTL488" s="3"/>
      <c r="PTM488" s="431"/>
      <c r="PTN488" s="3"/>
      <c r="PTO488" s="570"/>
      <c r="PTP488" s="3"/>
      <c r="PTQ488" s="431"/>
      <c r="PTR488" s="3"/>
      <c r="PTS488" s="570"/>
      <c r="PTT488" s="3"/>
      <c r="PTU488" s="431"/>
      <c r="PTV488" s="3"/>
      <c r="PTW488" s="570"/>
      <c r="PTX488" s="3"/>
      <c r="PTY488" s="431"/>
      <c r="PTZ488" s="3"/>
      <c r="PUA488" s="570"/>
      <c r="PUB488" s="3"/>
      <c r="PUC488" s="431"/>
      <c r="PUD488" s="3"/>
      <c r="PUE488" s="570"/>
      <c r="PUF488" s="3"/>
      <c r="PUG488" s="431"/>
      <c r="PUH488" s="3"/>
      <c r="PUI488" s="570"/>
      <c r="PUJ488" s="3"/>
      <c r="PUK488" s="431"/>
      <c r="PUL488" s="3"/>
      <c r="PUM488" s="570"/>
      <c r="PUN488" s="3"/>
      <c r="PUO488" s="431"/>
      <c r="PUP488" s="3"/>
      <c r="PUQ488" s="570"/>
      <c r="PUR488" s="3"/>
      <c r="PUS488" s="431"/>
      <c r="PUT488" s="3"/>
      <c r="PUU488" s="570"/>
      <c r="PUV488" s="3"/>
      <c r="PUW488" s="431"/>
      <c r="PUX488" s="3"/>
      <c r="PUY488" s="570"/>
      <c r="PUZ488" s="3"/>
      <c r="PVA488" s="431"/>
      <c r="PVB488" s="3"/>
      <c r="PVC488" s="570"/>
      <c r="PVD488" s="3"/>
      <c r="PVE488" s="431"/>
      <c r="PVF488" s="3"/>
      <c r="PVG488" s="570"/>
      <c r="PVH488" s="3"/>
      <c r="PVI488" s="431"/>
      <c r="PVJ488" s="3"/>
      <c r="PVK488" s="570"/>
      <c r="PVL488" s="3"/>
      <c r="PVM488" s="431"/>
      <c r="PVN488" s="3"/>
      <c r="PVO488" s="570"/>
      <c r="PVP488" s="3"/>
      <c r="PVQ488" s="431"/>
      <c r="PVR488" s="3"/>
      <c r="PVS488" s="570"/>
      <c r="PVT488" s="3"/>
      <c r="PVU488" s="431"/>
      <c r="PVV488" s="3"/>
      <c r="PVW488" s="570"/>
      <c r="PVX488" s="3"/>
      <c r="PVY488" s="431"/>
      <c r="PVZ488" s="3"/>
      <c r="PWA488" s="570"/>
      <c r="PWB488" s="3"/>
      <c r="PWC488" s="431"/>
      <c r="PWD488" s="3"/>
      <c r="PWE488" s="570"/>
      <c r="PWF488" s="3"/>
      <c r="PWG488" s="431"/>
      <c r="PWH488" s="3"/>
      <c r="PWI488" s="570"/>
      <c r="PWJ488" s="3"/>
      <c r="PWK488" s="431"/>
      <c r="PWL488" s="3"/>
      <c r="PWM488" s="570"/>
      <c r="PWN488" s="3"/>
      <c r="PWO488" s="431"/>
      <c r="PWP488" s="3"/>
      <c r="PWQ488" s="570"/>
      <c r="PWR488" s="3"/>
      <c r="PWS488" s="431"/>
      <c r="PWT488" s="3"/>
      <c r="PWU488" s="570"/>
      <c r="PWV488" s="3"/>
      <c r="PWW488" s="431"/>
      <c r="PWX488" s="3"/>
      <c r="PWY488" s="570"/>
      <c r="PWZ488" s="3"/>
      <c r="PXA488" s="431"/>
      <c r="PXB488" s="3"/>
      <c r="PXC488" s="570"/>
      <c r="PXD488" s="3"/>
      <c r="PXE488" s="431"/>
      <c r="PXF488" s="3"/>
      <c r="PXG488" s="570"/>
      <c r="PXH488" s="3"/>
      <c r="PXI488" s="431"/>
      <c r="PXJ488" s="3"/>
      <c r="PXK488" s="570"/>
      <c r="PXL488" s="3"/>
      <c r="PXM488" s="431"/>
      <c r="PXN488" s="3"/>
      <c r="PXO488" s="570"/>
      <c r="PXP488" s="3"/>
      <c r="PXQ488" s="431"/>
      <c r="PXR488" s="3"/>
      <c r="PXS488" s="570"/>
      <c r="PXT488" s="3"/>
      <c r="PXU488" s="431"/>
      <c r="PXV488" s="3"/>
      <c r="PXW488" s="570"/>
      <c r="PXX488" s="3"/>
      <c r="PXY488" s="431"/>
      <c r="PXZ488" s="3"/>
      <c r="PYA488" s="570"/>
      <c r="PYB488" s="3"/>
      <c r="PYC488" s="431"/>
      <c r="PYD488" s="3"/>
      <c r="PYE488" s="570"/>
      <c r="PYF488" s="3"/>
      <c r="PYG488" s="431"/>
      <c r="PYH488" s="3"/>
      <c r="PYI488" s="570"/>
      <c r="PYJ488" s="3"/>
      <c r="PYK488" s="431"/>
      <c r="PYL488" s="3"/>
      <c r="PYM488" s="570"/>
      <c r="PYN488" s="3"/>
      <c r="PYO488" s="431"/>
      <c r="PYP488" s="3"/>
      <c r="PYQ488" s="570"/>
      <c r="PYR488" s="3"/>
      <c r="PYS488" s="431"/>
      <c r="PYT488" s="3"/>
      <c r="PYU488" s="570"/>
      <c r="PYV488" s="3"/>
      <c r="PYW488" s="431"/>
      <c r="PYX488" s="3"/>
      <c r="PYY488" s="570"/>
      <c r="PYZ488" s="3"/>
      <c r="PZA488" s="431"/>
      <c r="PZB488" s="3"/>
      <c r="PZC488" s="570"/>
      <c r="PZD488" s="3"/>
      <c r="PZE488" s="431"/>
      <c r="PZF488" s="3"/>
      <c r="PZG488" s="570"/>
      <c r="PZH488" s="3"/>
      <c r="PZI488" s="431"/>
      <c r="PZJ488" s="3"/>
      <c r="PZK488" s="570"/>
      <c r="PZL488" s="3"/>
      <c r="PZM488" s="431"/>
      <c r="PZN488" s="3"/>
      <c r="PZO488" s="570"/>
      <c r="PZP488" s="3"/>
      <c r="PZQ488" s="431"/>
      <c r="PZR488" s="3"/>
      <c r="PZS488" s="570"/>
      <c r="PZT488" s="3"/>
      <c r="PZU488" s="431"/>
      <c r="PZV488" s="3"/>
      <c r="PZW488" s="570"/>
      <c r="PZX488" s="3"/>
      <c r="PZY488" s="431"/>
      <c r="PZZ488" s="3"/>
      <c r="QAA488" s="570"/>
      <c r="QAB488" s="3"/>
      <c r="QAC488" s="431"/>
      <c r="QAD488" s="3"/>
      <c r="QAE488" s="570"/>
      <c r="QAF488" s="3"/>
      <c r="QAG488" s="431"/>
      <c r="QAH488" s="3"/>
      <c r="QAI488" s="570"/>
      <c r="QAJ488" s="3"/>
      <c r="QAK488" s="431"/>
      <c r="QAL488" s="3"/>
      <c r="QAM488" s="570"/>
      <c r="QAN488" s="3"/>
      <c r="QAO488" s="431"/>
      <c r="QAP488" s="3"/>
      <c r="QAQ488" s="570"/>
      <c r="QAR488" s="3"/>
      <c r="QAS488" s="431"/>
      <c r="QAT488" s="3"/>
      <c r="QAU488" s="570"/>
      <c r="QAV488" s="3"/>
      <c r="QAW488" s="431"/>
      <c r="QAX488" s="3"/>
      <c r="QAY488" s="570"/>
      <c r="QAZ488" s="3"/>
      <c r="QBA488" s="431"/>
      <c r="QBB488" s="3"/>
      <c r="QBC488" s="570"/>
      <c r="QBD488" s="3"/>
      <c r="QBE488" s="431"/>
      <c r="QBF488" s="3"/>
      <c r="QBG488" s="570"/>
      <c r="QBH488" s="3"/>
      <c r="QBI488" s="431"/>
      <c r="QBJ488" s="3"/>
      <c r="QBK488" s="570"/>
      <c r="QBL488" s="3"/>
      <c r="QBM488" s="431"/>
      <c r="QBN488" s="3"/>
      <c r="QBO488" s="570"/>
      <c r="QBP488" s="3"/>
      <c r="QBQ488" s="431"/>
      <c r="QBR488" s="3"/>
      <c r="QBS488" s="570"/>
      <c r="QBT488" s="3"/>
      <c r="QBU488" s="431"/>
      <c r="QBV488" s="3"/>
      <c r="QBW488" s="570"/>
      <c r="QBX488" s="3"/>
      <c r="QBY488" s="431"/>
      <c r="QBZ488" s="3"/>
      <c r="QCA488" s="570"/>
      <c r="QCB488" s="3"/>
      <c r="QCC488" s="431"/>
      <c r="QCD488" s="3"/>
      <c r="QCE488" s="570"/>
      <c r="QCF488" s="3"/>
      <c r="QCG488" s="431"/>
      <c r="QCH488" s="3"/>
      <c r="QCI488" s="570"/>
      <c r="QCJ488" s="3"/>
      <c r="QCK488" s="431"/>
      <c r="QCL488" s="3"/>
      <c r="QCM488" s="570"/>
      <c r="QCN488" s="3"/>
      <c r="QCO488" s="431"/>
      <c r="QCP488" s="3"/>
      <c r="QCQ488" s="570"/>
      <c r="QCR488" s="3"/>
      <c r="QCS488" s="431"/>
      <c r="QCT488" s="3"/>
      <c r="QCU488" s="570"/>
      <c r="QCV488" s="3"/>
      <c r="QCW488" s="431"/>
      <c r="QCX488" s="3"/>
      <c r="QCY488" s="570"/>
      <c r="QCZ488" s="3"/>
      <c r="QDA488" s="431"/>
      <c r="QDB488" s="3"/>
      <c r="QDC488" s="570"/>
      <c r="QDD488" s="3"/>
      <c r="QDE488" s="431"/>
      <c r="QDF488" s="3"/>
      <c r="QDG488" s="570"/>
      <c r="QDH488" s="3"/>
      <c r="QDI488" s="431"/>
      <c r="QDJ488" s="3"/>
      <c r="QDK488" s="570"/>
      <c r="QDL488" s="3"/>
      <c r="QDM488" s="431"/>
      <c r="QDN488" s="3"/>
      <c r="QDO488" s="570"/>
      <c r="QDP488" s="3"/>
      <c r="QDQ488" s="431"/>
      <c r="QDR488" s="3"/>
      <c r="QDS488" s="570"/>
      <c r="QDT488" s="3"/>
      <c r="QDU488" s="431"/>
      <c r="QDV488" s="3"/>
      <c r="QDW488" s="570"/>
      <c r="QDX488" s="3"/>
      <c r="QDY488" s="431"/>
      <c r="QDZ488" s="3"/>
      <c r="QEA488" s="570"/>
      <c r="QEB488" s="3"/>
      <c r="QEC488" s="431"/>
      <c r="QED488" s="3"/>
      <c r="QEE488" s="570"/>
      <c r="QEF488" s="3"/>
      <c r="QEG488" s="431"/>
      <c r="QEH488" s="3"/>
      <c r="QEI488" s="570"/>
      <c r="QEJ488" s="3"/>
      <c r="QEK488" s="431"/>
      <c r="QEL488" s="3"/>
      <c r="QEM488" s="570"/>
      <c r="QEN488" s="3"/>
      <c r="QEO488" s="431"/>
      <c r="QEP488" s="3"/>
      <c r="QEQ488" s="570"/>
      <c r="QER488" s="3"/>
      <c r="QES488" s="431"/>
      <c r="QET488" s="3"/>
      <c r="QEU488" s="570"/>
      <c r="QEV488" s="3"/>
      <c r="QEW488" s="431"/>
      <c r="QEX488" s="3"/>
      <c r="QEY488" s="570"/>
      <c r="QEZ488" s="3"/>
      <c r="QFA488" s="431"/>
      <c r="QFB488" s="3"/>
      <c r="QFC488" s="570"/>
      <c r="QFD488" s="3"/>
      <c r="QFE488" s="431"/>
      <c r="QFF488" s="3"/>
      <c r="QFG488" s="570"/>
      <c r="QFH488" s="3"/>
      <c r="QFI488" s="431"/>
      <c r="QFJ488" s="3"/>
      <c r="QFK488" s="570"/>
      <c r="QFL488" s="3"/>
      <c r="QFM488" s="431"/>
      <c r="QFN488" s="3"/>
      <c r="QFO488" s="570"/>
      <c r="QFP488" s="3"/>
      <c r="QFQ488" s="431"/>
      <c r="QFR488" s="3"/>
      <c r="QFS488" s="570"/>
      <c r="QFT488" s="3"/>
      <c r="QFU488" s="431"/>
      <c r="QFV488" s="3"/>
      <c r="QFW488" s="570"/>
      <c r="QFX488" s="3"/>
      <c r="QFY488" s="431"/>
      <c r="QFZ488" s="3"/>
      <c r="QGA488" s="570"/>
      <c r="QGB488" s="3"/>
      <c r="QGC488" s="431"/>
      <c r="QGD488" s="3"/>
      <c r="QGE488" s="570"/>
      <c r="QGF488" s="3"/>
      <c r="QGG488" s="431"/>
      <c r="QGH488" s="3"/>
      <c r="QGI488" s="570"/>
      <c r="QGJ488" s="3"/>
      <c r="QGK488" s="431"/>
      <c r="QGL488" s="3"/>
      <c r="QGM488" s="570"/>
      <c r="QGN488" s="3"/>
      <c r="QGO488" s="431"/>
      <c r="QGP488" s="3"/>
      <c r="QGQ488" s="570"/>
      <c r="QGR488" s="3"/>
      <c r="QGS488" s="431"/>
      <c r="QGT488" s="3"/>
      <c r="QGU488" s="570"/>
      <c r="QGV488" s="3"/>
      <c r="QGW488" s="431"/>
      <c r="QGX488" s="3"/>
      <c r="QGY488" s="570"/>
      <c r="QGZ488" s="3"/>
      <c r="QHA488" s="431"/>
      <c r="QHB488" s="3"/>
      <c r="QHC488" s="570"/>
      <c r="QHD488" s="3"/>
      <c r="QHE488" s="431"/>
      <c r="QHF488" s="3"/>
      <c r="QHG488" s="570"/>
      <c r="QHH488" s="3"/>
      <c r="QHI488" s="431"/>
      <c r="QHJ488" s="3"/>
      <c r="QHK488" s="570"/>
      <c r="QHL488" s="3"/>
      <c r="QHM488" s="431"/>
      <c r="QHN488" s="3"/>
      <c r="QHO488" s="570"/>
      <c r="QHP488" s="3"/>
      <c r="QHQ488" s="431"/>
      <c r="QHR488" s="3"/>
      <c r="QHS488" s="570"/>
      <c r="QHT488" s="3"/>
      <c r="QHU488" s="431"/>
      <c r="QHV488" s="3"/>
      <c r="QHW488" s="570"/>
      <c r="QHX488" s="3"/>
      <c r="QHY488" s="431"/>
      <c r="QHZ488" s="3"/>
      <c r="QIA488" s="570"/>
      <c r="QIB488" s="3"/>
      <c r="QIC488" s="431"/>
      <c r="QID488" s="3"/>
      <c r="QIE488" s="570"/>
      <c r="QIF488" s="3"/>
      <c r="QIG488" s="431"/>
      <c r="QIH488" s="3"/>
      <c r="QII488" s="570"/>
      <c r="QIJ488" s="3"/>
      <c r="QIK488" s="431"/>
      <c r="QIL488" s="3"/>
      <c r="QIM488" s="570"/>
      <c r="QIN488" s="3"/>
      <c r="QIO488" s="431"/>
      <c r="QIP488" s="3"/>
      <c r="QIQ488" s="570"/>
      <c r="QIR488" s="3"/>
      <c r="QIS488" s="431"/>
      <c r="QIT488" s="3"/>
      <c r="QIU488" s="570"/>
      <c r="QIV488" s="3"/>
      <c r="QIW488" s="431"/>
      <c r="QIX488" s="3"/>
      <c r="QIY488" s="570"/>
      <c r="QIZ488" s="3"/>
      <c r="QJA488" s="431"/>
      <c r="QJB488" s="3"/>
      <c r="QJC488" s="570"/>
      <c r="QJD488" s="3"/>
      <c r="QJE488" s="431"/>
      <c r="QJF488" s="3"/>
      <c r="QJG488" s="570"/>
      <c r="QJH488" s="3"/>
      <c r="QJI488" s="431"/>
      <c r="QJJ488" s="3"/>
      <c r="QJK488" s="570"/>
      <c r="QJL488" s="3"/>
      <c r="QJM488" s="431"/>
      <c r="QJN488" s="3"/>
      <c r="QJO488" s="570"/>
      <c r="QJP488" s="3"/>
      <c r="QJQ488" s="431"/>
      <c r="QJR488" s="3"/>
      <c r="QJS488" s="570"/>
      <c r="QJT488" s="3"/>
      <c r="QJU488" s="431"/>
      <c r="QJV488" s="3"/>
      <c r="QJW488" s="570"/>
      <c r="QJX488" s="3"/>
      <c r="QJY488" s="431"/>
      <c r="QJZ488" s="3"/>
      <c r="QKA488" s="570"/>
      <c r="QKB488" s="3"/>
      <c r="QKC488" s="431"/>
      <c r="QKD488" s="3"/>
      <c r="QKE488" s="570"/>
      <c r="QKF488" s="3"/>
      <c r="QKG488" s="431"/>
      <c r="QKH488" s="3"/>
      <c r="QKI488" s="570"/>
      <c r="QKJ488" s="3"/>
      <c r="QKK488" s="431"/>
      <c r="QKL488" s="3"/>
      <c r="QKM488" s="570"/>
      <c r="QKN488" s="3"/>
      <c r="QKO488" s="431"/>
      <c r="QKP488" s="3"/>
      <c r="QKQ488" s="570"/>
      <c r="QKR488" s="3"/>
      <c r="QKS488" s="431"/>
      <c r="QKT488" s="3"/>
      <c r="QKU488" s="570"/>
      <c r="QKV488" s="3"/>
      <c r="QKW488" s="431"/>
      <c r="QKX488" s="3"/>
      <c r="QKY488" s="570"/>
      <c r="QKZ488" s="3"/>
      <c r="QLA488" s="431"/>
      <c r="QLB488" s="3"/>
      <c r="QLC488" s="570"/>
      <c r="QLD488" s="3"/>
      <c r="QLE488" s="431"/>
      <c r="QLF488" s="3"/>
      <c r="QLG488" s="570"/>
      <c r="QLH488" s="3"/>
      <c r="QLI488" s="431"/>
      <c r="QLJ488" s="3"/>
      <c r="QLK488" s="570"/>
      <c r="QLL488" s="3"/>
      <c r="QLM488" s="431"/>
      <c r="QLN488" s="3"/>
      <c r="QLO488" s="570"/>
      <c r="QLP488" s="3"/>
      <c r="QLQ488" s="431"/>
      <c r="QLR488" s="3"/>
      <c r="QLS488" s="570"/>
      <c r="QLT488" s="3"/>
      <c r="QLU488" s="431"/>
      <c r="QLV488" s="3"/>
      <c r="QLW488" s="570"/>
      <c r="QLX488" s="3"/>
      <c r="QLY488" s="431"/>
      <c r="QLZ488" s="3"/>
      <c r="QMA488" s="570"/>
      <c r="QMB488" s="3"/>
      <c r="QMC488" s="431"/>
      <c r="QMD488" s="3"/>
      <c r="QME488" s="570"/>
      <c r="QMF488" s="3"/>
      <c r="QMG488" s="431"/>
      <c r="QMH488" s="3"/>
      <c r="QMI488" s="570"/>
      <c r="QMJ488" s="3"/>
      <c r="QMK488" s="431"/>
      <c r="QML488" s="3"/>
      <c r="QMM488" s="570"/>
      <c r="QMN488" s="3"/>
      <c r="QMO488" s="431"/>
      <c r="QMP488" s="3"/>
      <c r="QMQ488" s="570"/>
      <c r="QMR488" s="3"/>
      <c r="QMS488" s="431"/>
      <c r="QMT488" s="3"/>
      <c r="QMU488" s="570"/>
      <c r="QMV488" s="3"/>
      <c r="QMW488" s="431"/>
      <c r="QMX488" s="3"/>
      <c r="QMY488" s="570"/>
      <c r="QMZ488" s="3"/>
      <c r="QNA488" s="431"/>
      <c r="QNB488" s="3"/>
      <c r="QNC488" s="570"/>
      <c r="QND488" s="3"/>
      <c r="QNE488" s="431"/>
      <c r="QNF488" s="3"/>
      <c r="QNG488" s="570"/>
      <c r="QNH488" s="3"/>
      <c r="QNI488" s="431"/>
      <c r="QNJ488" s="3"/>
      <c r="QNK488" s="570"/>
      <c r="QNL488" s="3"/>
      <c r="QNM488" s="431"/>
      <c r="QNN488" s="3"/>
      <c r="QNO488" s="570"/>
      <c r="QNP488" s="3"/>
      <c r="QNQ488" s="431"/>
      <c r="QNR488" s="3"/>
      <c r="QNS488" s="570"/>
      <c r="QNT488" s="3"/>
      <c r="QNU488" s="431"/>
      <c r="QNV488" s="3"/>
      <c r="QNW488" s="570"/>
      <c r="QNX488" s="3"/>
      <c r="QNY488" s="431"/>
      <c r="QNZ488" s="3"/>
      <c r="QOA488" s="570"/>
      <c r="QOB488" s="3"/>
      <c r="QOC488" s="431"/>
      <c r="QOD488" s="3"/>
      <c r="QOE488" s="570"/>
      <c r="QOF488" s="3"/>
      <c r="QOG488" s="431"/>
      <c r="QOH488" s="3"/>
      <c r="QOI488" s="570"/>
      <c r="QOJ488" s="3"/>
      <c r="QOK488" s="431"/>
      <c r="QOL488" s="3"/>
      <c r="QOM488" s="570"/>
      <c r="QON488" s="3"/>
      <c r="QOO488" s="431"/>
      <c r="QOP488" s="3"/>
      <c r="QOQ488" s="570"/>
      <c r="QOR488" s="3"/>
      <c r="QOS488" s="431"/>
      <c r="QOT488" s="3"/>
      <c r="QOU488" s="570"/>
      <c r="QOV488" s="3"/>
      <c r="QOW488" s="431"/>
      <c r="QOX488" s="3"/>
      <c r="QOY488" s="570"/>
      <c r="QOZ488" s="3"/>
      <c r="QPA488" s="431"/>
      <c r="QPB488" s="3"/>
      <c r="QPC488" s="570"/>
      <c r="QPD488" s="3"/>
      <c r="QPE488" s="431"/>
      <c r="QPF488" s="3"/>
      <c r="QPG488" s="570"/>
      <c r="QPH488" s="3"/>
      <c r="QPI488" s="431"/>
      <c r="QPJ488" s="3"/>
      <c r="QPK488" s="570"/>
      <c r="QPL488" s="3"/>
      <c r="QPM488" s="431"/>
      <c r="QPN488" s="3"/>
      <c r="QPO488" s="570"/>
      <c r="QPP488" s="3"/>
      <c r="QPQ488" s="431"/>
      <c r="QPR488" s="3"/>
      <c r="QPS488" s="570"/>
      <c r="QPT488" s="3"/>
      <c r="QPU488" s="431"/>
      <c r="QPV488" s="3"/>
      <c r="QPW488" s="570"/>
      <c r="QPX488" s="3"/>
      <c r="QPY488" s="431"/>
      <c r="QPZ488" s="3"/>
      <c r="QQA488" s="570"/>
      <c r="QQB488" s="3"/>
      <c r="QQC488" s="431"/>
      <c r="QQD488" s="3"/>
      <c r="QQE488" s="570"/>
      <c r="QQF488" s="3"/>
      <c r="QQG488" s="431"/>
      <c r="QQH488" s="3"/>
      <c r="QQI488" s="570"/>
      <c r="QQJ488" s="3"/>
      <c r="QQK488" s="431"/>
      <c r="QQL488" s="3"/>
      <c r="QQM488" s="570"/>
      <c r="QQN488" s="3"/>
      <c r="QQO488" s="431"/>
      <c r="QQP488" s="3"/>
      <c r="QQQ488" s="570"/>
      <c r="QQR488" s="3"/>
      <c r="QQS488" s="431"/>
      <c r="QQT488" s="3"/>
      <c r="QQU488" s="570"/>
      <c r="QQV488" s="3"/>
      <c r="QQW488" s="431"/>
      <c r="QQX488" s="3"/>
      <c r="QQY488" s="570"/>
      <c r="QQZ488" s="3"/>
      <c r="QRA488" s="431"/>
      <c r="QRB488" s="3"/>
      <c r="QRC488" s="570"/>
      <c r="QRD488" s="3"/>
      <c r="QRE488" s="431"/>
      <c r="QRF488" s="3"/>
      <c r="QRG488" s="570"/>
      <c r="QRH488" s="3"/>
      <c r="QRI488" s="431"/>
      <c r="QRJ488" s="3"/>
      <c r="QRK488" s="570"/>
      <c r="QRL488" s="3"/>
      <c r="QRM488" s="431"/>
      <c r="QRN488" s="3"/>
      <c r="QRO488" s="570"/>
      <c r="QRP488" s="3"/>
      <c r="QRQ488" s="431"/>
      <c r="QRR488" s="3"/>
      <c r="QRS488" s="570"/>
      <c r="QRT488" s="3"/>
      <c r="QRU488" s="431"/>
      <c r="QRV488" s="3"/>
      <c r="QRW488" s="570"/>
      <c r="QRX488" s="3"/>
      <c r="QRY488" s="431"/>
      <c r="QRZ488" s="3"/>
      <c r="QSA488" s="570"/>
      <c r="QSB488" s="3"/>
      <c r="QSC488" s="431"/>
      <c r="QSD488" s="3"/>
      <c r="QSE488" s="570"/>
      <c r="QSF488" s="3"/>
      <c r="QSG488" s="431"/>
      <c r="QSH488" s="3"/>
      <c r="QSI488" s="570"/>
      <c r="QSJ488" s="3"/>
      <c r="QSK488" s="431"/>
      <c r="QSL488" s="3"/>
      <c r="QSM488" s="570"/>
      <c r="QSN488" s="3"/>
      <c r="QSO488" s="431"/>
      <c r="QSP488" s="3"/>
      <c r="QSQ488" s="570"/>
      <c r="QSR488" s="3"/>
      <c r="QSS488" s="431"/>
      <c r="QST488" s="3"/>
      <c r="QSU488" s="570"/>
      <c r="QSV488" s="3"/>
      <c r="QSW488" s="431"/>
      <c r="QSX488" s="3"/>
      <c r="QSY488" s="570"/>
      <c r="QSZ488" s="3"/>
      <c r="QTA488" s="431"/>
      <c r="QTB488" s="3"/>
      <c r="QTC488" s="570"/>
      <c r="QTD488" s="3"/>
      <c r="QTE488" s="431"/>
      <c r="QTF488" s="3"/>
      <c r="QTG488" s="570"/>
      <c r="QTH488" s="3"/>
      <c r="QTI488" s="431"/>
      <c r="QTJ488" s="3"/>
      <c r="QTK488" s="570"/>
      <c r="QTL488" s="3"/>
      <c r="QTM488" s="431"/>
      <c r="QTN488" s="3"/>
      <c r="QTO488" s="570"/>
      <c r="QTP488" s="3"/>
      <c r="QTQ488" s="431"/>
      <c r="QTR488" s="3"/>
      <c r="QTS488" s="570"/>
      <c r="QTT488" s="3"/>
      <c r="QTU488" s="431"/>
      <c r="QTV488" s="3"/>
      <c r="QTW488" s="570"/>
      <c r="QTX488" s="3"/>
      <c r="QTY488" s="431"/>
      <c r="QTZ488" s="3"/>
      <c r="QUA488" s="570"/>
      <c r="QUB488" s="3"/>
      <c r="QUC488" s="431"/>
      <c r="QUD488" s="3"/>
      <c r="QUE488" s="570"/>
      <c r="QUF488" s="3"/>
      <c r="QUG488" s="431"/>
      <c r="QUH488" s="3"/>
      <c r="QUI488" s="570"/>
      <c r="QUJ488" s="3"/>
      <c r="QUK488" s="431"/>
      <c r="QUL488" s="3"/>
      <c r="QUM488" s="570"/>
      <c r="QUN488" s="3"/>
      <c r="QUO488" s="431"/>
      <c r="QUP488" s="3"/>
      <c r="QUQ488" s="570"/>
      <c r="QUR488" s="3"/>
      <c r="QUS488" s="431"/>
      <c r="QUT488" s="3"/>
      <c r="QUU488" s="570"/>
      <c r="QUV488" s="3"/>
      <c r="QUW488" s="431"/>
      <c r="QUX488" s="3"/>
      <c r="QUY488" s="570"/>
      <c r="QUZ488" s="3"/>
      <c r="QVA488" s="431"/>
      <c r="QVB488" s="3"/>
      <c r="QVC488" s="570"/>
      <c r="QVD488" s="3"/>
      <c r="QVE488" s="431"/>
      <c r="QVF488" s="3"/>
      <c r="QVG488" s="570"/>
      <c r="QVH488" s="3"/>
      <c r="QVI488" s="431"/>
      <c r="QVJ488" s="3"/>
      <c r="QVK488" s="570"/>
      <c r="QVL488" s="3"/>
      <c r="QVM488" s="431"/>
      <c r="QVN488" s="3"/>
      <c r="QVO488" s="570"/>
      <c r="QVP488" s="3"/>
      <c r="QVQ488" s="431"/>
      <c r="QVR488" s="3"/>
      <c r="QVS488" s="570"/>
      <c r="QVT488" s="3"/>
      <c r="QVU488" s="431"/>
      <c r="QVV488" s="3"/>
      <c r="QVW488" s="570"/>
      <c r="QVX488" s="3"/>
      <c r="QVY488" s="431"/>
      <c r="QVZ488" s="3"/>
      <c r="QWA488" s="570"/>
      <c r="QWB488" s="3"/>
      <c r="QWC488" s="431"/>
      <c r="QWD488" s="3"/>
      <c r="QWE488" s="570"/>
      <c r="QWF488" s="3"/>
      <c r="QWG488" s="431"/>
      <c r="QWH488" s="3"/>
      <c r="QWI488" s="570"/>
      <c r="QWJ488" s="3"/>
      <c r="QWK488" s="431"/>
      <c r="QWL488" s="3"/>
      <c r="QWM488" s="570"/>
      <c r="QWN488" s="3"/>
      <c r="QWO488" s="431"/>
      <c r="QWP488" s="3"/>
      <c r="QWQ488" s="570"/>
      <c r="QWR488" s="3"/>
      <c r="QWS488" s="431"/>
      <c r="QWT488" s="3"/>
      <c r="QWU488" s="570"/>
      <c r="QWV488" s="3"/>
      <c r="QWW488" s="431"/>
      <c r="QWX488" s="3"/>
      <c r="QWY488" s="570"/>
      <c r="QWZ488" s="3"/>
      <c r="QXA488" s="431"/>
      <c r="QXB488" s="3"/>
      <c r="QXC488" s="570"/>
      <c r="QXD488" s="3"/>
      <c r="QXE488" s="431"/>
      <c r="QXF488" s="3"/>
      <c r="QXG488" s="570"/>
      <c r="QXH488" s="3"/>
      <c r="QXI488" s="431"/>
      <c r="QXJ488" s="3"/>
      <c r="QXK488" s="570"/>
      <c r="QXL488" s="3"/>
      <c r="QXM488" s="431"/>
      <c r="QXN488" s="3"/>
      <c r="QXO488" s="570"/>
      <c r="QXP488" s="3"/>
      <c r="QXQ488" s="431"/>
      <c r="QXR488" s="3"/>
      <c r="QXS488" s="570"/>
      <c r="QXT488" s="3"/>
      <c r="QXU488" s="431"/>
      <c r="QXV488" s="3"/>
      <c r="QXW488" s="570"/>
      <c r="QXX488" s="3"/>
      <c r="QXY488" s="431"/>
      <c r="QXZ488" s="3"/>
      <c r="QYA488" s="570"/>
      <c r="QYB488" s="3"/>
      <c r="QYC488" s="431"/>
      <c r="QYD488" s="3"/>
      <c r="QYE488" s="570"/>
      <c r="QYF488" s="3"/>
      <c r="QYG488" s="431"/>
      <c r="QYH488" s="3"/>
      <c r="QYI488" s="570"/>
      <c r="QYJ488" s="3"/>
      <c r="QYK488" s="431"/>
      <c r="QYL488" s="3"/>
      <c r="QYM488" s="570"/>
      <c r="QYN488" s="3"/>
      <c r="QYO488" s="431"/>
      <c r="QYP488" s="3"/>
      <c r="QYQ488" s="570"/>
      <c r="QYR488" s="3"/>
      <c r="QYS488" s="431"/>
      <c r="QYT488" s="3"/>
      <c r="QYU488" s="570"/>
      <c r="QYV488" s="3"/>
      <c r="QYW488" s="431"/>
      <c r="QYX488" s="3"/>
      <c r="QYY488" s="570"/>
      <c r="QYZ488" s="3"/>
      <c r="QZA488" s="431"/>
      <c r="QZB488" s="3"/>
      <c r="QZC488" s="570"/>
      <c r="QZD488" s="3"/>
      <c r="QZE488" s="431"/>
      <c r="QZF488" s="3"/>
      <c r="QZG488" s="570"/>
      <c r="QZH488" s="3"/>
      <c r="QZI488" s="431"/>
      <c r="QZJ488" s="3"/>
      <c r="QZK488" s="570"/>
      <c r="QZL488" s="3"/>
      <c r="QZM488" s="431"/>
      <c r="QZN488" s="3"/>
      <c r="QZO488" s="570"/>
      <c r="QZP488" s="3"/>
      <c r="QZQ488" s="431"/>
      <c r="QZR488" s="3"/>
      <c r="QZS488" s="570"/>
      <c r="QZT488" s="3"/>
      <c r="QZU488" s="431"/>
      <c r="QZV488" s="3"/>
      <c r="QZW488" s="570"/>
      <c r="QZX488" s="3"/>
      <c r="QZY488" s="431"/>
      <c r="QZZ488" s="3"/>
      <c r="RAA488" s="570"/>
      <c r="RAB488" s="3"/>
      <c r="RAC488" s="431"/>
      <c r="RAD488" s="3"/>
      <c r="RAE488" s="570"/>
      <c r="RAF488" s="3"/>
      <c r="RAG488" s="431"/>
      <c r="RAH488" s="3"/>
      <c r="RAI488" s="570"/>
      <c r="RAJ488" s="3"/>
      <c r="RAK488" s="431"/>
      <c r="RAL488" s="3"/>
      <c r="RAM488" s="570"/>
      <c r="RAN488" s="3"/>
      <c r="RAO488" s="431"/>
      <c r="RAP488" s="3"/>
      <c r="RAQ488" s="570"/>
      <c r="RAR488" s="3"/>
      <c r="RAS488" s="431"/>
      <c r="RAT488" s="3"/>
      <c r="RAU488" s="570"/>
      <c r="RAV488" s="3"/>
      <c r="RAW488" s="431"/>
      <c r="RAX488" s="3"/>
      <c r="RAY488" s="570"/>
      <c r="RAZ488" s="3"/>
      <c r="RBA488" s="431"/>
      <c r="RBB488" s="3"/>
      <c r="RBC488" s="570"/>
      <c r="RBD488" s="3"/>
      <c r="RBE488" s="431"/>
      <c r="RBF488" s="3"/>
      <c r="RBG488" s="570"/>
      <c r="RBH488" s="3"/>
      <c r="RBI488" s="431"/>
      <c r="RBJ488" s="3"/>
      <c r="RBK488" s="570"/>
      <c r="RBL488" s="3"/>
      <c r="RBM488" s="431"/>
      <c r="RBN488" s="3"/>
      <c r="RBO488" s="570"/>
      <c r="RBP488" s="3"/>
      <c r="RBQ488" s="431"/>
      <c r="RBR488" s="3"/>
      <c r="RBS488" s="570"/>
      <c r="RBT488" s="3"/>
      <c r="RBU488" s="431"/>
      <c r="RBV488" s="3"/>
      <c r="RBW488" s="570"/>
      <c r="RBX488" s="3"/>
      <c r="RBY488" s="431"/>
      <c r="RBZ488" s="3"/>
      <c r="RCA488" s="570"/>
      <c r="RCB488" s="3"/>
      <c r="RCC488" s="431"/>
      <c r="RCD488" s="3"/>
      <c r="RCE488" s="570"/>
      <c r="RCF488" s="3"/>
      <c r="RCG488" s="431"/>
      <c r="RCH488" s="3"/>
      <c r="RCI488" s="570"/>
      <c r="RCJ488" s="3"/>
      <c r="RCK488" s="431"/>
      <c r="RCL488" s="3"/>
      <c r="RCM488" s="570"/>
      <c r="RCN488" s="3"/>
      <c r="RCO488" s="431"/>
      <c r="RCP488" s="3"/>
      <c r="RCQ488" s="570"/>
      <c r="RCR488" s="3"/>
      <c r="RCS488" s="431"/>
      <c r="RCT488" s="3"/>
      <c r="RCU488" s="570"/>
      <c r="RCV488" s="3"/>
      <c r="RCW488" s="431"/>
      <c r="RCX488" s="3"/>
      <c r="RCY488" s="570"/>
      <c r="RCZ488" s="3"/>
      <c r="RDA488" s="431"/>
      <c r="RDB488" s="3"/>
      <c r="RDC488" s="570"/>
      <c r="RDD488" s="3"/>
      <c r="RDE488" s="431"/>
      <c r="RDF488" s="3"/>
      <c r="RDG488" s="570"/>
      <c r="RDH488" s="3"/>
      <c r="RDI488" s="431"/>
      <c r="RDJ488" s="3"/>
      <c r="RDK488" s="570"/>
      <c r="RDL488" s="3"/>
      <c r="RDM488" s="431"/>
      <c r="RDN488" s="3"/>
      <c r="RDO488" s="570"/>
      <c r="RDP488" s="3"/>
      <c r="RDQ488" s="431"/>
      <c r="RDR488" s="3"/>
      <c r="RDS488" s="570"/>
      <c r="RDT488" s="3"/>
      <c r="RDU488" s="431"/>
      <c r="RDV488" s="3"/>
      <c r="RDW488" s="570"/>
      <c r="RDX488" s="3"/>
      <c r="RDY488" s="431"/>
      <c r="RDZ488" s="3"/>
      <c r="REA488" s="570"/>
      <c r="REB488" s="3"/>
      <c r="REC488" s="431"/>
      <c r="RED488" s="3"/>
      <c r="REE488" s="570"/>
      <c r="REF488" s="3"/>
      <c r="REG488" s="431"/>
      <c r="REH488" s="3"/>
      <c r="REI488" s="570"/>
      <c r="REJ488" s="3"/>
      <c r="REK488" s="431"/>
      <c r="REL488" s="3"/>
      <c r="REM488" s="570"/>
      <c r="REN488" s="3"/>
      <c r="REO488" s="431"/>
      <c r="REP488" s="3"/>
      <c r="REQ488" s="570"/>
      <c r="RER488" s="3"/>
      <c r="RES488" s="431"/>
      <c r="RET488" s="3"/>
      <c r="REU488" s="570"/>
      <c r="REV488" s="3"/>
      <c r="REW488" s="431"/>
      <c r="REX488" s="3"/>
      <c r="REY488" s="570"/>
      <c r="REZ488" s="3"/>
      <c r="RFA488" s="431"/>
      <c r="RFB488" s="3"/>
      <c r="RFC488" s="570"/>
      <c r="RFD488" s="3"/>
      <c r="RFE488" s="431"/>
      <c r="RFF488" s="3"/>
      <c r="RFG488" s="570"/>
      <c r="RFH488" s="3"/>
      <c r="RFI488" s="431"/>
      <c r="RFJ488" s="3"/>
      <c r="RFK488" s="570"/>
      <c r="RFL488" s="3"/>
      <c r="RFM488" s="431"/>
      <c r="RFN488" s="3"/>
      <c r="RFO488" s="570"/>
      <c r="RFP488" s="3"/>
      <c r="RFQ488" s="431"/>
      <c r="RFR488" s="3"/>
      <c r="RFS488" s="570"/>
      <c r="RFT488" s="3"/>
      <c r="RFU488" s="431"/>
      <c r="RFV488" s="3"/>
      <c r="RFW488" s="570"/>
      <c r="RFX488" s="3"/>
      <c r="RFY488" s="431"/>
      <c r="RFZ488" s="3"/>
      <c r="RGA488" s="570"/>
      <c r="RGB488" s="3"/>
      <c r="RGC488" s="431"/>
      <c r="RGD488" s="3"/>
      <c r="RGE488" s="570"/>
      <c r="RGF488" s="3"/>
      <c r="RGG488" s="431"/>
      <c r="RGH488" s="3"/>
      <c r="RGI488" s="570"/>
      <c r="RGJ488" s="3"/>
      <c r="RGK488" s="431"/>
      <c r="RGL488" s="3"/>
      <c r="RGM488" s="570"/>
      <c r="RGN488" s="3"/>
      <c r="RGO488" s="431"/>
      <c r="RGP488" s="3"/>
      <c r="RGQ488" s="570"/>
      <c r="RGR488" s="3"/>
      <c r="RGS488" s="431"/>
      <c r="RGT488" s="3"/>
      <c r="RGU488" s="570"/>
      <c r="RGV488" s="3"/>
      <c r="RGW488" s="431"/>
      <c r="RGX488" s="3"/>
      <c r="RGY488" s="570"/>
      <c r="RGZ488" s="3"/>
      <c r="RHA488" s="431"/>
      <c r="RHB488" s="3"/>
      <c r="RHC488" s="570"/>
      <c r="RHD488" s="3"/>
      <c r="RHE488" s="431"/>
      <c r="RHF488" s="3"/>
      <c r="RHG488" s="570"/>
      <c r="RHH488" s="3"/>
      <c r="RHI488" s="431"/>
      <c r="RHJ488" s="3"/>
      <c r="RHK488" s="570"/>
      <c r="RHL488" s="3"/>
      <c r="RHM488" s="431"/>
      <c r="RHN488" s="3"/>
      <c r="RHO488" s="570"/>
      <c r="RHP488" s="3"/>
      <c r="RHQ488" s="431"/>
      <c r="RHR488" s="3"/>
      <c r="RHS488" s="570"/>
      <c r="RHT488" s="3"/>
      <c r="RHU488" s="431"/>
      <c r="RHV488" s="3"/>
      <c r="RHW488" s="570"/>
      <c r="RHX488" s="3"/>
      <c r="RHY488" s="431"/>
      <c r="RHZ488" s="3"/>
      <c r="RIA488" s="570"/>
      <c r="RIB488" s="3"/>
      <c r="RIC488" s="431"/>
      <c r="RID488" s="3"/>
      <c r="RIE488" s="570"/>
      <c r="RIF488" s="3"/>
      <c r="RIG488" s="431"/>
      <c r="RIH488" s="3"/>
      <c r="RII488" s="570"/>
      <c r="RIJ488" s="3"/>
      <c r="RIK488" s="431"/>
      <c r="RIL488" s="3"/>
      <c r="RIM488" s="570"/>
      <c r="RIN488" s="3"/>
      <c r="RIO488" s="431"/>
      <c r="RIP488" s="3"/>
      <c r="RIQ488" s="570"/>
      <c r="RIR488" s="3"/>
      <c r="RIS488" s="431"/>
      <c r="RIT488" s="3"/>
      <c r="RIU488" s="570"/>
      <c r="RIV488" s="3"/>
      <c r="RIW488" s="431"/>
      <c r="RIX488" s="3"/>
      <c r="RIY488" s="570"/>
      <c r="RIZ488" s="3"/>
      <c r="RJA488" s="431"/>
      <c r="RJB488" s="3"/>
      <c r="RJC488" s="570"/>
      <c r="RJD488" s="3"/>
      <c r="RJE488" s="431"/>
      <c r="RJF488" s="3"/>
      <c r="RJG488" s="570"/>
      <c r="RJH488" s="3"/>
      <c r="RJI488" s="431"/>
      <c r="RJJ488" s="3"/>
      <c r="RJK488" s="570"/>
      <c r="RJL488" s="3"/>
      <c r="RJM488" s="431"/>
      <c r="RJN488" s="3"/>
      <c r="RJO488" s="570"/>
      <c r="RJP488" s="3"/>
      <c r="RJQ488" s="431"/>
      <c r="RJR488" s="3"/>
      <c r="RJS488" s="570"/>
      <c r="RJT488" s="3"/>
      <c r="RJU488" s="431"/>
      <c r="RJV488" s="3"/>
      <c r="RJW488" s="570"/>
      <c r="RJX488" s="3"/>
      <c r="RJY488" s="431"/>
      <c r="RJZ488" s="3"/>
      <c r="RKA488" s="570"/>
      <c r="RKB488" s="3"/>
      <c r="RKC488" s="431"/>
      <c r="RKD488" s="3"/>
      <c r="RKE488" s="570"/>
      <c r="RKF488" s="3"/>
      <c r="RKG488" s="431"/>
      <c r="RKH488" s="3"/>
      <c r="RKI488" s="570"/>
      <c r="RKJ488" s="3"/>
      <c r="RKK488" s="431"/>
      <c r="RKL488" s="3"/>
      <c r="RKM488" s="570"/>
      <c r="RKN488" s="3"/>
      <c r="RKO488" s="431"/>
      <c r="RKP488" s="3"/>
      <c r="RKQ488" s="570"/>
      <c r="RKR488" s="3"/>
      <c r="RKS488" s="431"/>
      <c r="RKT488" s="3"/>
      <c r="RKU488" s="570"/>
      <c r="RKV488" s="3"/>
      <c r="RKW488" s="431"/>
      <c r="RKX488" s="3"/>
      <c r="RKY488" s="570"/>
      <c r="RKZ488" s="3"/>
      <c r="RLA488" s="431"/>
      <c r="RLB488" s="3"/>
      <c r="RLC488" s="570"/>
      <c r="RLD488" s="3"/>
      <c r="RLE488" s="431"/>
      <c r="RLF488" s="3"/>
      <c r="RLG488" s="570"/>
      <c r="RLH488" s="3"/>
      <c r="RLI488" s="431"/>
      <c r="RLJ488" s="3"/>
      <c r="RLK488" s="570"/>
      <c r="RLL488" s="3"/>
      <c r="RLM488" s="431"/>
      <c r="RLN488" s="3"/>
      <c r="RLO488" s="570"/>
      <c r="RLP488" s="3"/>
      <c r="RLQ488" s="431"/>
      <c r="RLR488" s="3"/>
      <c r="RLS488" s="570"/>
      <c r="RLT488" s="3"/>
      <c r="RLU488" s="431"/>
      <c r="RLV488" s="3"/>
      <c r="RLW488" s="570"/>
      <c r="RLX488" s="3"/>
      <c r="RLY488" s="431"/>
      <c r="RLZ488" s="3"/>
      <c r="RMA488" s="570"/>
      <c r="RMB488" s="3"/>
      <c r="RMC488" s="431"/>
      <c r="RMD488" s="3"/>
      <c r="RME488" s="570"/>
      <c r="RMF488" s="3"/>
      <c r="RMG488" s="431"/>
      <c r="RMH488" s="3"/>
      <c r="RMI488" s="570"/>
      <c r="RMJ488" s="3"/>
      <c r="RMK488" s="431"/>
      <c r="RML488" s="3"/>
      <c r="RMM488" s="570"/>
      <c r="RMN488" s="3"/>
      <c r="RMO488" s="431"/>
      <c r="RMP488" s="3"/>
      <c r="RMQ488" s="570"/>
      <c r="RMR488" s="3"/>
      <c r="RMS488" s="431"/>
      <c r="RMT488" s="3"/>
      <c r="RMU488" s="570"/>
      <c r="RMV488" s="3"/>
      <c r="RMW488" s="431"/>
      <c r="RMX488" s="3"/>
      <c r="RMY488" s="570"/>
      <c r="RMZ488" s="3"/>
      <c r="RNA488" s="431"/>
      <c r="RNB488" s="3"/>
      <c r="RNC488" s="570"/>
      <c r="RND488" s="3"/>
      <c r="RNE488" s="431"/>
      <c r="RNF488" s="3"/>
      <c r="RNG488" s="570"/>
      <c r="RNH488" s="3"/>
      <c r="RNI488" s="431"/>
      <c r="RNJ488" s="3"/>
      <c r="RNK488" s="570"/>
      <c r="RNL488" s="3"/>
      <c r="RNM488" s="431"/>
      <c r="RNN488" s="3"/>
      <c r="RNO488" s="570"/>
      <c r="RNP488" s="3"/>
      <c r="RNQ488" s="431"/>
      <c r="RNR488" s="3"/>
      <c r="RNS488" s="570"/>
      <c r="RNT488" s="3"/>
      <c r="RNU488" s="431"/>
      <c r="RNV488" s="3"/>
      <c r="RNW488" s="570"/>
      <c r="RNX488" s="3"/>
      <c r="RNY488" s="431"/>
      <c r="RNZ488" s="3"/>
      <c r="ROA488" s="570"/>
      <c r="ROB488" s="3"/>
      <c r="ROC488" s="431"/>
      <c r="ROD488" s="3"/>
      <c r="ROE488" s="570"/>
      <c r="ROF488" s="3"/>
      <c r="ROG488" s="431"/>
      <c r="ROH488" s="3"/>
      <c r="ROI488" s="570"/>
      <c r="ROJ488" s="3"/>
      <c r="ROK488" s="431"/>
      <c r="ROL488" s="3"/>
      <c r="ROM488" s="570"/>
      <c r="RON488" s="3"/>
      <c r="ROO488" s="431"/>
      <c r="ROP488" s="3"/>
      <c r="ROQ488" s="570"/>
      <c r="ROR488" s="3"/>
      <c r="ROS488" s="431"/>
      <c r="ROT488" s="3"/>
      <c r="ROU488" s="570"/>
      <c r="ROV488" s="3"/>
      <c r="ROW488" s="431"/>
      <c r="ROX488" s="3"/>
      <c r="ROY488" s="570"/>
      <c r="ROZ488" s="3"/>
      <c r="RPA488" s="431"/>
      <c r="RPB488" s="3"/>
      <c r="RPC488" s="570"/>
      <c r="RPD488" s="3"/>
      <c r="RPE488" s="431"/>
      <c r="RPF488" s="3"/>
      <c r="RPG488" s="570"/>
      <c r="RPH488" s="3"/>
      <c r="RPI488" s="431"/>
      <c r="RPJ488" s="3"/>
      <c r="RPK488" s="570"/>
      <c r="RPL488" s="3"/>
      <c r="RPM488" s="431"/>
      <c r="RPN488" s="3"/>
      <c r="RPO488" s="570"/>
      <c r="RPP488" s="3"/>
      <c r="RPQ488" s="431"/>
      <c r="RPR488" s="3"/>
      <c r="RPS488" s="570"/>
      <c r="RPT488" s="3"/>
      <c r="RPU488" s="431"/>
      <c r="RPV488" s="3"/>
      <c r="RPW488" s="570"/>
      <c r="RPX488" s="3"/>
      <c r="RPY488" s="431"/>
      <c r="RPZ488" s="3"/>
      <c r="RQA488" s="570"/>
      <c r="RQB488" s="3"/>
      <c r="RQC488" s="431"/>
      <c r="RQD488" s="3"/>
      <c r="RQE488" s="570"/>
      <c r="RQF488" s="3"/>
      <c r="RQG488" s="431"/>
      <c r="RQH488" s="3"/>
      <c r="RQI488" s="570"/>
      <c r="RQJ488" s="3"/>
      <c r="RQK488" s="431"/>
      <c r="RQL488" s="3"/>
      <c r="RQM488" s="570"/>
      <c r="RQN488" s="3"/>
      <c r="RQO488" s="431"/>
      <c r="RQP488" s="3"/>
      <c r="RQQ488" s="570"/>
      <c r="RQR488" s="3"/>
      <c r="RQS488" s="431"/>
      <c r="RQT488" s="3"/>
      <c r="RQU488" s="570"/>
      <c r="RQV488" s="3"/>
      <c r="RQW488" s="431"/>
      <c r="RQX488" s="3"/>
      <c r="RQY488" s="570"/>
      <c r="RQZ488" s="3"/>
      <c r="RRA488" s="431"/>
      <c r="RRB488" s="3"/>
      <c r="RRC488" s="570"/>
      <c r="RRD488" s="3"/>
      <c r="RRE488" s="431"/>
      <c r="RRF488" s="3"/>
      <c r="RRG488" s="570"/>
      <c r="RRH488" s="3"/>
      <c r="RRI488" s="431"/>
      <c r="RRJ488" s="3"/>
      <c r="RRK488" s="570"/>
      <c r="RRL488" s="3"/>
      <c r="RRM488" s="431"/>
      <c r="RRN488" s="3"/>
      <c r="RRO488" s="570"/>
      <c r="RRP488" s="3"/>
      <c r="RRQ488" s="431"/>
      <c r="RRR488" s="3"/>
      <c r="RRS488" s="570"/>
      <c r="RRT488" s="3"/>
      <c r="RRU488" s="431"/>
      <c r="RRV488" s="3"/>
      <c r="RRW488" s="570"/>
      <c r="RRX488" s="3"/>
      <c r="RRY488" s="431"/>
      <c r="RRZ488" s="3"/>
      <c r="RSA488" s="570"/>
      <c r="RSB488" s="3"/>
      <c r="RSC488" s="431"/>
      <c r="RSD488" s="3"/>
      <c r="RSE488" s="570"/>
      <c r="RSF488" s="3"/>
      <c r="RSG488" s="431"/>
      <c r="RSH488" s="3"/>
      <c r="RSI488" s="570"/>
      <c r="RSJ488" s="3"/>
      <c r="RSK488" s="431"/>
      <c r="RSL488" s="3"/>
      <c r="RSM488" s="570"/>
      <c r="RSN488" s="3"/>
      <c r="RSO488" s="431"/>
      <c r="RSP488" s="3"/>
      <c r="RSQ488" s="570"/>
      <c r="RSR488" s="3"/>
      <c r="RSS488" s="431"/>
      <c r="RST488" s="3"/>
      <c r="RSU488" s="570"/>
      <c r="RSV488" s="3"/>
      <c r="RSW488" s="431"/>
      <c r="RSX488" s="3"/>
      <c r="RSY488" s="570"/>
      <c r="RSZ488" s="3"/>
      <c r="RTA488" s="431"/>
      <c r="RTB488" s="3"/>
      <c r="RTC488" s="570"/>
      <c r="RTD488" s="3"/>
      <c r="RTE488" s="431"/>
      <c r="RTF488" s="3"/>
      <c r="RTG488" s="570"/>
      <c r="RTH488" s="3"/>
      <c r="RTI488" s="431"/>
      <c r="RTJ488" s="3"/>
      <c r="RTK488" s="570"/>
      <c r="RTL488" s="3"/>
      <c r="RTM488" s="431"/>
      <c r="RTN488" s="3"/>
      <c r="RTO488" s="570"/>
      <c r="RTP488" s="3"/>
      <c r="RTQ488" s="431"/>
      <c r="RTR488" s="3"/>
      <c r="RTS488" s="570"/>
      <c r="RTT488" s="3"/>
      <c r="RTU488" s="431"/>
      <c r="RTV488" s="3"/>
      <c r="RTW488" s="570"/>
      <c r="RTX488" s="3"/>
      <c r="RTY488" s="431"/>
      <c r="RTZ488" s="3"/>
      <c r="RUA488" s="570"/>
      <c r="RUB488" s="3"/>
      <c r="RUC488" s="431"/>
      <c r="RUD488" s="3"/>
      <c r="RUE488" s="570"/>
      <c r="RUF488" s="3"/>
      <c r="RUG488" s="431"/>
      <c r="RUH488" s="3"/>
      <c r="RUI488" s="570"/>
      <c r="RUJ488" s="3"/>
      <c r="RUK488" s="431"/>
      <c r="RUL488" s="3"/>
      <c r="RUM488" s="570"/>
      <c r="RUN488" s="3"/>
      <c r="RUO488" s="431"/>
      <c r="RUP488" s="3"/>
      <c r="RUQ488" s="570"/>
      <c r="RUR488" s="3"/>
      <c r="RUS488" s="431"/>
      <c r="RUT488" s="3"/>
      <c r="RUU488" s="570"/>
      <c r="RUV488" s="3"/>
      <c r="RUW488" s="431"/>
      <c r="RUX488" s="3"/>
      <c r="RUY488" s="570"/>
      <c r="RUZ488" s="3"/>
      <c r="RVA488" s="431"/>
      <c r="RVB488" s="3"/>
      <c r="RVC488" s="570"/>
      <c r="RVD488" s="3"/>
      <c r="RVE488" s="431"/>
      <c r="RVF488" s="3"/>
      <c r="RVG488" s="570"/>
      <c r="RVH488" s="3"/>
      <c r="RVI488" s="431"/>
      <c r="RVJ488" s="3"/>
      <c r="RVK488" s="570"/>
      <c r="RVL488" s="3"/>
      <c r="RVM488" s="431"/>
      <c r="RVN488" s="3"/>
      <c r="RVO488" s="570"/>
      <c r="RVP488" s="3"/>
      <c r="RVQ488" s="431"/>
      <c r="RVR488" s="3"/>
      <c r="RVS488" s="570"/>
      <c r="RVT488" s="3"/>
      <c r="RVU488" s="431"/>
      <c r="RVV488" s="3"/>
      <c r="RVW488" s="570"/>
      <c r="RVX488" s="3"/>
      <c r="RVY488" s="431"/>
      <c r="RVZ488" s="3"/>
      <c r="RWA488" s="570"/>
      <c r="RWB488" s="3"/>
      <c r="RWC488" s="431"/>
      <c r="RWD488" s="3"/>
      <c r="RWE488" s="570"/>
      <c r="RWF488" s="3"/>
      <c r="RWG488" s="431"/>
      <c r="RWH488" s="3"/>
      <c r="RWI488" s="570"/>
      <c r="RWJ488" s="3"/>
      <c r="RWK488" s="431"/>
      <c r="RWL488" s="3"/>
      <c r="RWM488" s="570"/>
      <c r="RWN488" s="3"/>
      <c r="RWO488" s="431"/>
      <c r="RWP488" s="3"/>
      <c r="RWQ488" s="570"/>
      <c r="RWR488" s="3"/>
      <c r="RWS488" s="431"/>
      <c r="RWT488" s="3"/>
      <c r="RWU488" s="570"/>
      <c r="RWV488" s="3"/>
      <c r="RWW488" s="431"/>
      <c r="RWX488" s="3"/>
      <c r="RWY488" s="570"/>
      <c r="RWZ488" s="3"/>
      <c r="RXA488" s="431"/>
      <c r="RXB488" s="3"/>
      <c r="RXC488" s="570"/>
      <c r="RXD488" s="3"/>
      <c r="RXE488" s="431"/>
      <c r="RXF488" s="3"/>
      <c r="RXG488" s="570"/>
      <c r="RXH488" s="3"/>
      <c r="RXI488" s="431"/>
      <c r="RXJ488" s="3"/>
      <c r="RXK488" s="570"/>
      <c r="RXL488" s="3"/>
      <c r="RXM488" s="431"/>
      <c r="RXN488" s="3"/>
      <c r="RXO488" s="570"/>
      <c r="RXP488" s="3"/>
      <c r="RXQ488" s="431"/>
      <c r="RXR488" s="3"/>
      <c r="RXS488" s="570"/>
      <c r="RXT488" s="3"/>
      <c r="RXU488" s="431"/>
      <c r="RXV488" s="3"/>
      <c r="RXW488" s="570"/>
      <c r="RXX488" s="3"/>
      <c r="RXY488" s="431"/>
      <c r="RXZ488" s="3"/>
      <c r="RYA488" s="570"/>
      <c r="RYB488" s="3"/>
      <c r="RYC488" s="431"/>
      <c r="RYD488" s="3"/>
      <c r="RYE488" s="570"/>
      <c r="RYF488" s="3"/>
      <c r="RYG488" s="431"/>
      <c r="RYH488" s="3"/>
      <c r="RYI488" s="570"/>
      <c r="RYJ488" s="3"/>
      <c r="RYK488" s="431"/>
      <c r="RYL488" s="3"/>
      <c r="RYM488" s="570"/>
      <c r="RYN488" s="3"/>
      <c r="RYO488" s="431"/>
      <c r="RYP488" s="3"/>
      <c r="RYQ488" s="570"/>
      <c r="RYR488" s="3"/>
      <c r="RYS488" s="431"/>
      <c r="RYT488" s="3"/>
      <c r="RYU488" s="570"/>
      <c r="RYV488" s="3"/>
      <c r="RYW488" s="431"/>
      <c r="RYX488" s="3"/>
      <c r="RYY488" s="570"/>
      <c r="RYZ488" s="3"/>
      <c r="RZA488" s="431"/>
      <c r="RZB488" s="3"/>
      <c r="RZC488" s="570"/>
      <c r="RZD488" s="3"/>
      <c r="RZE488" s="431"/>
      <c r="RZF488" s="3"/>
      <c r="RZG488" s="570"/>
      <c r="RZH488" s="3"/>
      <c r="RZI488" s="431"/>
      <c r="RZJ488" s="3"/>
      <c r="RZK488" s="570"/>
      <c r="RZL488" s="3"/>
      <c r="RZM488" s="431"/>
      <c r="RZN488" s="3"/>
      <c r="RZO488" s="570"/>
      <c r="RZP488" s="3"/>
      <c r="RZQ488" s="431"/>
      <c r="RZR488" s="3"/>
      <c r="RZS488" s="570"/>
      <c r="RZT488" s="3"/>
      <c r="RZU488" s="431"/>
      <c r="RZV488" s="3"/>
      <c r="RZW488" s="570"/>
      <c r="RZX488" s="3"/>
      <c r="RZY488" s="431"/>
      <c r="RZZ488" s="3"/>
      <c r="SAA488" s="570"/>
      <c r="SAB488" s="3"/>
      <c r="SAC488" s="431"/>
      <c r="SAD488" s="3"/>
      <c r="SAE488" s="570"/>
      <c r="SAF488" s="3"/>
      <c r="SAG488" s="431"/>
      <c r="SAH488" s="3"/>
      <c r="SAI488" s="570"/>
      <c r="SAJ488" s="3"/>
      <c r="SAK488" s="431"/>
      <c r="SAL488" s="3"/>
      <c r="SAM488" s="570"/>
      <c r="SAN488" s="3"/>
      <c r="SAO488" s="431"/>
      <c r="SAP488" s="3"/>
      <c r="SAQ488" s="570"/>
      <c r="SAR488" s="3"/>
      <c r="SAS488" s="431"/>
      <c r="SAT488" s="3"/>
      <c r="SAU488" s="570"/>
      <c r="SAV488" s="3"/>
      <c r="SAW488" s="431"/>
      <c r="SAX488" s="3"/>
      <c r="SAY488" s="570"/>
      <c r="SAZ488" s="3"/>
      <c r="SBA488" s="431"/>
      <c r="SBB488" s="3"/>
      <c r="SBC488" s="570"/>
      <c r="SBD488" s="3"/>
      <c r="SBE488" s="431"/>
      <c r="SBF488" s="3"/>
      <c r="SBG488" s="570"/>
      <c r="SBH488" s="3"/>
      <c r="SBI488" s="431"/>
      <c r="SBJ488" s="3"/>
      <c r="SBK488" s="570"/>
      <c r="SBL488" s="3"/>
      <c r="SBM488" s="431"/>
      <c r="SBN488" s="3"/>
      <c r="SBO488" s="570"/>
      <c r="SBP488" s="3"/>
      <c r="SBQ488" s="431"/>
      <c r="SBR488" s="3"/>
      <c r="SBS488" s="570"/>
      <c r="SBT488" s="3"/>
      <c r="SBU488" s="431"/>
      <c r="SBV488" s="3"/>
      <c r="SBW488" s="570"/>
      <c r="SBX488" s="3"/>
      <c r="SBY488" s="431"/>
      <c r="SBZ488" s="3"/>
      <c r="SCA488" s="570"/>
      <c r="SCB488" s="3"/>
      <c r="SCC488" s="431"/>
      <c r="SCD488" s="3"/>
      <c r="SCE488" s="570"/>
      <c r="SCF488" s="3"/>
      <c r="SCG488" s="431"/>
      <c r="SCH488" s="3"/>
      <c r="SCI488" s="570"/>
      <c r="SCJ488" s="3"/>
      <c r="SCK488" s="431"/>
      <c r="SCL488" s="3"/>
      <c r="SCM488" s="570"/>
      <c r="SCN488" s="3"/>
      <c r="SCO488" s="431"/>
      <c r="SCP488" s="3"/>
      <c r="SCQ488" s="570"/>
      <c r="SCR488" s="3"/>
      <c r="SCS488" s="431"/>
      <c r="SCT488" s="3"/>
      <c r="SCU488" s="570"/>
      <c r="SCV488" s="3"/>
      <c r="SCW488" s="431"/>
      <c r="SCX488" s="3"/>
      <c r="SCY488" s="570"/>
      <c r="SCZ488" s="3"/>
      <c r="SDA488" s="431"/>
      <c r="SDB488" s="3"/>
      <c r="SDC488" s="570"/>
      <c r="SDD488" s="3"/>
      <c r="SDE488" s="431"/>
      <c r="SDF488" s="3"/>
      <c r="SDG488" s="570"/>
      <c r="SDH488" s="3"/>
      <c r="SDI488" s="431"/>
      <c r="SDJ488" s="3"/>
      <c r="SDK488" s="570"/>
      <c r="SDL488" s="3"/>
      <c r="SDM488" s="431"/>
      <c r="SDN488" s="3"/>
      <c r="SDO488" s="570"/>
      <c r="SDP488" s="3"/>
      <c r="SDQ488" s="431"/>
      <c r="SDR488" s="3"/>
      <c r="SDS488" s="570"/>
      <c r="SDT488" s="3"/>
      <c r="SDU488" s="431"/>
      <c r="SDV488" s="3"/>
      <c r="SDW488" s="570"/>
      <c r="SDX488" s="3"/>
      <c r="SDY488" s="431"/>
      <c r="SDZ488" s="3"/>
      <c r="SEA488" s="570"/>
      <c r="SEB488" s="3"/>
      <c r="SEC488" s="431"/>
      <c r="SED488" s="3"/>
      <c r="SEE488" s="570"/>
      <c r="SEF488" s="3"/>
      <c r="SEG488" s="431"/>
      <c r="SEH488" s="3"/>
      <c r="SEI488" s="570"/>
      <c r="SEJ488" s="3"/>
      <c r="SEK488" s="431"/>
      <c r="SEL488" s="3"/>
      <c r="SEM488" s="570"/>
      <c r="SEN488" s="3"/>
      <c r="SEO488" s="431"/>
      <c r="SEP488" s="3"/>
      <c r="SEQ488" s="570"/>
      <c r="SER488" s="3"/>
      <c r="SES488" s="431"/>
      <c r="SET488" s="3"/>
      <c r="SEU488" s="570"/>
      <c r="SEV488" s="3"/>
      <c r="SEW488" s="431"/>
      <c r="SEX488" s="3"/>
      <c r="SEY488" s="570"/>
      <c r="SEZ488" s="3"/>
      <c r="SFA488" s="431"/>
      <c r="SFB488" s="3"/>
      <c r="SFC488" s="570"/>
      <c r="SFD488" s="3"/>
      <c r="SFE488" s="431"/>
      <c r="SFF488" s="3"/>
      <c r="SFG488" s="570"/>
      <c r="SFH488" s="3"/>
      <c r="SFI488" s="431"/>
      <c r="SFJ488" s="3"/>
      <c r="SFK488" s="570"/>
      <c r="SFL488" s="3"/>
      <c r="SFM488" s="431"/>
      <c r="SFN488" s="3"/>
      <c r="SFO488" s="570"/>
      <c r="SFP488" s="3"/>
      <c r="SFQ488" s="431"/>
      <c r="SFR488" s="3"/>
      <c r="SFS488" s="570"/>
      <c r="SFT488" s="3"/>
      <c r="SFU488" s="431"/>
      <c r="SFV488" s="3"/>
      <c r="SFW488" s="570"/>
      <c r="SFX488" s="3"/>
      <c r="SFY488" s="431"/>
      <c r="SFZ488" s="3"/>
      <c r="SGA488" s="570"/>
      <c r="SGB488" s="3"/>
      <c r="SGC488" s="431"/>
      <c r="SGD488" s="3"/>
      <c r="SGE488" s="570"/>
      <c r="SGF488" s="3"/>
      <c r="SGG488" s="431"/>
      <c r="SGH488" s="3"/>
      <c r="SGI488" s="570"/>
      <c r="SGJ488" s="3"/>
      <c r="SGK488" s="431"/>
      <c r="SGL488" s="3"/>
      <c r="SGM488" s="570"/>
      <c r="SGN488" s="3"/>
      <c r="SGO488" s="431"/>
      <c r="SGP488" s="3"/>
      <c r="SGQ488" s="570"/>
      <c r="SGR488" s="3"/>
      <c r="SGS488" s="431"/>
      <c r="SGT488" s="3"/>
      <c r="SGU488" s="570"/>
      <c r="SGV488" s="3"/>
      <c r="SGW488" s="431"/>
      <c r="SGX488" s="3"/>
      <c r="SGY488" s="570"/>
      <c r="SGZ488" s="3"/>
      <c r="SHA488" s="431"/>
      <c r="SHB488" s="3"/>
      <c r="SHC488" s="570"/>
      <c r="SHD488" s="3"/>
      <c r="SHE488" s="431"/>
      <c r="SHF488" s="3"/>
      <c r="SHG488" s="570"/>
      <c r="SHH488" s="3"/>
      <c r="SHI488" s="431"/>
      <c r="SHJ488" s="3"/>
      <c r="SHK488" s="570"/>
      <c r="SHL488" s="3"/>
      <c r="SHM488" s="431"/>
      <c r="SHN488" s="3"/>
      <c r="SHO488" s="570"/>
      <c r="SHP488" s="3"/>
      <c r="SHQ488" s="431"/>
      <c r="SHR488" s="3"/>
      <c r="SHS488" s="570"/>
      <c r="SHT488" s="3"/>
      <c r="SHU488" s="431"/>
      <c r="SHV488" s="3"/>
      <c r="SHW488" s="570"/>
      <c r="SHX488" s="3"/>
      <c r="SHY488" s="431"/>
      <c r="SHZ488" s="3"/>
      <c r="SIA488" s="570"/>
      <c r="SIB488" s="3"/>
      <c r="SIC488" s="431"/>
      <c r="SID488" s="3"/>
      <c r="SIE488" s="570"/>
      <c r="SIF488" s="3"/>
      <c r="SIG488" s="431"/>
      <c r="SIH488" s="3"/>
      <c r="SII488" s="570"/>
      <c r="SIJ488" s="3"/>
      <c r="SIK488" s="431"/>
      <c r="SIL488" s="3"/>
      <c r="SIM488" s="570"/>
      <c r="SIN488" s="3"/>
      <c r="SIO488" s="431"/>
      <c r="SIP488" s="3"/>
      <c r="SIQ488" s="570"/>
      <c r="SIR488" s="3"/>
      <c r="SIS488" s="431"/>
      <c r="SIT488" s="3"/>
      <c r="SIU488" s="570"/>
      <c r="SIV488" s="3"/>
      <c r="SIW488" s="431"/>
      <c r="SIX488" s="3"/>
      <c r="SIY488" s="570"/>
      <c r="SIZ488" s="3"/>
      <c r="SJA488" s="431"/>
      <c r="SJB488" s="3"/>
      <c r="SJC488" s="570"/>
      <c r="SJD488" s="3"/>
      <c r="SJE488" s="431"/>
      <c r="SJF488" s="3"/>
      <c r="SJG488" s="570"/>
      <c r="SJH488" s="3"/>
      <c r="SJI488" s="431"/>
      <c r="SJJ488" s="3"/>
      <c r="SJK488" s="570"/>
      <c r="SJL488" s="3"/>
      <c r="SJM488" s="431"/>
      <c r="SJN488" s="3"/>
      <c r="SJO488" s="570"/>
      <c r="SJP488" s="3"/>
      <c r="SJQ488" s="431"/>
      <c r="SJR488" s="3"/>
      <c r="SJS488" s="570"/>
      <c r="SJT488" s="3"/>
      <c r="SJU488" s="431"/>
      <c r="SJV488" s="3"/>
      <c r="SJW488" s="570"/>
      <c r="SJX488" s="3"/>
      <c r="SJY488" s="431"/>
      <c r="SJZ488" s="3"/>
      <c r="SKA488" s="570"/>
      <c r="SKB488" s="3"/>
      <c r="SKC488" s="431"/>
      <c r="SKD488" s="3"/>
      <c r="SKE488" s="570"/>
      <c r="SKF488" s="3"/>
      <c r="SKG488" s="431"/>
      <c r="SKH488" s="3"/>
      <c r="SKI488" s="570"/>
      <c r="SKJ488" s="3"/>
      <c r="SKK488" s="431"/>
      <c r="SKL488" s="3"/>
      <c r="SKM488" s="570"/>
      <c r="SKN488" s="3"/>
      <c r="SKO488" s="431"/>
      <c r="SKP488" s="3"/>
      <c r="SKQ488" s="570"/>
      <c r="SKR488" s="3"/>
      <c r="SKS488" s="431"/>
      <c r="SKT488" s="3"/>
      <c r="SKU488" s="570"/>
      <c r="SKV488" s="3"/>
      <c r="SKW488" s="431"/>
      <c r="SKX488" s="3"/>
      <c r="SKY488" s="570"/>
      <c r="SKZ488" s="3"/>
      <c r="SLA488" s="431"/>
      <c r="SLB488" s="3"/>
      <c r="SLC488" s="570"/>
      <c r="SLD488" s="3"/>
      <c r="SLE488" s="431"/>
      <c r="SLF488" s="3"/>
      <c r="SLG488" s="570"/>
      <c r="SLH488" s="3"/>
      <c r="SLI488" s="431"/>
      <c r="SLJ488" s="3"/>
      <c r="SLK488" s="570"/>
      <c r="SLL488" s="3"/>
      <c r="SLM488" s="431"/>
      <c r="SLN488" s="3"/>
      <c r="SLO488" s="570"/>
      <c r="SLP488" s="3"/>
      <c r="SLQ488" s="431"/>
      <c r="SLR488" s="3"/>
      <c r="SLS488" s="570"/>
      <c r="SLT488" s="3"/>
      <c r="SLU488" s="431"/>
      <c r="SLV488" s="3"/>
      <c r="SLW488" s="570"/>
      <c r="SLX488" s="3"/>
      <c r="SLY488" s="431"/>
      <c r="SLZ488" s="3"/>
      <c r="SMA488" s="570"/>
      <c r="SMB488" s="3"/>
      <c r="SMC488" s="431"/>
      <c r="SMD488" s="3"/>
      <c r="SME488" s="570"/>
      <c r="SMF488" s="3"/>
      <c r="SMG488" s="431"/>
      <c r="SMH488" s="3"/>
      <c r="SMI488" s="570"/>
      <c r="SMJ488" s="3"/>
      <c r="SMK488" s="431"/>
      <c r="SML488" s="3"/>
      <c r="SMM488" s="570"/>
      <c r="SMN488" s="3"/>
      <c r="SMO488" s="431"/>
      <c r="SMP488" s="3"/>
      <c r="SMQ488" s="570"/>
      <c r="SMR488" s="3"/>
      <c r="SMS488" s="431"/>
      <c r="SMT488" s="3"/>
      <c r="SMU488" s="570"/>
      <c r="SMV488" s="3"/>
      <c r="SMW488" s="431"/>
      <c r="SMX488" s="3"/>
      <c r="SMY488" s="570"/>
      <c r="SMZ488" s="3"/>
      <c r="SNA488" s="431"/>
      <c r="SNB488" s="3"/>
      <c r="SNC488" s="570"/>
      <c r="SND488" s="3"/>
      <c r="SNE488" s="431"/>
      <c r="SNF488" s="3"/>
      <c r="SNG488" s="570"/>
      <c r="SNH488" s="3"/>
      <c r="SNI488" s="431"/>
      <c r="SNJ488" s="3"/>
      <c r="SNK488" s="570"/>
      <c r="SNL488" s="3"/>
      <c r="SNM488" s="431"/>
      <c r="SNN488" s="3"/>
      <c r="SNO488" s="570"/>
      <c r="SNP488" s="3"/>
      <c r="SNQ488" s="431"/>
      <c r="SNR488" s="3"/>
      <c r="SNS488" s="570"/>
      <c r="SNT488" s="3"/>
      <c r="SNU488" s="431"/>
      <c r="SNV488" s="3"/>
      <c r="SNW488" s="570"/>
      <c r="SNX488" s="3"/>
      <c r="SNY488" s="431"/>
      <c r="SNZ488" s="3"/>
      <c r="SOA488" s="570"/>
      <c r="SOB488" s="3"/>
      <c r="SOC488" s="431"/>
      <c r="SOD488" s="3"/>
      <c r="SOE488" s="570"/>
      <c r="SOF488" s="3"/>
      <c r="SOG488" s="431"/>
      <c r="SOH488" s="3"/>
      <c r="SOI488" s="570"/>
      <c r="SOJ488" s="3"/>
      <c r="SOK488" s="431"/>
      <c r="SOL488" s="3"/>
      <c r="SOM488" s="570"/>
      <c r="SON488" s="3"/>
      <c r="SOO488" s="431"/>
      <c r="SOP488" s="3"/>
      <c r="SOQ488" s="570"/>
      <c r="SOR488" s="3"/>
      <c r="SOS488" s="431"/>
      <c r="SOT488" s="3"/>
      <c r="SOU488" s="570"/>
      <c r="SOV488" s="3"/>
      <c r="SOW488" s="431"/>
      <c r="SOX488" s="3"/>
      <c r="SOY488" s="570"/>
      <c r="SOZ488" s="3"/>
      <c r="SPA488" s="431"/>
      <c r="SPB488" s="3"/>
      <c r="SPC488" s="570"/>
      <c r="SPD488" s="3"/>
      <c r="SPE488" s="431"/>
      <c r="SPF488" s="3"/>
      <c r="SPG488" s="570"/>
      <c r="SPH488" s="3"/>
      <c r="SPI488" s="431"/>
      <c r="SPJ488" s="3"/>
      <c r="SPK488" s="570"/>
      <c r="SPL488" s="3"/>
      <c r="SPM488" s="431"/>
      <c r="SPN488" s="3"/>
      <c r="SPO488" s="570"/>
      <c r="SPP488" s="3"/>
      <c r="SPQ488" s="431"/>
      <c r="SPR488" s="3"/>
      <c r="SPS488" s="570"/>
      <c r="SPT488" s="3"/>
      <c r="SPU488" s="431"/>
      <c r="SPV488" s="3"/>
      <c r="SPW488" s="570"/>
      <c r="SPX488" s="3"/>
      <c r="SPY488" s="431"/>
      <c r="SPZ488" s="3"/>
      <c r="SQA488" s="570"/>
      <c r="SQB488" s="3"/>
      <c r="SQC488" s="431"/>
      <c r="SQD488" s="3"/>
      <c r="SQE488" s="570"/>
      <c r="SQF488" s="3"/>
      <c r="SQG488" s="431"/>
      <c r="SQH488" s="3"/>
      <c r="SQI488" s="570"/>
      <c r="SQJ488" s="3"/>
      <c r="SQK488" s="431"/>
      <c r="SQL488" s="3"/>
      <c r="SQM488" s="570"/>
      <c r="SQN488" s="3"/>
      <c r="SQO488" s="431"/>
      <c r="SQP488" s="3"/>
      <c r="SQQ488" s="570"/>
      <c r="SQR488" s="3"/>
      <c r="SQS488" s="431"/>
      <c r="SQT488" s="3"/>
      <c r="SQU488" s="570"/>
      <c r="SQV488" s="3"/>
      <c r="SQW488" s="431"/>
      <c r="SQX488" s="3"/>
      <c r="SQY488" s="570"/>
      <c r="SQZ488" s="3"/>
      <c r="SRA488" s="431"/>
      <c r="SRB488" s="3"/>
      <c r="SRC488" s="570"/>
      <c r="SRD488" s="3"/>
      <c r="SRE488" s="431"/>
      <c r="SRF488" s="3"/>
      <c r="SRG488" s="570"/>
      <c r="SRH488" s="3"/>
      <c r="SRI488" s="431"/>
      <c r="SRJ488" s="3"/>
      <c r="SRK488" s="570"/>
      <c r="SRL488" s="3"/>
      <c r="SRM488" s="431"/>
      <c r="SRN488" s="3"/>
      <c r="SRO488" s="570"/>
      <c r="SRP488" s="3"/>
      <c r="SRQ488" s="431"/>
      <c r="SRR488" s="3"/>
      <c r="SRS488" s="570"/>
      <c r="SRT488" s="3"/>
      <c r="SRU488" s="431"/>
      <c r="SRV488" s="3"/>
      <c r="SRW488" s="570"/>
      <c r="SRX488" s="3"/>
      <c r="SRY488" s="431"/>
      <c r="SRZ488" s="3"/>
      <c r="SSA488" s="570"/>
      <c r="SSB488" s="3"/>
      <c r="SSC488" s="431"/>
      <c r="SSD488" s="3"/>
      <c r="SSE488" s="570"/>
      <c r="SSF488" s="3"/>
      <c r="SSG488" s="431"/>
      <c r="SSH488" s="3"/>
      <c r="SSI488" s="570"/>
      <c r="SSJ488" s="3"/>
      <c r="SSK488" s="431"/>
      <c r="SSL488" s="3"/>
      <c r="SSM488" s="570"/>
      <c r="SSN488" s="3"/>
      <c r="SSO488" s="431"/>
      <c r="SSP488" s="3"/>
      <c r="SSQ488" s="570"/>
      <c r="SSR488" s="3"/>
      <c r="SSS488" s="431"/>
      <c r="SST488" s="3"/>
      <c r="SSU488" s="570"/>
      <c r="SSV488" s="3"/>
      <c r="SSW488" s="431"/>
      <c r="SSX488" s="3"/>
      <c r="SSY488" s="570"/>
      <c r="SSZ488" s="3"/>
      <c r="STA488" s="431"/>
      <c r="STB488" s="3"/>
      <c r="STC488" s="570"/>
      <c r="STD488" s="3"/>
      <c r="STE488" s="431"/>
      <c r="STF488" s="3"/>
      <c r="STG488" s="570"/>
      <c r="STH488" s="3"/>
      <c r="STI488" s="431"/>
      <c r="STJ488" s="3"/>
      <c r="STK488" s="570"/>
      <c r="STL488" s="3"/>
      <c r="STM488" s="431"/>
      <c r="STN488" s="3"/>
      <c r="STO488" s="570"/>
      <c r="STP488" s="3"/>
      <c r="STQ488" s="431"/>
      <c r="STR488" s="3"/>
      <c r="STS488" s="570"/>
      <c r="STT488" s="3"/>
      <c r="STU488" s="431"/>
      <c r="STV488" s="3"/>
      <c r="STW488" s="570"/>
      <c r="STX488" s="3"/>
      <c r="STY488" s="431"/>
      <c r="STZ488" s="3"/>
      <c r="SUA488" s="570"/>
      <c r="SUB488" s="3"/>
      <c r="SUC488" s="431"/>
      <c r="SUD488" s="3"/>
      <c r="SUE488" s="570"/>
      <c r="SUF488" s="3"/>
      <c r="SUG488" s="431"/>
      <c r="SUH488" s="3"/>
      <c r="SUI488" s="570"/>
      <c r="SUJ488" s="3"/>
      <c r="SUK488" s="431"/>
      <c r="SUL488" s="3"/>
      <c r="SUM488" s="570"/>
      <c r="SUN488" s="3"/>
      <c r="SUO488" s="431"/>
      <c r="SUP488" s="3"/>
      <c r="SUQ488" s="570"/>
      <c r="SUR488" s="3"/>
      <c r="SUS488" s="431"/>
      <c r="SUT488" s="3"/>
      <c r="SUU488" s="570"/>
      <c r="SUV488" s="3"/>
      <c r="SUW488" s="431"/>
      <c r="SUX488" s="3"/>
      <c r="SUY488" s="570"/>
      <c r="SUZ488" s="3"/>
      <c r="SVA488" s="431"/>
      <c r="SVB488" s="3"/>
      <c r="SVC488" s="570"/>
      <c r="SVD488" s="3"/>
      <c r="SVE488" s="431"/>
      <c r="SVF488" s="3"/>
      <c r="SVG488" s="570"/>
      <c r="SVH488" s="3"/>
      <c r="SVI488" s="431"/>
      <c r="SVJ488" s="3"/>
      <c r="SVK488" s="570"/>
      <c r="SVL488" s="3"/>
      <c r="SVM488" s="431"/>
      <c r="SVN488" s="3"/>
      <c r="SVO488" s="570"/>
      <c r="SVP488" s="3"/>
      <c r="SVQ488" s="431"/>
      <c r="SVR488" s="3"/>
      <c r="SVS488" s="570"/>
      <c r="SVT488" s="3"/>
      <c r="SVU488" s="431"/>
      <c r="SVV488" s="3"/>
      <c r="SVW488" s="570"/>
      <c r="SVX488" s="3"/>
      <c r="SVY488" s="431"/>
      <c r="SVZ488" s="3"/>
      <c r="SWA488" s="570"/>
      <c r="SWB488" s="3"/>
      <c r="SWC488" s="431"/>
      <c r="SWD488" s="3"/>
      <c r="SWE488" s="570"/>
      <c r="SWF488" s="3"/>
      <c r="SWG488" s="431"/>
      <c r="SWH488" s="3"/>
      <c r="SWI488" s="570"/>
      <c r="SWJ488" s="3"/>
      <c r="SWK488" s="431"/>
      <c r="SWL488" s="3"/>
      <c r="SWM488" s="570"/>
      <c r="SWN488" s="3"/>
      <c r="SWO488" s="431"/>
      <c r="SWP488" s="3"/>
      <c r="SWQ488" s="570"/>
      <c r="SWR488" s="3"/>
      <c r="SWS488" s="431"/>
      <c r="SWT488" s="3"/>
      <c r="SWU488" s="570"/>
      <c r="SWV488" s="3"/>
      <c r="SWW488" s="431"/>
      <c r="SWX488" s="3"/>
      <c r="SWY488" s="570"/>
      <c r="SWZ488" s="3"/>
      <c r="SXA488" s="431"/>
      <c r="SXB488" s="3"/>
      <c r="SXC488" s="570"/>
      <c r="SXD488" s="3"/>
      <c r="SXE488" s="431"/>
      <c r="SXF488" s="3"/>
      <c r="SXG488" s="570"/>
      <c r="SXH488" s="3"/>
      <c r="SXI488" s="431"/>
      <c r="SXJ488" s="3"/>
      <c r="SXK488" s="570"/>
      <c r="SXL488" s="3"/>
      <c r="SXM488" s="431"/>
      <c r="SXN488" s="3"/>
      <c r="SXO488" s="570"/>
      <c r="SXP488" s="3"/>
      <c r="SXQ488" s="431"/>
      <c r="SXR488" s="3"/>
      <c r="SXS488" s="570"/>
      <c r="SXT488" s="3"/>
      <c r="SXU488" s="431"/>
      <c r="SXV488" s="3"/>
      <c r="SXW488" s="570"/>
      <c r="SXX488" s="3"/>
      <c r="SXY488" s="431"/>
      <c r="SXZ488" s="3"/>
      <c r="SYA488" s="570"/>
      <c r="SYB488" s="3"/>
      <c r="SYC488" s="431"/>
      <c r="SYD488" s="3"/>
      <c r="SYE488" s="570"/>
      <c r="SYF488" s="3"/>
      <c r="SYG488" s="431"/>
      <c r="SYH488" s="3"/>
      <c r="SYI488" s="570"/>
      <c r="SYJ488" s="3"/>
      <c r="SYK488" s="431"/>
      <c r="SYL488" s="3"/>
      <c r="SYM488" s="570"/>
      <c r="SYN488" s="3"/>
      <c r="SYO488" s="431"/>
      <c r="SYP488" s="3"/>
      <c r="SYQ488" s="570"/>
      <c r="SYR488" s="3"/>
      <c r="SYS488" s="431"/>
      <c r="SYT488" s="3"/>
      <c r="SYU488" s="570"/>
      <c r="SYV488" s="3"/>
      <c r="SYW488" s="431"/>
      <c r="SYX488" s="3"/>
      <c r="SYY488" s="570"/>
      <c r="SYZ488" s="3"/>
      <c r="SZA488" s="431"/>
      <c r="SZB488" s="3"/>
      <c r="SZC488" s="570"/>
      <c r="SZD488" s="3"/>
      <c r="SZE488" s="431"/>
      <c r="SZF488" s="3"/>
      <c r="SZG488" s="570"/>
      <c r="SZH488" s="3"/>
      <c r="SZI488" s="431"/>
      <c r="SZJ488" s="3"/>
      <c r="SZK488" s="570"/>
      <c r="SZL488" s="3"/>
      <c r="SZM488" s="431"/>
      <c r="SZN488" s="3"/>
      <c r="SZO488" s="570"/>
      <c r="SZP488" s="3"/>
      <c r="SZQ488" s="431"/>
      <c r="SZR488" s="3"/>
      <c r="SZS488" s="570"/>
      <c r="SZT488" s="3"/>
      <c r="SZU488" s="431"/>
      <c r="SZV488" s="3"/>
      <c r="SZW488" s="570"/>
      <c r="SZX488" s="3"/>
      <c r="SZY488" s="431"/>
      <c r="SZZ488" s="3"/>
      <c r="TAA488" s="570"/>
      <c r="TAB488" s="3"/>
      <c r="TAC488" s="431"/>
      <c r="TAD488" s="3"/>
      <c r="TAE488" s="570"/>
      <c r="TAF488" s="3"/>
      <c r="TAG488" s="431"/>
      <c r="TAH488" s="3"/>
      <c r="TAI488" s="570"/>
      <c r="TAJ488" s="3"/>
      <c r="TAK488" s="431"/>
      <c r="TAL488" s="3"/>
      <c r="TAM488" s="570"/>
      <c r="TAN488" s="3"/>
      <c r="TAO488" s="431"/>
      <c r="TAP488" s="3"/>
      <c r="TAQ488" s="570"/>
      <c r="TAR488" s="3"/>
      <c r="TAS488" s="431"/>
      <c r="TAT488" s="3"/>
      <c r="TAU488" s="570"/>
      <c r="TAV488" s="3"/>
      <c r="TAW488" s="431"/>
      <c r="TAX488" s="3"/>
      <c r="TAY488" s="570"/>
      <c r="TAZ488" s="3"/>
      <c r="TBA488" s="431"/>
      <c r="TBB488" s="3"/>
      <c r="TBC488" s="570"/>
      <c r="TBD488" s="3"/>
      <c r="TBE488" s="431"/>
      <c r="TBF488" s="3"/>
      <c r="TBG488" s="570"/>
      <c r="TBH488" s="3"/>
      <c r="TBI488" s="431"/>
      <c r="TBJ488" s="3"/>
      <c r="TBK488" s="570"/>
      <c r="TBL488" s="3"/>
      <c r="TBM488" s="431"/>
      <c r="TBN488" s="3"/>
      <c r="TBO488" s="570"/>
      <c r="TBP488" s="3"/>
      <c r="TBQ488" s="431"/>
      <c r="TBR488" s="3"/>
      <c r="TBS488" s="570"/>
      <c r="TBT488" s="3"/>
      <c r="TBU488" s="431"/>
      <c r="TBV488" s="3"/>
      <c r="TBW488" s="570"/>
      <c r="TBX488" s="3"/>
      <c r="TBY488" s="431"/>
      <c r="TBZ488" s="3"/>
      <c r="TCA488" s="570"/>
      <c r="TCB488" s="3"/>
      <c r="TCC488" s="431"/>
      <c r="TCD488" s="3"/>
      <c r="TCE488" s="570"/>
      <c r="TCF488" s="3"/>
      <c r="TCG488" s="431"/>
      <c r="TCH488" s="3"/>
      <c r="TCI488" s="570"/>
      <c r="TCJ488" s="3"/>
      <c r="TCK488" s="431"/>
      <c r="TCL488" s="3"/>
      <c r="TCM488" s="570"/>
      <c r="TCN488" s="3"/>
      <c r="TCO488" s="431"/>
      <c r="TCP488" s="3"/>
      <c r="TCQ488" s="570"/>
      <c r="TCR488" s="3"/>
      <c r="TCS488" s="431"/>
      <c r="TCT488" s="3"/>
      <c r="TCU488" s="570"/>
      <c r="TCV488" s="3"/>
      <c r="TCW488" s="431"/>
      <c r="TCX488" s="3"/>
      <c r="TCY488" s="570"/>
      <c r="TCZ488" s="3"/>
      <c r="TDA488" s="431"/>
      <c r="TDB488" s="3"/>
      <c r="TDC488" s="570"/>
      <c r="TDD488" s="3"/>
      <c r="TDE488" s="431"/>
      <c r="TDF488" s="3"/>
      <c r="TDG488" s="570"/>
      <c r="TDH488" s="3"/>
      <c r="TDI488" s="431"/>
      <c r="TDJ488" s="3"/>
      <c r="TDK488" s="570"/>
      <c r="TDL488" s="3"/>
      <c r="TDM488" s="431"/>
      <c r="TDN488" s="3"/>
      <c r="TDO488" s="570"/>
      <c r="TDP488" s="3"/>
      <c r="TDQ488" s="431"/>
      <c r="TDR488" s="3"/>
      <c r="TDS488" s="570"/>
      <c r="TDT488" s="3"/>
      <c r="TDU488" s="431"/>
      <c r="TDV488" s="3"/>
      <c r="TDW488" s="570"/>
      <c r="TDX488" s="3"/>
      <c r="TDY488" s="431"/>
      <c r="TDZ488" s="3"/>
      <c r="TEA488" s="570"/>
      <c r="TEB488" s="3"/>
      <c r="TEC488" s="431"/>
      <c r="TED488" s="3"/>
      <c r="TEE488" s="570"/>
      <c r="TEF488" s="3"/>
      <c r="TEG488" s="431"/>
      <c r="TEH488" s="3"/>
      <c r="TEI488" s="570"/>
      <c r="TEJ488" s="3"/>
      <c r="TEK488" s="431"/>
      <c r="TEL488" s="3"/>
      <c r="TEM488" s="570"/>
      <c r="TEN488" s="3"/>
      <c r="TEO488" s="431"/>
      <c r="TEP488" s="3"/>
      <c r="TEQ488" s="570"/>
      <c r="TER488" s="3"/>
      <c r="TES488" s="431"/>
      <c r="TET488" s="3"/>
      <c r="TEU488" s="570"/>
      <c r="TEV488" s="3"/>
      <c r="TEW488" s="431"/>
      <c r="TEX488" s="3"/>
      <c r="TEY488" s="570"/>
      <c r="TEZ488" s="3"/>
      <c r="TFA488" s="431"/>
      <c r="TFB488" s="3"/>
      <c r="TFC488" s="570"/>
      <c r="TFD488" s="3"/>
      <c r="TFE488" s="431"/>
      <c r="TFF488" s="3"/>
      <c r="TFG488" s="570"/>
      <c r="TFH488" s="3"/>
      <c r="TFI488" s="431"/>
      <c r="TFJ488" s="3"/>
      <c r="TFK488" s="570"/>
      <c r="TFL488" s="3"/>
      <c r="TFM488" s="431"/>
      <c r="TFN488" s="3"/>
      <c r="TFO488" s="570"/>
      <c r="TFP488" s="3"/>
      <c r="TFQ488" s="431"/>
      <c r="TFR488" s="3"/>
      <c r="TFS488" s="570"/>
      <c r="TFT488" s="3"/>
      <c r="TFU488" s="431"/>
      <c r="TFV488" s="3"/>
      <c r="TFW488" s="570"/>
      <c r="TFX488" s="3"/>
      <c r="TFY488" s="431"/>
      <c r="TFZ488" s="3"/>
      <c r="TGA488" s="570"/>
      <c r="TGB488" s="3"/>
      <c r="TGC488" s="431"/>
      <c r="TGD488" s="3"/>
      <c r="TGE488" s="570"/>
      <c r="TGF488" s="3"/>
      <c r="TGG488" s="431"/>
      <c r="TGH488" s="3"/>
      <c r="TGI488" s="570"/>
      <c r="TGJ488" s="3"/>
      <c r="TGK488" s="431"/>
      <c r="TGL488" s="3"/>
      <c r="TGM488" s="570"/>
      <c r="TGN488" s="3"/>
      <c r="TGO488" s="431"/>
      <c r="TGP488" s="3"/>
      <c r="TGQ488" s="570"/>
      <c r="TGR488" s="3"/>
      <c r="TGS488" s="431"/>
      <c r="TGT488" s="3"/>
      <c r="TGU488" s="570"/>
      <c r="TGV488" s="3"/>
      <c r="TGW488" s="431"/>
      <c r="TGX488" s="3"/>
      <c r="TGY488" s="570"/>
      <c r="TGZ488" s="3"/>
      <c r="THA488" s="431"/>
      <c r="THB488" s="3"/>
      <c r="THC488" s="570"/>
      <c r="THD488" s="3"/>
      <c r="THE488" s="431"/>
      <c r="THF488" s="3"/>
      <c r="THG488" s="570"/>
      <c r="THH488" s="3"/>
      <c r="THI488" s="431"/>
      <c r="THJ488" s="3"/>
      <c r="THK488" s="570"/>
      <c r="THL488" s="3"/>
      <c r="THM488" s="431"/>
      <c r="THN488" s="3"/>
      <c r="THO488" s="570"/>
      <c r="THP488" s="3"/>
      <c r="THQ488" s="431"/>
      <c r="THR488" s="3"/>
      <c r="THS488" s="570"/>
      <c r="THT488" s="3"/>
      <c r="THU488" s="431"/>
      <c r="THV488" s="3"/>
      <c r="THW488" s="570"/>
      <c r="THX488" s="3"/>
      <c r="THY488" s="431"/>
      <c r="THZ488" s="3"/>
      <c r="TIA488" s="570"/>
      <c r="TIB488" s="3"/>
      <c r="TIC488" s="431"/>
      <c r="TID488" s="3"/>
      <c r="TIE488" s="570"/>
      <c r="TIF488" s="3"/>
      <c r="TIG488" s="431"/>
      <c r="TIH488" s="3"/>
      <c r="TII488" s="570"/>
      <c r="TIJ488" s="3"/>
      <c r="TIK488" s="431"/>
      <c r="TIL488" s="3"/>
      <c r="TIM488" s="570"/>
      <c r="TIN488" s="3"/>
      <c r="TIO488" s="431"/>
      <c r="TIP488" s="3"/>
      <c r="TIQ488" s="570"/>
      <c r="TIR488" s="3"/>
      <c r="TIS488" s="431"/>
      <c r="TIT488" s="3"/>
      <c r="TIU488" s="570"/>
      <c r="TIV488" s="3"/>
      <c r="TIW488" s="431"/>
      <c r="TIX488" s="3"/>
      <c r="TIY488" s="570"/>
      <c r="TIZ488" s="3"/>
      <c r="TJA488" s="431"/>
      <c r="TJB488" s="3"/>
      <c r="TJC488" s="570"/>
      <c r="TJD488" s="3"/>
      <c r="TJE488" s="431"/>
      <c r="TJF488" s="3"/>
      <c r="TJG488" s="570"/>
      <c r="TJH488" s="3"/>
      <c r="TJI488" s="431"/>
      <c r="TJJ488" s="3"/>
      <c r="TJK488" s="570"/>
      <c r="TJL488" s="3"/>
      <c r="TJM488" s="431"/>
      <c r="TJN488" s="3"/>
      <c r="TJO488" s="570"/>
      <c r="TJP488" s="3"/>
      <c r="TJQ488" s="431"/>
      <c r="TJR488" s="3"/>
      <c r="TJS488" s="570"/>
      <c r="TJT488" s="3"/>
      <c r="TJU488" s="431"/>
      <c r="TJV488" s="3"/>
      <c r="TJW488" s="570"/>
      <c r="TJX488" s="3"/>
      <c r="TJY488" s="431"/>
      <c r="TJZ488" s="3"/>
      <c r="TKA488" s="570"/>
      <c r="TKB488" s="3"/>
      <c r="TKC488" s="431"/>
      <c r="TKD488" s="3"/>
      <c r="TKE488" s="570"/>
      <c r="TKF488" s="3"/>
      <c r="TKG488" s="431"/>
      <c r="TKH488" s="3"/>
      <c r="TKI488" s="570"/>
      <c r="TKJ488" s="3"/>
      <c r="TKK488" s="431"/>
      <c r="TKL488" s="3"/>
      <c r="TKM488" s="570"/>
      <c r="TKN488" s="3"/>
      <c r="TKO488" s="431"/>
      <c r="TKP488" s="3"/>
      <c r="TKQ488" s="570"/>
      <c r="TKR488" s="3"/>
      <c r="TKS488" s="431"/>
      <c r="TKT488" s="3"/>
      <c r="TKU488" s="570"/>
      <c r="TKV488" s="3"/>
      <c r="TKW488" s="431"/>
      <c r="TKX488" s="3"/>
      <c r="TKY488" s="570"/>
      <c r="TKZ488" s="3"/>
      <c r="TLA488" s="431"/>
      <c r="TLB488" s="3"/>
      <c r="TLC488" s="570"/>
      <c r="TLD488" s="3"/>
      <c r="TLE488" s="431"/>
      <c r="TLF488" s="3"/>
      <c r="TLG488" s="570"/>
      <c r="TLH488" s="3"/>
      <c r="TLI488" s="431"/>
      <c r="TLJ488" s="3"/>
      <c r="TLK488" s="570"/>
      <c r="TLL488" s="3"/>
      <c r="TLM488" s="431"/>
      <c r="TLN488" s="3"/>
      <c r="TLO488" s="570"/>
      <c r="TLP488" s="3"/>
      <c r="TLQ488" s="431"/>
      <c r="TLR488" s="3"/>
      <c r="TLS488" s="570"/>
      <c r="TLT488" s="3"/>
      <c r="TLU488" s="431"/>
      <c r="TLV488" s="3"/>
      <c r="TLW488" s="570"/>
      <c r="TLX488" s="3"/>
      <c r="TLY488" s="431"/>
      <c r="TLZ488" s="3"/>
      <c r="TMA488" s="570"/>
      <c r="TMB488" s="3"/>
      <c r="TMC488" s="431"/>
      <c r="TMD488" s="3"/>
      <c r="TME488" s="570"/>
      <c r="TMF488" s="3"/>
      <c r="TMG488" s="431"/>
      <c r="TMH488" s="3"/>
      <c r="TMI488" s="570"/>
      <c r="TMJ488" s="3"/>
      <c r="TMK488" s="431"/>
      <c r="TML488" s="3"/>
      <c r="TMM488" s="570"/>
      <c r="TMN488" s="3"/>
      <c r="TMO488" s="431"/>
      <c r="TMP488" s="3"/>
      <c r="TMQ488" s="570"/>
      <c r="TMR488" s="3"/>
      <c r="TMS488" s="431"/>
      <c r="TMT488" s="3"/>
      <c r="TMU488" s="570"/>
      <c r="TMV488" s="3"/>
      <c r="TMW488" s="431"/>
      <c r="TMX488" s="3"/>
      <c r="TMY488" s="570"/>
      <c r="TMZ488" s="3"/>
      <c r="TNA488" s="431"/>
      <c r="TNB488" s="3"/>
      <c r="TNC488" s="570"/>
      <c r="TND488" s="3"/>
      <c r="TNE488" s="431"/>
      <c r="TNF488" s="3"/>
      <c r="TNG488" s="570"/>
      <c r="TNH488" s="3"/>
      <c r="TNI488" s="431"/>
      <c r="TNJ488" s="3"/>
      <c r="TNK488" s="570"/>
      <c r="TNL488" s="3"/>
      <c r="TNM488" s="431"/>
      <c r="TNN488" s="3"/>
      <c r="TNO488" s="570"/>
      <c r="TNP488" s="3"/>
      <c r="TNQ488" s="431"/>
      <c r="TNR488" s="3"/>
      <c r="TNS488" s="570"/>
      <c r="TNT488" s="3"/>
      <c r="TNU488" s="431"/>
      <c r="TNV488" s="3"/>
      <c r="TNW488" s="570"/>
      <c r="TNX488" s="3"/>
      <c r="TNY488" s="431"/>
      <c r="TNZ488" s="3"/>
      <c r="TOA488" s="570"/>
      <c r="TOB488" s="3"/>
      <c r="TOC488" s="431"/>
      <c r="TOD488" s="3"/>
      <c r="TOE488" s="570"/>
      <c r="TOF488" s="3"/>
      <c r="TOG488" s="431"/>
      <c r="TOH488" s="3"/>
      <c r="TOI488" s="570"/>
      <c r="TOJ488" s="3"/>
      <c r="TOK488" s="431"/>
      <c r="TOL488" s="3"/>
      <c r="TOM488" s="570"/>
      <c r="TON488" s="3"/>
      <c r="TOO488" s="431"/>
      <c r="TOP488" s="3"/>
      <c r="TOQ488" s="570"/>
      <c r="TOR488" s="3"/>
      <c r="TOS488" s="431"/>
      <c r="TOT488" s="3"/>
      <c r="TOU488" s="570"/>
      <c r="TOV488" s="3"/>
      <c r="TOW488" s="431"/>
      <c r="TOX488" s="3"/>
      <c r="TOY488" s="570"/>
      <c r="TOZ488" s="3"/>
      <c r="TPA488" s="431"/>
      <c r="TPB488" s="3"/>
      <c r="TPC488" s="570"/>
      <c r="TPD488" s="3"/>
      <c r="TPE488" s="431"/>
      <c r="TPF488" s="3"/>
      <c r="TPG488" s="570"/>
      <c r="TPH488" s="3"/>
      <c r="TPI488" s="431"/>
      <c r="TPJ488" s="3"/>
      <c r="TPK488" s="570"/>
      <c r="TPL488" s="3"/>
      <c r="TPM488" s="431"/>
      <c r="TPN488" s="3"/>
      <c r="TPO488" s="570"/>
      <c r="TPP488" s="3"/>
      <c r="TPQ488" s="431"/>
      <c r="TPR488" s="3"/>
      <c r="TPS488" s="570"/>
      <c r="TPT488" s="3"/>
      <c r="TPU488" s="431"/>
      <c r="TPV488" s="3"/>
      <c r="TPW488" s="570"/>
      <c r="TPX488" s="3"/>
      <c r="TPY488" s="431"/>
      <c r="TPZ488" s="3"/>
      <c r="TQA488" s="570"/>
      <c r="TQB488" s="3"/>
      <c r="TQC488" s="431"/>
      <c r="TQD488" s="3"/>
      <c r="TQE488" s="570"/>
      <c r="TQF488" s="3"/>
      <c r="TQG488" s="431"/>
      <c r="TQH488" s="3"/>
      <c r="TQI488" s="570"/>
      <c r="TQJ488" s="3"/>
      <c r="TQK488" s="431"/>
      <c r="TQL488" s="3"/>
      <c r="TQM488" s="570"/>
      <c r="TQN488" s="3"/>
      <c r="TQO488" s="431"/>
      <c r="TQP488" s="3"/>
      <c r="TQQ488" s="570"/>
      <c r="TQR488" s="3"/>
      <c r="TQS488" s="431"/>
      <c r="TQT488" s="3"/>
      <c r="TQU488" s="570"/>
      <c r="TQV488" s="3"/>
      <c r="TQW488" s="431"/>
      <c r="TQX488" s="3"/>
      <c r="TQY488" s="570"/>
      <c r="TQZ488" s="3"/>
      <c r="TRA488" s="431"/>
      <c r="TRB488" s="3"/>
      <c r="TRC488" s="570"/>
      <c r="TRD488" s="3"/>
      <c r="TRE488" s="431"/>
      <c r="TRF488" s="3"/>
      <c r="TRG488" s="570"/>
      <c r="TRH488" s="3"/>
      <c r="TRI488" s="431"/>
      <c r="TRJ488" s="3"/>
      <c r="TRK488" s="570"/>
      <c r="TRL488" s="3"/>
      <c r="TRM488" s="431"/>
      <c r="TRN488" s="3"/>
      <c r="TRO488" s="570"/>
      <c r="TRP488" s="3"/>
      <c r="TRQ488" s="431"/>
      <c r="TRR488" s="3"/>
      <c r="TRS488" s="570"/>
      <c r="TRT488" s="3"/>
      <c r="TRU488" s="431"/>
      <c r="TRV488" s="3"/>
      <c r="TRW488" s="570"/>
      <c r="TRX488" s="3"/>
      <c r="TRY488" s="431"/>
      <c r="TRZ488" s="3"/>
      <c r="TSA488" s="570"/>
      <c r="TSB488" s="3"/>
      <c r="TSC488" s="431"/>
      <c r="TSD488" s="3"/>
      <c r="TSE488" s="570"/>
      <c r="TSF488" s="3"/>
      <c r="TSG488" s="431"/>
      <c r="TSH488" s="3"/>
      <c r="TSI488" s="570"/>
      <c r="TSJ488" s="3"/>
      <c r="TSK488" s="431"/>
      <c r="TSL488" s="3"/>
      <c r="TSM488" s="570"/>
      <c r="TSN488" s="3"/>
      <c r="TSO488" s="431"/>
      <c r="TSP488" s="3"/>
      <c r="TSQ488" s="570"/>
      <c r="TSR488" s="3"/>
      <c r="TSS488" s="431"/>
      <c r="TST488" s="3"/>
      <c r="TSU488" s="570"/>
      <c r="TSV488" s="3"/>
      <c r="TSW488" s="431"/>
      <c r="TSX488" s="3"/>
      <c r="TSY488" s="570"/>
      <c r="TSZ488" s="3"/>
      <c r="TTA488" s="431"/>
      <c r="TTB488" s="3"/>
      <c r="TTC488" s="570"/>
      <c r="TTD488" s="3"/>
      <c r="TTE488" s="431"/>
      <c r="TTF488" s="3"/>
      <c r="TTG488" s="570"/>
      <c r="TTH488" s="3"/>
      <c r="TTI488" s="431"/>
      <c r="TTJ488" s="3"/>
      <c r="TTK488" s="570"/>
      <c r="TTL488" s="3"/>
      <c r="TTM488" s="431"/>
      <c r="TTN488" s="3"/>
      <c r="TTO488" s="570"/>
      <c r="TTP488" s="3"/>
      <c r="TTQ488" s="431"/>
      <c r="TTR488" s="3"/>
      <c r="TTS488" s="570"/>
      <c r="TTT488" s="3"/>
      <c r="TTU488" s="431"/>
      <c r="TTV488" s="3"/>
      <c r="TTW488" s="570"/>
      <c r="TTX488" s="3"/>
      <c r="TTY488" s="431"/>
      <c r="TTZ488" s="3"/>
      <c r="TUA488" s="570"/>
      <c r="TUB488" s="3"/>
      <c r="TUC488" s="431"/>
      <c r="TUD488" s="3"/>
      <c r="TUE488" s="570"/>
      <c r="TUF488" s="3"/>
      <c r="TUG488" s="431"/>
      <c r="TUH488" s="3"/>
      <c r="TUI488" s="570"/>
      <c r="TUJ488" s="3"/>
      <c r="TUK488" s="431"/>
      <c r="TUL488" s="3"/>
      <c r="TUM488" s="570"/>
      <c r="TUN488" s="3"/>
      <c r="TUO488" s="431"/>
      <c r="TUP488" s="3"/>
      <c r="TUQ488" s="570"/>
      <c r="TUR488" s="3"/>
      <c r="TUS488" s="431"/>
      <c r="TUT488" s="3"/>
      <c r="TUU488" s="570"/>
      <c r="TUV488" s="3"/>
      <c r="TUW488" s="431"/>
      <c r="TUX488" s="3"/>
      <c r="TUY488" s="570"/>
      <c r="TUZ488" s="3"/>
      <c r="TVA488" s="431"/>
      <c r="TVB488" s="3"/>
      <c r="TVC488" s="570"/>
      <c r="TVD488" s="3"/>
      <c r="TVE488" s="431"/>
      <c r="TVF488" s="3"/>
      <c r="TVG488" s="570"/>
      <c r="TVH488" s="3"/>
      <c r="TVI488" s="431"/>
      <c r="TVJ488" s="3"/>
      <c r="TVK488" s="570"/>
      <c r="TVL488" s="3"/>
      <c r="TVM488" s="431"/>
      <c r="TVN488" s="3"/>
      <c r="TVO488" s="570"/>
      <c r="TVP488" s="3"/>
      <c r="TVQ488" s="431"/>
      <c r="TVR488" s="3"/>
      <c r="TVS488" s="570"/>
      <c r="TVT488" s="3"/>
      <c r="TVU488" s="431"/>
      <c r="TVV488" s="3"/>
      <c r="TVW488" s="570"/>
      <c r="TVX488" s="3"/>
      <c r="TVY488" s="431"/>
      <c r="TVZ488" s="3"/>
      <c r="TWA488" s="570"/>
      <c r="TWB488" s="3"/>
      <c r="TWC488" s="431"/>
      <c r="TWD488" s="3"/>
      <c r="TWE488" s="570"/>
      <c r="TWF488" s="3"/>
      <c r="TWG488" s="431"/>
      <c r="TWH488" s="3"/>
      <c r="TWI488" s="570"/>
      <c r="TWJ488" s="3"/>
      <c r="TWK488" s="431"/>
      <c r="TWL488" s="3"/>
      <c r="TWM488" s="570"/>
      <c r="TWN488" s="3"/>
      <c r="TWO488" s="431"/>
      <c r="TWP488" s="3"/>
      <c r="TWQ488" s="570"/>
      <c r="TWR488" s="3"/>
      <c r="TWS488" s="431"/>
      <c r="TWT488" s="3"/>
      <c r="TWU488" s="570"/>
      <c r="TWV488" s="3"/>
      <c r="TWW488" s="431"/>
      <c r="TWX488" s="3"/>
      <c r="TWY488" s="570"/>
      <c r="TWZ488" s="3"/>
      <c r="TXA488" s="431"/>
      <c r="TXB488" s="3"/>
      <c r="TXC488" s="570"/>
      <c r="TXD488" s="3"/>
      <c r="TXE488" s="431"/>
      <c r="TXF488" s="3"/>
      <c r="TXG488" s="570"/>
      <c r="TXH488" s="3"/>
      <c r="TXI488" s="431"/>
      <c r="TXJ488" s="3"/>
      <c r="TXK488" s="570"/>
      <c r="TXL488" s="3"/>
      <c r="TXM488" s="431"/>
      <c r="TXN488" s="3"/>
      <c r="TXO488" s="570"/>
      <c r="TXP488" s="3"/>
      <c r="TXQ488" s="431"/>
      <c r="TXR488" s="3"/>
      <c r="TXS488" s="570"/>
      <c r="TXT488" s="3"/>
      <c r="TXU488" s="431"/>
      <c r="TXV488" s="3"/>
      <c r="TXW488" s="570"/>
      <c r="TXX488" s="3"/>
      <c r="TXY488" s="431"/>
      <c r="TXZ488" s="3"/>
      <c r="TYA488" s="570"/>
      <c r="TYB488" s="3"/>
      <c r="TYC488" s="431"/>
      <c r="TYD488" s="3"/>
      <c r="TYE488" s="570"/>
      <c r="TYF488" s="3"/>
      <c r="TYG488" s="431"/>
      <c r="TYH488" s="3"/>
      <c r="TYI488" s="570"/>
      <c r="TYJ488" s="3"/>
      <c r="TYK488" s="431"/>
      <c r="TYL488" s="3"/>
      <c r="TYM488" s="570"/>
      <c r="TYN488" s="3"/>
      <c r="TYO488" s="431"/>
      <c r="TYP488" s="3"/>
      <c r="TYQ488" s="570"/>
      <c r="TYR488" s="3"/>
      <c r="TYS488" s="431"/>
      <c r="TYT488" s="3"/>
      <c r="TYU488" s="570"/>
      <c r="TYV488" s="3"/>
      <c r="TYW488" s="431"/>
      <c r="TYX488" s="3"/>
      <c r="TYY488" s="570"/>
      <c r="TYZ488" s="3"/>
      <c r="TZA488" s="431"/>
      <c r="TZB488" s="3"/>
      <c r="TZC488" s="570"/>
      <c r="TZD488" s="3"/>
      <c r="TZE488" s="431"/>
      <c r="TZF488" s="3"/>
      <c r="TZG488" s="570"/>
      <c r="TZH488" s="3"/>
      <c r="TZI488" s="431"/>
      <c r="TZJ488" s="3"/>
      <c r="TZK488" s="570"/>
      <c r="TZL488" s="3"/>
      <c r="TZM488" s="431"/>
      <c r="TZN488" s="3"/>
      <c r="TZO488" s="570"/>
      <c r="TZP488" s="3"/>
      <c r="TZQ488" s="431"/>
      <c r="TZR488" s="3"/>
      <c r="TZS488" s="570"/>
      <c r="TZT488" s="3"/>
      <c r="TZU488" s="431"/>
      <c r="TZV488" s="3"/>
      <c r="TZW488" s="570"/>
      <c r="TZX488" s="3"/>
      <c r="TZY488" s="431"/>
      <c r="TZZ488" s="3"/>
      <c r="UAA488" s="570"/>
      <c r="UAB488" s="3"/>
      <c r="UAC488" s="431"/>
      <c r="UAD488" s="3"/>
      <c r="UAE488" s="570"/>
      <c r="UAF488" s="3"/>
      <c r="UAG488" s="431"/>
      <c r="UAH488" s="3"/>
      <c r="UAI488" s="570"/>
      <c r="UAJ488" s="3"/>
      <c r="UAK488" s="431"/>
      <c r="UAL488" s="3"/>
      <c r="UAM488" s="570"/>
      <c r="UAN488" s="3"/>
      <c r="UAO488" s="431"/>
      <c r="UAP488" s="3"/>
      <c r="UAQ488" s="570"/>
      <c r="UAR488" s="3"/>
      <c r="UAS488" s="431"/>
      <c r="UAT488" s="3"/>
      <c r="UAU488" s="570"/>
      <c r="UAV488" s="3"/>
      <c r="UAW488" s="431"/>
      <c r="UAX488" s="3"/>
      <c r="UAY488" s="570"/>
      <c r="UAZ488" s="3"/>
      <c r="UBA488" s="431"/>
      <c r="UBB488" s="3"/>
      <c r="UBC488" s="570"/>
      <c r="UBD488" s="3"/>
      <c r="UBE488" s="431"/>
      <c r="UBF488" s="3"/>
      <c r="UBG488" s="570"/>
      <c r="UBH488" s="3"/>
      <c r="UBI488" s="431"/>
      <c r="UBJ488" s="3"/>
      <c r="UBK488" s="570"/>
      <c r="UBL488" s="3"/>
      <c r="UBM488" s="431"/>
      <c r="UBN488" s="3"/>
      <c r="UBO488" s="570"/>
      <c r="UBP488" s="3"/>
      <c r="UBQ488" s="431"/>
      <c r="UBR488" s="3"/>
      <c r="UBS488" s="570"/>
      <c r="UBT488" s="3"/>
      <c r="UBU488" s="431"/>
      <c r="UBV488" s="3"/>
      <c r="UBW488" s="570"/>
      <c r="UBX488" s="3"/>
      <c r="UBY488" s="431"/>
      <c r="UBZ488" s="3"/>
      <c r="UCA488" s="570"/>
      <c r="UCB488" s="3"/>
      <c r="UCC488" s="431"/>
      <c r="UCD488" s="3"/>
      <c r="UCE488" s="570"/>
      <c r="UCF488" s="3"/>
      <c r="UCG488" s="431"/>
      <c r="UCH488" s="3"/>
      <c r="UCI488" s="570"/>
      <c r="UCJ488" s="3"/>
      <c r="UCK488" s="431"/>
      <c r="UCL488" s="3"/>
      <c r="UCM488" s="570"/>
      <c r="UCN488" s="3"/>
      <c r="UCO488" s="431"/>
      <c r="UCP488" s="3"/>
      <c r="UCQ488" s="570"/>
      <c r="UCR488" s="3"/>
      <c r="UCS488" s="431"/>
      <c r="UCT488" s="3"/>
      <c r="UCU488" s="570"/>
      <c r="UCV488" s="3"/>
      <c r="UCW488" s="431"/>
      <c r="UCX488" s="3"/>
      <c r="UCY488" s="570"/>
      <c r="UCZ488" s="3"/>
      <c r="UDA488" s="431"/>
      <c r="UDB488" s="3"/>
      <c r="UDC488" s="570"/>
      <c r="UDD488" s="3"/>
      <c r="UDE488" s="431"/>
      <c r="UDF488" s="3"/>
      <c r="UDG488" s="570"/>
      <c r="UDH488" s="3"/>
      <c r="UDI488" s="431"/>
      <c r="UDJ488" s="3"/>
      <c r="UDK488" s="570"/>
      <c r="UDL488" s="3"/>
      <c r="UDM488" s="431"/>
      <c r="UDN488" s="3"/>
      <c r="UDO488" s="570"/>
      <c r="UDP488" s="3"/>
      <c r="UDQ488" s="431"/>
      <c r="UDR488" s="3"/>
      <c r="UDS488" s="570"/>
      <c r="UDT488" s="3"/>
      <c r="UDU488" s="431"/>
      <c r="UDV488" s="3"/>
      <c r="UDW488" s="570"/>
      <c r="UDX488" s="3"/>
      <c r="UDY488" s="431"/>
      <c r="UDZ488" s="3"/>
      <c r="UEA488" s="570"/>
      <c r="UEB488" s="3"/>
      <c r="UEC488" s="431"/>
      <c r="UED488" s="3"/>
      <c r="UEE488" s="570"/>
      <c r="UEF488" s="3"/>
      <c r="UEG488" s="431"/>
      <c r="UEH488" s="3"/>
      <c r="UEI488" s="570"/>
      <c r="UEJ488" s="3"/>
      <c r="UEK488" s="431"/>
      <c r="UEL488" s="3"/>
      <c r="UEM488" s="570"/>
      <c r="UEN488" s="3"/>
      <c r="UEO488" s="431"/>
      <c r="UEP488" s="3"/>
      <c r="UEQ488" s="570"/>
      <c r="UER488" s="3"/>
      <c r="UES488" s="431"/>
      <c r="UET488" s="3"/>
      <c r="UEU488" s="570"/>
      <c r="UEV488" s="3"/>
      <c r="UEW488" s="431"/>
      <c r="UEX488" s="3"/>
      <c r="UEY488" s="570"/>
      <c r="UEZ488" s="3"/>
      <c r="UFA488" s="431"/>
      <c r="UFB488" s="3"/>
      <c r="UFC488" s="570"/>
      <c r="UFD488" s="3"/>
      <c r="UFE488" s="431"/>
      <c r="UFF488" s="3"/>
      <c r="UFG488" s="570"/>
      <c r="UFH488" s="3"/>
      <c r="UFI488" s="431"/>
      <c r="UFJ488" s="3"/>
      <c r="UFK488" s="570"/>
      <c r="UFL488" s="3"/>
      <c r="UFM488" s="431"/>
      <c r="UFN488" s="3"/>
      <c r="UFO488" s="570"/>
      <c r="UFP488" s="3"/>
      <c r="UFQ488" s="431"/>
      <c r="UFR488" s="3"/>
      <c r="UFS488" s="570"/>
      <c r="UFT488" s="3"/>
      <c r="UFU488" s="431"/>
      <c r="UFV488" s="3"/>
      <c r="UFW488" s="570"/>
      <c r="UFX488" s="3"/>
      <c r="UFY488" s="431"/>
      <c r="UFZ488" s="3"/>
      <c r="UGA488" s="570"/>
      <c r="UGB488" s="3"/>
      <c r="UGC488" s="431"/>
      <c r="UGD488" s="3"/>
      <c r="UGE488" s="570"/>
      <c r="UGF488" s="3"/>
      <c r="UGG488" s="431"/>
      <c r="UGH488" s="3"/>
      <c r="UGI488" s="570"/>
      <c r="UGJ488" s="3"/>
      <c r="UGK488" s="431"/>
      <c r="UGL488" s="3"/>
      <c r="UGM488" s="570"/>
      <c r="UGN488" s="3"/>
      <c r="UGO488" s="431"/>
      <c r="UGP488" s="3"/>
      <c r="UGQ488" s="570"/>
      <c r="UGR488" s="3"/>
      <c r="UGS488" s="431"/>
      <c r="UGT488" s="3"/>
      <c r="UGU488" s="570"/>
      <c r="UGV488" s="3"/>
      <c r="UGW488" s="431"/>
      <c r="UGX488" s="3"/>
      <c r="UGY488" s="570"/>
      <c r="UGZ488" s="3"/>
      <c r="UHA488" s="431"/>
      <c r="UHB488" s="3"/>
      <c r="UHC488" s="570"/>
      <c r="UHD488" s="3"/>
      <c r="UHE488" s="431"/>
      <c r="UHF488" s="3"/>
      <c r="UHG488" s="570"/>
      <c r="UHH488" s="3"/>
      <c r="UHI488" s="431"/>
      <c r="UHJ488" s="3"/>
      <c r="UHK488" s="570"/>
      <c r="UHL488" s="3"/>
      <c r="UHM488" s="431"/>
      <c r="UHN488" s="3"/>
      <c r="UHO488" s="570"/>
      <c r="UHP488" s="3"/>
      <c r="UHQ488" s="431"/>
      <c r="UHR488" s="3"/>
      <c r="UHS488" s="570"/>
      <c r="UHT488" s="3"/>
      <c r="UHU488" s="431"/>
      <c r="UHV488" s="3"/>
      <c r="UHW488" s="570"/>
      <c r="UHX488" s="3"/>
      <c r="UHY488" s="431"/>
      <c r="UHZ488" s="3"/>
      <c r="UIA488" s="570"/>
      <c r="UIB488" s="3"/>
      <c r="UIC488" s="431"/>
      <c r="UID488" s="3"/>
      <c r="UIE488" s="570"/>
      <c r="UIF488" s="3"/>
      <c r="UIG488" s="431"/>
      <c r="UIH488" s="3"/>
      <c r="UII488" s="570"/>
      <c r="UIJ488" s="3"/>
      <c r="UIK488" s="431"/>
      <c r="UIL488" s="3"/>
      <c r="UIM488" s="570"/>
      <c r="UIN488" s="3"/>
      <c r="UIO488" s="431"/>
      <c r="UIP488" s="3"/>
      <c r="UIQ488" s="570"/>
      <c r="UIR488" s="3"/>
      <c r="UIS488" s="431"/>
      <c r="UIT488" s="3"/>
      <c r="UIU488" s="570"/>
      <c r="UIV488" s="3"/>
      <c r="UIW488" s="431"/>
      <c r="UIX488" s="3"/>
      <c r="UIY488" s="570"/>
      <c r="UIZ488" s="3"/>
      <c r="UJA488" s="431"/>
      <c r="UJB488" s="3"/>
      <c r="UJC488" s="570"/>
      <c r="UJD488" s="3"/>
      <c r="UJE488" s="431"/>
      <c r="UJF488" s="3"/>
      <c r="UJG488" s="570"/>
      <c r="UJH488" s="3"/>
      <c r="UJI488" s="431"/>
      <c r="UJJ488" s="3"/>
      <c r="UJK488" s="570"/>
      <c r="UJL488" s="3"/>
      <c r="UJM488" s="431"/>
      <c r="UJN488" s="3"/>
      <c r="UJO488" s="570"/>
      <c r="UJP488" s="3"/>
      <c r="UJQ488" s="431"/>
      <c r="UJR488" s="3"/>
      <c r="UJS488" s="570"/>
      <c r="UJT488" s="3"/>
      <c r="UJU488" s="431"/>
      <c r="UJV488" s="3"/>
      <c r="UJW488" s="570"/>
      <c r="UJX488" s="3"/>
      <c r="UJY488" s="431"/>
      <c r="UJZ488" s="3"/>
      <c r="UKA488" s="570"/>
      <c r="UKB488" s="3"/>
      <c r="UKC488" s="431"/>
      <c r="UKD488" s="3"/>
      <c r="UKE488" s="570"/>
      <c r="UKF488" s="3"/>
      <c r="UKG488" s="431"/>
      <c r="UKH488" s="3"/>
      <c r="UKI488" s="570"/>
      <c r="UKJ488" s="3"/>
      <c r="UKK488" s="431"/>
      <c r="UKL488" s="3"/>
      <c r="UKM488" s="570"/>
      <c r="UKN488" s="3"/>
      <c r="UKO488" s="431"/>
      <c r="UKP488" s="3"/>
      <c r="UKQ488" s="570"/>
      <c r="UKR488" s="3"/>
      <c r="UKS488" s="431"/>
      <c r="UKT488" s="3"/>
      <c r="UKU488" s="570"/>
      <c r="UKV488" s="3"/>
      <c r="UKW488" s="431"/>
      <c r="UKX488" s="3"/>
      <c r="UKY488" s="570"/>
      <c r="UKZ488" s="3"/>
      <c r="ULA488" s="431"/>
      <c r="ULB488" s="3"/>
      <c r="ULC488" s="570"/>
      <c r="ULD488" s="3"/>
      <c r="ULE488" s="431"/>
      <c r="ULF488" s="3"/>
      <c r="ULG488" s="570"/>
      <c r="ULH488" s="3"/>
      <c r="ULI488" s="431"/>
      <c r="ULJ488" s="3"/>
      <c r="ULK488" s="570"/>
      <c r="ULL488" s="3"/>
      <c r="ULM488" s="431"/>
      <c r="ULN488" s="3"/>
      <c r="ULO488" s="570"/>
      <c r="ULP488" s="3"/>
      <c r="ULQ488" s="431"/>
      <c r="ULR488" s="3"/>
      <c r="ULS488" s="570"/>
      <c r="ULT488" s="3"/>
      <c r="ULU488" s="431"/>
      <c r="ULV488" s="3"/>
      <c r="ULW488" s="570"/>
      <c r="ULX488" s="3"/>
      <c r="ULY488" s="431"/>
      <c r="ULZ488" s="3"/>
      <c r="UMA488" s="570"/>
      <c r="UMB488" s="3"/>
      <c r="UMC488" s="431"/>
      <c r="UMD488" s="3"/>
      <c r="UME488" s="570"/>
      <c r="UMF488" s="3"/>
      <c r="UMG488" s="431"/>
      <c r="UMH488" s="3"/>
      <c r="UMI488" s="570"/>
      <c r="UMJ488" s="3"/>
      <c r="UMK488" s="431"/>
      <c r="UML488" s="3"/>
      <c r="UMM488" s="570"/>
      <c r="UMN488" s="3"/>
      <c r="UMO488" s="431"/>
      <c r="UMP488" s="3"/>
      <c r="UMQ488" s="570"/>
      <c r="UMR488" s="3"/>
      <c r="UMS488" s="431"/>
      <c r="UMT488" s="3"/>
      <c r="UMU488" s="570"/>
      <c r="UMV488" s="3"/>
      <c r="UMW488" s="431"/>
      <c r="UMX488" s="3"/>
      <c r="UMY488" s="570"/>
      <c r="UMZ488" s="3"/>
      <c r="UNA488" s="431"/>
      <c r="UNB488" s="3"/>
      <c r="UNC488" s="570"/>
      <c r="UND488" s="3"/>
      <c r="UNE488" s="431"/>
      <c r="UNF488" s="3"/>
      <c r="UNG488" s="570"/>
      <c r="UNH488" s="3"/>
      <c r="UNI488" s="431"/>
      <c r="UNJ488" s="3"/>
      <c r="UNK488" s="570"/>
      <c r="UNL488" s="3"/>
      <c r="UNM488" s="431"/>
      <c r="UNN488" s="3"/>
      <c r="UNO488" s="570"/>
      <c r="UNP488" s="3"/>
      <c r="UNQ488" s="431"/>
      <c r="UNR488" s="3"/>
      <c r="UNS488" s="570"/>
      <c r="UNT488" s="3"/>
      <c r="UNU488" s="431"/>
      <c r="UNV488" s="3"/>
      <c r="UNW488" s="570"/>
      <c r="UNX488" s="3"/>
      <c r="UNY488" s="431"/>
      <c r="UNZ488" s="3"/>
      <c r="UOA488" s="570"/>
      <c r="UOB488" s="3"/>
      <c r="UOC488" s="431"/>
      <c r="UOD488" s="3"/>
      <c r="UOE488" s="570"/>
      <c r="UOF488" s="3"/>
      <c r="UOG488" s="431"/>
      <c r="UOH488" s="3"/>
      <c r="UOI488" s="570"/>
      <c r="UOJ488" s="3"/>
      <c r="UOK488" s="431"/>
      <c r="UOL488" s="3"/>
      <c r="UOM488" s="570"/>
      <c r="UON488" s="3"/>
      <c r="UOO488" s="431"/>
      <c r="UOP488" s="3"/>
      <c r="UOQ488" s="570"/>
      <c r="UOR488" s="3"/>
      <c r="UOS488" s="431"/>
      <c r="UOT488" s="3"/>
      <c r="UOU488" s="570"/>
      <c r="UOV488" s="3"/>
      <c r="UOW488" s="431"/>
      <c r="UOX488" s="3"/>
      <c r="UOY488" s="570"/>
      <c r="UOZ488" s="3"/>
      <c r="UPA488" s="431"/>
      <c r="UPB488" s="3"/>
      <c r="UPC488" s="570"/>
      <c r="UPD488" s="3"/>
      <c r="UPE488" s="431"/>
      <c r="UPF488" s="3"/>
      <c r="UPG488" s="570"/>
      <c r="UPH488" s="3"/>
      <c r="UPI488" s="431"/>
      <c r="UPJ488" s="3"/>
      <c r="UPK488" s="570"/>
      <c r="UPL488" s="3"/>
      <c r="UPM488" s="431"/>
      <c r="UPN488" s="3"/>
      <c r="UPO488" s="570"/>
      <c r="UPP488" s="3"/>
      <c r="UPQ488" s="431"/>
      <c r="UPR488" s="3"/>
      <c r="UPS488" s="570"/>
      <c r="UPT488" s="3"/>
      <c r="UPU488" s="431"/>
      <c r="UPV488" s="3"/>
      <c r="UPW488" s="570"/>
      <c r="UPX488" s="3"/>
      <c r="UPY488" s="431"/>
      <c r="UPZ488" s="3"/>
      <c r="UQA488" s="570"/>
      <c r="UQB488" s="3"/>
      <c r="UQC488" s="431"/>
      <c r="UQD488" s="3"/>
      <c r="UQE488" s="570"/>
      <c r="UQF488" s="3"/>
      <c r="UQG488" s="431"/>
      <c r="UQH488" s="3"/>
      <c r="UQI488" s="570"/>
      <c r="UQJ488" s="3"/>
      <c r="UQK488" s="431"/>
      <c r="UQL488" s="3"/>
      <c r="UQM488" s="570"/>
      <c r="UQN488" s="3"/>
      <c r="UQO488" s="431"/>
      <c r="UQP488" s="3"/>
      <c r="UQQ488" s="570"/>
      <c r="UQR488" s="3"/>
      <c r="UQS488" s="431"/>
      <c r="UQT488" s="3"/>
      <c r="UQU488" s="570"/>
      <c r="UQV488" s="3"/>
      <c r="UQW488" s="431"/>
      <c r="UQX488" s="3"/>
      <c r="UQY488" s="570"/>
      <c r="UQZ488" s="3"/>
      <c r="URA488" s="431"/>
      <c r="URB488" s="3"/>
      <c r="URC488" s="570"/>
      <c r="URD488" s="3"/>
      <c r="URE488" s="431"/>
      <c r="URF488" s="3"/>
      <c r="URG488" s="570"/>
      <c r="URH488" s="3"/>
      <c r="URI488" s="431"/>
      <c r="URJ488" s="3"/>
      <c r="URK488" s="570"/>
      <c r="URL488" s="3"/>
      <c r="URM488" s="431"/>
      <c r="URN488" s="3"/>
      <c r="URO488" s="570"/>
      <c r="URP488" s="3"/>
      <c r="URQ488" s="431"/>
      <c r="URR488" s="3"/>
      <c r="URS488" s="570"/>
      <c r="URT488" s="3"/>
      <c r="URU488" s="431"/>
      <c r="URV488" s="3"/>
      <c r="URW488" s="570"/>
      <c r="URX488" s="3"/>
      <c r="URY488" s="431"/>
      <c r="URZ488" s="3"/>
      <c r="USA488" s="570"/>
      <c r="USB488" s="3"/>
      <c r="USC488" s="431"/>
      <c r="USD488" s="3"/>
      <c r="USE488" s="570"/>
      <c r="USF488" s="3"/>
      <c r="USG488" s="431"/>
      <c r="USH488" s="3"/>
      <c r="USI488" s="570"/>
      <c r="USJ488" s="3"/>
      <c r="USK488" s="431"/>
      <c r="USL488" s="3"/>
      <c r="USM488" s="570"/>
      <c r="USN488" s="3"/>
      <c r="USO488" s="431"/>
      <c r="USP488" s="3"/>
      <c r="USQ488" s="570"/>
      <c r="USR488" s="3"/>
      <c r="USS488" s="431"/>
      <c r="UST488" s="3"/>
      <c r="USU488" s="570"/>
      <c r="USV488" s="3"/>
      <c r="USW488" s="431"/>
      <c r="USX488" s="3"/>
      <c r="USY488" s="570"/>
      <c r="USZ488" s="3"/>
      <c r="UTA488" s="431"/>
      <c r="UTB488" s="3"/>
      <c r="UTC488" s="570"/>
      <c r="UTD488" s="3"/>
      <c r="UTE488" s="431"/>
      <c r="UTF488" s="3"/>
      <c r="UTG488" s="570"/>
      <c r="UTH488" s="3"/>
      <c r="UTI488" s="431"/>
      <c r="UTJ488" s="3"/>
      <c r="UTK488" s="570"/>
      <c r="UTL488" s="3"/>
      <c r="UTM488" s="431"/>
      <c r="UTN488" s="3"/>
      <c r="UTO488" s="570"/>
      <c r="UTP488" s="3"/>
      <c r="UTQ488" s="431"/>
      <c r="UTR488" s="3"/>
      <c r="UTS488" s="570"/>
      <c r="UTT488" s="3"/>
      <c r="UTU488" s="431"/>
      <c r="UTV488" s="3"/>
      <c r="UTW488" s="570"/>
      <c r="UTX488" s="3"/>
      <c r="UTY488" s="431"/>
      <c r="UTZ488" s="3"/>
      <c r="UUA488" s="570"/>
      <c r="UUB488" s="3"/>
      <c r="UUC488" s="431"/>
      <c r="UUD488" s="3"/>
      <c r="UUE488" s="570"/>
      <c r="UUF488" s="3"/>
      <c r="UUG488" s="431"/>
      <c r="UUH488" s="3"/>
      <c r="UUI488" s="570"/>
      <c r="UUJ488" s="3"/>
      <c r="UUK488" s="431"/>
      <c r="UUL488" s="3"/>
      <c r="UUM488" s="570"/>
      <c r="UUN488" s="3"/>
      <c r="UUO488" s="431"/>
      <c r="UUP488" s="3"/>
      <c r="UUQ488" s="570"/>
      <c r="UUR488" s="3"/>
      <c r="UUS488" s="431"/>
      <c r="UUT488" s="3"/>
      <c r="UUU488" s="570"/>
      <c r="UUV488" s="3"/>
      <c r="UUW488" s="431"/>
      <c r="UUX488" s="3"/>
      <c r="UUY488" s="570"/>
      <c r="UUZ488" s="3"/>
      <c r="UVA488" s="431"/>
      <c r="UVB488" s="3"/>
      <c r="UVC488" s="570"/>
      <c r="UVD488" s="3"/>
      <c r="UVE488" s="431"/>
      <c r="UVF488" s="3"/>
      <c r="UVG488" s="570"/>
      <c r="UVH488" s="3"/>
      <c r="UVI488" s="431"/>
      <c r="UVJ488" s="3"/>
      <c r="UVK488" s="570"/>
      <c r="UVL488" s="3"/>
      <c r="UVM488" s="431"/>
      <c r="UVN488" s="3"/>
      <c r="UVO488" s="570"/>
      <c r="UVP488" s="3"/>
      <c r="UVQ488" s="431"/>
      <c r="UVR488" s="3"/>
      <c r="UVS488" s="570"/>
      <c r="UVT488" s="3"/>
      <c r="UVU488" s="431"/>
      <c r="UVV488" s="3"/>
      <c r="UVW488" s="570"/>
      <c r="UVX488" s="3"/>
      <c r="UVY488" s="431"/>
      <c r="UVZ488" s="3"/>
      <c r="UWA488" s="570"/>
      <c r="UWB488" s="3"/>
      <c r="UWC488" s="431"/>
      <c r="UWD488" s="3"/>
      <c r="UWE488" s="570"/>
      <c r="UWF488" s="3"/>
      <c r="UWG488" s="431"/>
      <c r="UWH488" s="3"/>
      <c r="UWI488" s="570"/>
      <c r="UWJ488" s="3"/>
      <c r="UWK488" s="431"/>
      <c r="UWL488" s="3"/>
      <c r="UWM488" s="570"/>
      <c r="UWN488" s="3"/>
      <c r="UWO488" s="431"/>
      <c r="UWP488" s="3"/>
      <c r="UWQ488" s="570"/>
      <c r="UWR488" s="3"/>
      <c r="UWS488" s="431"/>
      <c r="UWT488" s="3"/>
      <c r="UWU488" s="570"/>
      <c r="UWV488" s="3"/>
      <c r="UWW488" s="431"/>
      <c r="UWX488" s="3"/>
      <c r="UWY488" s="570"/>
      <c r="UWZ488" s="3"/>
      <c r="UXA488" s="431"/>
      <c r="UXB488" s="3"/>
      <c r="UXC488" s="570"/>
      <c r="UXD488" s="3"/>
      <c r="UXE488" s="431"/>
      <c r="UXF488" s="3"/>
      <c r="UXG488" s="570"/>
      <c r="UXH488" s="3"/>
      <c r="UXI488" s="431"/>
      <c r="UXJ488" s="3"/>
      <c r="UXK488" s="570"/>
      <c r="UXL488" s="3"/>
      <c r="UXM488" s="431"/>
      <c r="UXN488" s="3"/>
      <c r="UXO488" s="570"/>
      <c r="UXP488" s="3"/>
      <c r="UXQ488" s="431"/>
      <c r="UXR488" s="3"/>
      <c r="UXS488" s="570"/>
      <c r="UXT488" s="3"/>
      <c r="UXU488" s="431"/>
      <c r="UXV488" s="3"/>
      <c r="UXW488" s="570"/>
      <c r="UXX488" s="3"/>
      <c r="UXY488" s="431"/>
      <c r="UXZ488" s="3"/>
      <c r="UYA488" s="570"/>
      <c r="UYB488" s="3"/>
      <c r="UYC488" s="431"/>
      <c r="UYD488" s="3"/>
      <c r="UYE488" s="570"/>
      <c r="UYF488" s="3"/>
      <c r="UYG488" s="431"/>
      <c r="UYH488" s="3"/>
      <c r="UYI488" s="570"/>
      <c r="UYJ488" s="3"/>
      <c r="UYK488" s="431"/>
      <c r="UYL488" s="3"/>
      <c r="UYM488" s="570"/>
      <c r="UYN488" s="3"/>
      <c r="UYO488" s="431"/>
      <c r="UYP488" s="3"/>
      <c r="UYQ488" s="570"/>
      <c r="UYR488" s="3"/>
      <c r="UYS488" s="431"/>
      <c r="UYT488" s="3"/>
      <c r="UYU488" s="570"/>
      <c r="UYV488" s="3"/>
      <c r="UYW488" s="431"/>
      <c r="UYX488" s="3"/>
      <c r="UYY488" s="570"/>
      <c r="UYZ488" s="3"/>
      <c r="UZA488" s="431"/>
      <c r="UZB488" s="3"/>
      <c r="UZC488" s="570"/>
      <c r="UZD488" s="3"/>
      <c r="UZE488" s="431"/>
      <c r="UZF488" s="3"/>
      <c r="UZG488" s="570"/>
      <c r="UZH488" s="3"/>
      <c r="UZI488" s="431"/>
      <c r="UZJ488" s="3"/>
      <c r="UZK488" s="570"/>
      <c r="UZL488" s="3"/>
      <c r="UZM488" s="431"/>
      <c r="UZN488" s="3"/>
      <c r="UZO488" s="570"/>
      <c r="UZP488" s="3"/>
      <c r="UZQ488" s="431"/>
      <c r="UZR488" s="3"/>
      <c r="UZS488" s="570"/>
      <c r="UZT488" s="3"/>
      <c r="UZU488" s="431"/>
      <c r="UZV488" s="3"/>
      <c r="UZW488" s="570"/>
      <c r="UZX488" s="3"/>
      <c r="UZY488" s="431"/>
      <c r="UZZ488" s="3"/>
      <c r="VAA488" s="570"/>
      <c r="VAB488" s="3"/>
      <c r="VAC488" s="431"/>
      <c r="VAD488" s="3"/>
      <c r="VAE488" s="570"/>
      <c r="VAF488" s="3"/>
      <c r="VAG488" s="431"/>
      <c r="VAH488" s="3"/>
      <c r="VAI488" s="570"/>
      <c r="VAJ488" s="3"/>
      <c r="VAK488" s="431"/>
      <c r="VAL488" s="3"/>
      <c r="VAM488" s="570"/>
      <c r="VAN488" s="3"/>
      <c r="VAO488" s="431"/>
      <c r="VAP488" s="3"/>
      <c r="VAQ488" s="570"/>
      <c r="VAR488" s="3"/>
      <c r="VAS488" s="431"/>
      <c r="VAT488" s="3"/>
      <c r="VAU488" s="570"/>
      <c r="VAV488" s="3"/>
      <c r="VAW488" s="431"/>
      <c r="VAX488" s="3"/>
      <c r="VAY488" s="570"/>
      <c r="VAZ488" s="3"/>
      <c r="VBA488" s="431"/>
      <c r="VBB488" s="3"/>
      <c r="VBC488" s="570"/>
      <c r="VBD488" s="3"/>
      <c r="VBE488" s="431"/>
      <c r="VBF488" s="3"/>
      <c r="VBG488" s="570"/>
      <c r="VBH488" s="3"/>
      <c r="VBI488" s="431"/>
      <c r="VBJ488" s="3"/>
      <c r="VBK488" s="570"/>
      <c r="VBL488" s="3"/>
      <c r="VBM488" s="431"/>
      <c r="VBN488" s="3"/>
      <c r="VBO488" s="570"/>
      <c r="VBP488" s="3"/>
      <c r="VBQ488" s="431"/>
      <c r="VBR488" s="3"/>
      <c r="VBS488" s="570"/>
      <c r="VBT488" s="3"/>
      <c r="VBU488" s="431"/>
      <c r="VBV488" s="3"/>
      <c r="VBW488" s="570"/>
      <c r="VBX488" s="3"/>
      <c r="VBY488" s="431"/>
      <c r="VBZ488" s="3"/>
      <c r="VCA488" s="570"/>
      <c r="VCB488" s="3"/>
      <c r="VCC488" s="431"/>
      <c r="VCD488" s="3"/>
      <c r="VCE488" s="570"/>
      <c r="VCF488" s="3"/>
      <c r="VCG488" s="431"/>
      <c r="VCH488" s="3"/>
      <c r="VCI488" s="570"/>
      <c r="VCJ488" s="3"/>
      <c r="VCK488" s="431"/>
      <c r="VCL488" s="3"/>
      <c r="VCM488" s="570"/>
      <c r="VCN488" s="3"/>
      <c r="VCO488" s="431"/>
      <c r="VCP488" s="3"/>
      <c r="VCQ488" s="570"/>
      <c r="VCR488" s="3"/>
      <c r="VCS488" s="431"/>
      <c r="VCT488" s="3"/>
      <c r="VCU488" s="570"/>
      <c r="VCV488" s="3"/>
      <c r="VCW488" s="431"/>
      <c r="VCX488" s="3"/>
      <c r="VCY488" s="570"/>
      <c r="VCZ488" s="3"/>
      <c r="VDA488" s="431"/>
      <c r="VDB488" s="3"/>
      <c r="VDC488" s="570"/>
      <c r="VDD488" s="3"/>
      <c r="VDE488" s="431"/>
      <c r="VDF488" s="3"/>
      <c r="VDG488" s="570"/>
      <c r="VDH488" s="3"/>
      <c r="VDI488" s="431"/>
      <c r="VDJ488" s="3"/>
      <c r="VDK488" s="570"/>
      <c r="VDL488" s="3"/>
      <c r="VDM488" s="431"/>
      <c r="VDN488" s="3"/>
      <c r="VDO488" s="570"/>
      <c r="VDP488" s="3"/>
      <c r="VDQ488" s="431"/>
      <c r="VDR488" s="3"/>
      <c r="VDS488" s="570"/>
      <c r="VDT488" s="3"/>
      <c r="VDU488" s="431"/>
      <c r="VDV488" s="3"/>
      <c r="VDW488" s="570"/>
      <c r="VDX488" s="3"/>
      <c r="VDY488" s="431"/>
      <c r="VDZ488" s="3"/>
      <c r="VEA488" s="570"/>
      <c r="VEB488" s="3"/>
      <c r="VEC488" s="431"/>
      <c r="VED488" s="3"/>
      <c r="VEE488" s="570"/>
      <c r="VEF488" s="3"/>
      <c r="VEG488" s="431"/>
      <c r="VEH488" s="3"/>
      <c r="VEI488" s="570"/>
      <c r="VEJ488" s="3"/>
      <c r="VEK488" s="431"/>
      <c r="VEL488" s="3"/>
      <c r="VEM488" s="570"/>
      <c r="VEN488" s="3"/>
      <c r="VEO488" s="431"/>
      <c r="VEP488" s="3"/>
      <c r="VEQ488" s="570"/>
      <c r="VER488" s="3"/>
      <c r="VES488" s="431"/>
      <c r="VET488" s="3"/>
      <c r="VEU488" s="570"/>
      <c r="VEV488" s="3"/>
      <c r="VEW488" s="431"/>
      <c r="VEX488" s="3"/>
      <c r="VEY488" s="570"/>
      <c r="VEZ488" s="3"/>
      <c r="VFA488" s="431"/>
      <c r="VFB488" s="3"/>
      <c r="VFC488" s="570"/>
      <c r="VFD488" s="3"/>
      <c r="VFE488" s="431"/>
      <c r="VFF488" s="3"/>
      <c r="VFG488" s="570"/>
      <c r="VFH488" s="3"/>
      <c r="VFI488" s="431"/>
      <c r="VFJ488" s="3"/>
      <c r="VFK488" s="570"/>
      <c r="VFL488" s="3"/>
      <c r="VFM488" s="431"/>
      <c r="VFN488" s="3"/>
      <c r="VFO488" s="570"/>
      <c r="VFP488" s="3"/>
      <c r="VFQ488" s="431"/>
      <c r="VFR488" s="3"/>
      <c r="VFS488" s="570"/>
      <c r="VFT488" s="3"/>
      <c r="VFU488" s="431"/>
      <c r="VFV488" s="3"/>
      <c r="VFW488" s="570"/>
      <c r="VFX488" s="3"/>
      <c r="VFY488" s="431"/>
      <c r="VFZ488" s="3"/>
      <c r="VGA488" s="570"/>
      <c r="VGB488" s="3"/>
      <c r="VGC488" s="431"/>
      <c r="VGD488" s="3"/>
      <c r="VGE488" s="570"/>
      <c r="VGF488" s="3"/>
      <c r="VGG488" s="431"/>
      <c r="VGH488" s="3"/>
      <c r="VGI488" s="570"/>
      <c r="VGJ488" s="3"/>
      <c r="VGK488" s="431"/>
      <c r="VGL488" s="3"/>
      <c r="VGM488" s="570"/>
      <c r="VGN488" s="3"/>
      <c r="VGO488" s="431"/>
      <c r="VGP488" s="3"/>
      <c r="VGQ488" s="570"/>
      <c r="VGR488" s="3"/>
      <c r="VGS488" s="431"/>
      <c r="VGT488" s="3"/>
      <c r="VGU488" s="570"/>
      <c r="VGV488" s="3"/>
      <c r="VGW488" s="431"/>
      <c r="VGX488" s="3"/>
      <c r="VGY488" s="570"/>
      <c r="VGZ488" s="3"/>
      <c r="VHA488" s="431"/>
      <c r="VHB488" s="3"/>
      <c r="VHC488" s="570"/>
      <c r="VHD488" s="3"/>
      <c r="VHE488" s="431"/>
      <c r="VHF488" s="3"/>
      <c r="VHG488" s="570"/>
      <c r="VHH488" s="3"/>
      <c r="VHI488" s="431"/>
      <c r="VHJ488" s="3"/>
      <c r="VHK488" s="570"/>
      <c r="VHL488" s="3"/>
      <c r="VHM488" s="431"/>
      <c r="VHN488" s="3"/>
      <c r="VHO488" s="570"/>
      <c r="VHP488" s="3"/>
      <c r="VHQ488" s="431"/>
      <c r="VHR488" s="3"/>
      <c r="VHS488" s="570"/>
      <c r="VHT488" s="3"/>
      <c r="VHU488" s="431"/>
      <c r="VHV488" s="3"/>
      <c r="VHW488" s="570"/>
      <c r="VHX488" s="3"/>
      <c r="VHY488" s="431"/>
      <c r="VHZ488" s="3"/>
      <c r="VIA488" s="570"/>
      <c r="VIB488" s="3"/>
      <c r="VIC488" s="431"/>
      <c r="VID488" s="3"/>
      <c r="VIE488" s="570"/>
      <c r="VIF488" s="3"/>
      <c r="VIG488" s="431"/>
      <c r="VIH488" s="3"/>
      <c r="VII488" s="570"/>
      <c r="VIJ488" s="3"/>
      <c r="VIK488" s="431"/>
      <c r="VIL488" s="3"/>
      <c r="VIM488" s="570"/>
      <c r="VIN488" s="3"/>
      <c r="VIO488" s="431"/>
      <c r="VIP488" s="3"/>
      <c r="VIQ488" s="570"/>
      <c r="VIR488" s="3"/>
      <c r="VIS488" s="431"/>
      <c r="VIT488" s="3"/>
      <c r="VIU488" s="570"/>
      <c r="VIV488" s="3"/>
      <c r="VIW488" s="431"/>
      <c r="VIX488" s="3"/>
      <c r="VIY488" s="570"/>
      <c r="VIZ488" s="3"/>
      <c r="VJA488" s="431"/>
      <c r="VJB488" s="3"/>
      <c r="VJC488" s="570"/>
      <c r="VJD488" s="3"/>
      <c r="VJE488" s="431"/>
      <c r="VJF488" s="3"/>
      <c r="VJG488" s="570"/>
      <c r="VJH488" s="3"/>
      <c r="VJI488" s="431"/>
      <c r="VJJ488" s="3"/>
      <c r="VJK488" s="570"/>
      <c r="VJL488" s="3"/>
      <c r="VJM488" s="431"/>
      <c r="VJN488" s="3"/>
      <c r="VJO488" s="570"/>
      <c r="VJP488" s="3"/>
      <c r="VJQ488" s="431"/>
      <c r="VJR488" s="3"/>
      <c r="VJS488" s="570"/>
      <c r="VJT488" s="3"/>
      <c r="VJU488" s="431"/>
      <c r="VJV488" s="3"/>
      <c r="VJW488" s="570"/>
      <c r="VJX488" s="3"/>
      <c r="VJY488" s="431"/>
      <c r="VJZ488" s="3"/>
      <c r="VKA488" s="570"/>
      <c r="VKB488" s="3"/>
      <c r="VKC488" s="431"/>
      <c r="VKD488" s="3"/>
      <c r="VKE488" s="570"/>
      <c r="VKF488" s="3"/>
      <c r="VKG488" s="431"/>
      <c r="VKH488" s="3"/>
      <c r="VKI488" s="570"/>
      <c r="VKJ488" s="3"/>
      <c r="VKK488" s="431"/>
      <c r="VKL488" s="3"/>
      <c r="VKM488" s="570"/>
      <c r="VKN488" s="3"/>
      <c r="VKO488" s="431"/>
      <c r="VKP488" s="3"/>
      <c r="VKQ488" s="570"/>
      <c r="VKR488" s="3"/>
      <c r="VKS488" s="431"/>
      <c r="VKT488" s="3"/>
      <c r="VKU488" s="570"/>
      <c r="VKV488" s="3"/>
      <c r="VKW488" s="431"/>
      <c r="VKX488" s="3"/>
      <c r="VKY488" s="570"/>
      <c r="VKZ488" s="3"/>
      <c r="VLA488" s="431"/>
      <c r="VLB488" s="3"/>
      <c r="VLC488" s="570"/>
      <c r="VLD488" s="3"/>
      <c r="VLE488" s="431"/>
      <c r="VLF488" s="3"/>
      <c r="VLG488" s="570"/>
      <c r="VLH488" s="3"/>
      <c r="VLI488" s="431"/>
      <c r="VLJ488" s="3"/>
      <c r="VLK488" s="570"/>
      <c r="VLL488" s="3"/>
      <c r="VLM488" s="431"/>
      <c r="VLN488" s="3"/>
      <c r="VLO488" s="570"/>
      <c r="VLP488" s="3"/>
      <c r="VLQ488" s="431"/>
      <c r="VLR488" s="3"/>
      <c r="VLS488" s="570"/>
      <c r="VLT488" s="3"/>
      <c r="VLU488" s="431"/>
      <c r="VLV488" s="3"/>
      <c r="VLW488" s="570"/>
      <c r="VLX488" s="3"/>
      <c r="VLY488" s="431"/>
      <c r="VLZ488" s="3"/>
      <c r="VMA488" s="570"/>
      <c r="VMB488" s="3"/>
      <c r="VMC488" s="431"/>
      <c r="VMD488" s="3"/>
      <c r="VME488" s="570"/>
      <c r="VMF488" s="3"/>
      <c r="VMG488" s="431"/>
      <c r="VMH488" s="3"/>
      <c r="VMI488" s="570"/>
      <c r="VMJ488" s="3"/>
      <c r="VMK488" s="431"/>
      <c r="VML488" s="3"/>
      <c r="VMM488" s="570"/>
      <c r="VMN488" s="3"/>
      <c r="VMO488" s="431"/>
      <c r="VMP488" s="3"/>
      <c r="VMQ488" s="570"/>
      <c r="VMR488" s="3"/>
      <c r="VMS488" s="431"/>
      <c r="VMT488" s="3"/>
      <c r="VMU488" s="570"/>
      <c r="VMV488" s="3"/>
      <c r="VMW488" s="431"/>
      <c r="VMX488" s="3"/>
      <c r="VMY488" s="570"/>
      <c r="VMZ488" s="3"/>
      <c r="VNA488" s="431"/>
      <c r="VNB488" s="3"/>
      <c r="VNC488" s="570"/>
      <c r="VND488" s="3"/>
      <c r="VNE488" s="431"/>
      <c r="VNF488" s="3"/>
      <c r="VNG488" s="570"/>
      <c r="VNH488" s="3"/>
      <c r="VNI488" s="431"/>
      <c r="VNJ488" s="3"/>
      <c r="VNK488" s="570"/>
      <c r="VNL488" s="3"/>
      <c r="VNM488" s="431"/>
      <c r="VNN488" s="3"/>
      <c r="VNO488" s="570"/>
      <c r="VNP488" s="3"/>
      <c r="VNQ488" s="431"/>
      <c r="VNR488" s="3"/>
      <c r="VNS488" s="570"/>
      <c r="VNT488" s="3"/>
      <c r="VNU488" s="431"/>
      <c r="VNV488" s="3"/>
      <c r="VNW488" s="570"/>
      <c r="VNX488" s="3"/>
      <c r="VNY488" s="431"/>
      <c r="VNZ488" s="3"/>
      <c r="VOA488" s="570"/>
      <c r="VOB488" s="3"/>
      <c r="VOC488" s="431"/>
      <c r="VOD488" s="3"/>
      <c r="VOE488" s="570"/>
      <c r="VOF488" s="3"/>
      <c r="VOG488" s="431"/>
      <c r="VOH488" s="3"/>
      <c r="VOI488" s="570"/>
      <c r="VOJ488" s="3"/>
      <c r="VOK488" s="431"/>
      <c r="VOL488" s="3"/>
      <c r="VOM488" s="570"/>
      <c r="VON488" s="3"/>
      <c r="VOO488" s="431"/>
      <c r="VOP488" s="3"/>
      <c r="VOQ488" s="570"/>
      <c r="VOR488" s="3"/>
      <c r="VOS488" s="431"/>
      <c r="VOT488" s="3"/>
      <c r="VOU488" s="570"/>
      <c r="VOV488" s="3"/>
      <c r="VOW488" s="431"/>
      <c r="VOX488" s="3"/>
      <c r="VOY488" s="570"/>
      <c r="VOZ488" s="3"/>
      <c r="VPA488" s="431"/>
      <c r="VPB488" s="3"/>
      <c r="VPC488" s="570"/>
      <c r="VPD488" s="3"/>
      <c r="VPE488" s="431"/>
      <c r="VPF488" s="3"/>
      <c r="VPG488" s="570"/>
      <c r="VPH488" s="3"/>
      <c r="VPI488" s="431"/>
      <c r="VPJ488" s="3"/>
      <c r="VPK488" s="570"/>
      <c r="VPL488" s="3"/>
      <c r="VPM488" s="431"/>
      <c r="VPN488" s="3"/>
      <c r="VPO488" s="570"/>
      <c r="VPP488" s="3"/>
      <c r="VPQ488" s="431"/>
      <c r="VPR488" s="3"/>
      <c r="VPS488" s="570"/>
      <c r="VPT488" s="3"/>
      <c r="VPU488" s="431"/>
      <c r="VPV488" s="3"/>
      <c r="VPW488" s="570"/>
      <c r="VPX488" s="3"/>
      <c r="VPY488" s="431"/>
      <c r="VPZ488" s="3"/>
      <c r="VQA488" s="570"/>
      <c r="VQB488" s="3"/>
      <c r="VQC488" s="431"/>
      <c r="VQD488" s="3"/>
      <c r="VQE488" s="570"/>
      <c r="VQF488" s="3"/>
      <c r="VQG488" s="431"/>
      <c r="VQH488" s="3"/>
      <c r="VQI488" s="570"/>
      <c r="VQJ488" s="3"/>
      <c r="VQK488" s="431"/>
      <c r="VQL488" s="3"/>
      <c r="VQM488" s="570"/>
      <c r="VQN488" s="3"/>
      <c r="VQO488" s="431"/>
      <c r="VQP488" s="3"/>
      <c r="VQQ488" s="570"/>
      <c r="VQR488" s="3"/>
      <c r="VQS488" s="431"/>
      <c r="VQT488" s="3"/>
      <c r="VQU488" s="570"/>
      <c r="VQV488" s="3"/>
      <c r="VQW488" s="431"/>
      <c r="VQX488" s="3"/>
      <c r="VQY488" s="570"/>
      <c r="VQZ488" s="3"/>
      <c r="VRA488" s="431"/>
      <c r="VRB488" s="3"/>
      <c r="VRC488" s="570"/>
      <c r="VRD488" s="3"/>
      <c r="VRE488" s="431"/>
      <c r="VRF488" s="3"/>
      <c r="VRG488" s="570"/>
      <c r="VRH488" s="3"/>
      <c r="VRI488" s="431"/>
      <c r="VRJ488" s="3"/>
      <c r="VRK488" s="570"/>
      <c r="VRL488" s="3"/>
      <c r="VRM488" s="431"/>
      <c r="VRN488" s="3"/>
      <c r="VRO488" s="570"/>
      <c r="VRP488" s="3"/>
      <c r="VRQ488" s="431"/>
      <c r="VRR488" s="3"/>
      <c r="VRS488" s="570"/>
      <c r="VRT488" s="3"/>
      <c r="VRU488" s="431"/>
      <c r="VRV488" s="3"/>
      <c r="VRW488" s="570"/>
      <c r="VRX488" s="3"/>
      <c r="VRY488" s="431"/>
      <c r="VRZ488" s="3"/>
      <c r="VSA488" s="570"/>
      <c r="VSB488" s="3"/>
      <c r="VSC488" s="431"/>
      <c r="VSD488" s="3"/>
      <c r="VSE488" s="570"/>
      <c r="VSF488" s="3"/>
      <c r="VSG488" s="431"/>
      <c r="VSH488" s="3"/>
      <c r="VSI488" s="570"/>
      <c r="VSJ488" s="3"/>
      <c r="VSK488" s="431"/>
      <c r="VSL488" s="3"/>
      <c r="VSM488" s="570"/>
      <c r="VSN488" s="3"/>
      <c r="VSO488" s="431"/>
      <c r="VSP488" s="3"/>
      <c r="VSQ488" s="570"/>
      <c r="VSR488" s="3"/>
      <c r="VSS488" s="431"/>
      <c r="VST488" s="3"/>
      <c r="VSU488" s="570"/>
      <c r="VSV488" s="3"/>
      <c r="VSW488" s="431"/>
      <c r="VSX488" s="3"/>
      <c r="VSY488" s="570"/>
      <c r="VSZ488" s="3"/>
      <c r="VTA488" s="431"/>
      <c r="VTB488" s="3"/>
      <c r="VTC488" s="570"/>
      <c r="VTD488" s="3"/>
      <c r="VTE488" s="431"/>
      <c r="VTF488" s="3"/>
      <c r="VTG488" s="570"/>
      <c r="VTH488" s="3"/>
      <c r="VTI488" s="431"/>
      <c r="VTJ488" s="3"/>
      <c r="VTK488" s="570"/>
      <c r="VTL488" s="3"/>
      <c r="VTM488" s="431"/>
      <c r="VTN488" s="3"/>
      <c r="VTO488" s="570"/>
      <c r="VTP488" s="3"/>
      <c r="VTQ488" s="431"/>
      <c r="VTR488" s="3"/>
      <c r="VTS488" s="570"/>
      <c r="VTT488" s="3"/>
      <c r="VTU488" s="431"/>
      <c r="VTV488" s="3"/>
      <c r="VTW488" s="570"/>
      <c r="VTX488" s="3"/>
      <c r="VTY488" s="431"/>
      <c r="VTZ488" s="3"/>
      <c r="VUA488" s="570"/>
      <c r="VUB488" s="3"/>
      <c r="VUC488" s="431"/>
      <c r="VUD488" s="3"/>
      <c r="VUE488" s="570"/>
      <c r="VUF488" s="3"/>
      <c r="VUG488" s="431"/>
      <c r="VUH488" s="3"/>
      <c r="VUI488" s="570"/>
      <c r="VUJ488" s="3"/>
      <c r="VUK488" s="431"/>
      <c r="VUL488" s="3"/>
      <c r="VUM488" s="570"/>
      <c r="VUN488" s="3"/>
      <c r="VUO488" s="431"/>
      <c r="VUP488" s="3"/>
      <c r="VUQ488" s="570"/>
      <c r="VUR488" s="3"/>
      <c r="VUS488" s="431"/>
      <c r="VUT488" s="3"/>
      <c r="VUU488" s="570"/>
      <c r="VUV488" s="3"/>
      <c r="VUW488" s="431"/>
      <c r="VUX488" s="3"/>
      <c r="VUY488" s="570"/>
      <c r="VUZ488" s="3"/>
      <c r="VVA488" s="431"/>
      <c r="VVB488" s="3"/>
      <c r="VVC488" s="570"/>
      <c r="VVD488" s="3"/>
      <c r="VVE488" s="431"/>
      <c r="VVF488" s="3"/>
      <c r="VVG488" s="570"/>
      <c r="VVH488" s="3"/>
      <c r="VVI488" s="431"/>
      <c r="VVJ488" s="3"/>
      <c r="VVK488" s="570"/>
      <c r="VVL488" s="3"/>
      <c r="VVM488" s="431"/>
      <c r="VVN488" s="3"/>
      <c r="VVO488" s="570"/>
      <c r="VVP488" s="3"/>
      <c r="VVQ488" s="431"/>
      <c r="VVR488" s="3"/>
      <c r="VVS488" s="570"/>
      <c r="VVT488" s="3"/>
      <c r="VVU488" s="431"/>
      <c r="VVV488" s="3"/>
      <c r="VVW488" s="570"/>
      <c r="VVX488" s="3"/>
      <c r="VVY488" s="431"/>
      <c r="VVZ488" s="3"/>
      <c r="VWA488" s="570"/>
      <c r="VWB488" s="3"/>
      <c r="VWC488" s="431"/>
      <c r="VWD488" s="3"/>
      <c r="VWE488" s="570"/>
      <c r="VWF488" s="3"/>
      <c r="VWG488" s="431"/>
      <c r="VWH488" s="3"/>
      <c r="VWI488" s="570"/>
      <c r="VWJ488" s="3"/>
      <c r="VWK488" s="431"/>
      <c r="VWL488" s="3"/>
      <c r="VWM488" s="570"/>
      <c r="VWN488" s="3"/>
      <c r="VWO488" s="431"/>
      <c r="VWP488" s="3"/>
      <c r="VWQ488" s="570"/>
      <c r="VWR488" s="3"/>
      <c r="VWS488" s="431"/>
      <c r="VWT488" s="3"/>
      <c r="VWU488" s="570"/>
      <c r="VWV488" s="3"/>
      <c r="VWW488" s="431"/>
      <c r="VWX488" s="3"/>
      <c r="VWY488" s="570"/>
      <c r="VWZ488" s="3"/>
      <c r="VXA488" s="431"/>
      <c r="VXB488" s="3"/>
      <c r="VXC488" s="570"/>
      <c r="VXD488" s="3"/>
      <c r="VXE488" s="431"/>
      <c r="VXF488" s="3"/>
      <c r="VXG488" s="570"/>
      <c r="VXH488" s="3"/>
      <c r="VXI488" s="431"/>
      <c r="VXJ488" s="3"/>
      <c r="VXK488" s="570"/>
      <c r="VXL488" s="3"/>
      <c r="VXM488" s="431"/>
      <c r="VXN488" s="3"/>
      <c r="VXO488" s="570"/>
      <c r="VXP488" s="3"/>
      <c r="VXQ488" s="431"/>
      <c r="VXR488" s="3"/>
      <c r="VXS488" s="570"/>
      <c r="VXT488" s="3"/>
      <c r="VXU488" s="431"/>
      <c r="VXV488" s="3"/>
      <c r="VXW488" s="570"/>
      <c r="VXX488" s="3"/>
      <c r="VXY488" s="431"/>
      <c r="VXZ488" s="3"/>
      <c r="VYA488" s="570"/>
      <c r="VYB488" s="3"/>
      <c r="VYC488" s="431"/>
      <c r="VYD488" s="3"/>
      <c r="VYE488" s="570"/>
      <c r="VYF488" s="3"/>
      <c r="VYG488" s="431"/>
      <c r="VYH488" s="3"/>
      <c r="VYI488" s="570"/>
      <c r="VYJ488" s="3"/>
      <c r="VYK488" s="431"/>
      <c r="VYL488" s="3"/>
      <c r="VYM488" s="570"/>
      <c r="VYN488" s="3"/>
      <c r="VYO488" s="431"/>
      <c r="VYP488" s="3"/>
      <c r="VYQ488" s="570"/>
      <c r="VYR488" s="3"/>
      <c r="VYS488" s="431"/>
      <c r="VYT488" s="3"/>
      <c r="VYU488" s="570"/>
      <c r="VYV488" s="3"/>
      <c r="VYW488" s="431"/>
      <c r="VYX488" s="3"/>
      <c r="VYY488" s="570"/>
      <c r="VYZ488" s="3"/>
      <c r="VZA488" s="431"/>
      <c r="VZB488" s="3"/>
      <c r="VZC488" s="570"/>
      <c r="VZD488" s="3"/>
      <c r="VZE488" s="431"/>
      <c r="VZF488" s="3"/>
      <c r="VZG488" s="570"/>
      <c r="VZH488" s="3"/>
      <c r="VZI488" s="431"/>
      <c r="VZJ488" s="3"/>
      <c r="VZK488" s="570"/>
      <c r="VZL488" s="3"/>
      <c r="VZM488" s="431"/>
      <c r="VZN488" s="3"/>
      <c r="VZO488" s="570"/>
      <c r="VZP488" s="3"/>
      <c r="VZQ488" s="431"/>
      <c r="VZR488" s="3"/>
      <c r="VZS488" s="570"/>
      <c r="VZT488" s="3"/>
      <c r="VZU488" s="431"/>
      <c r="VZV488" s="3"/>
      <c r="VZW488" s="570"/>
      <c r="VZX488" s="3"/>
      <c r="VZY488" s="431"/>
      <c r="VZZ488" s="3"/>
      <c r="WAA488" s="570"/>
      <c r="WAB488" s="3"/>
      <c r="WAC488" s="431"/>
      <c r="WAD488" s="3"/>
      <c r="WAE488" s="570"/>
      <c r="WAF488" s="3"/>
      <c r="WAG488" s="431"/>
      <c r="WAH488" s="3"/>
      <c r="WAI488" s="570"/>
      <c r="WAJ488" s="3"/>
      <c r="WAK488" s="431"/>
      <c r="WAL488" s="3"/>
      <c r="WAM488" s="570"/>
      <c r="WAN488" s="3"/>
      <c r="WAO488" s="431"/>
      <c r="WAP488" s="3"/>
      <c r="WAQ488" s="570"/>
      <c r="WAR488" s="3"/>
      <c r="WAS488" s="431"/>
      <c r="WAT488" s="3"/>
      <c r="WAU488" s="570"/>
      <c r="WAV488" s="3"/>
      <c r="WAW488" s="431"/>
      <c r="WAX488" s="3"/>
      <c r="WAY488" s="570"/>
      <c r="WAZ488" s="3"/>
      <c r="WBA488" s="431"/>
      <c r="WBB488" s="3"/>
      <c r="WBC488" s="570"/>
      <c r="WBD488" s="3"/>
      <c r="WBE488" s="431"/>
      <c r="WBF488" s="3"/>
      <c r="WBG488" s="570"/>
      <c r="WBH488" s="3"/>
      <c r="WBI488" s="431"/>
      <c r="WBJ488" s="3"/>
      <c r="WBK488" s="570"/>
      <c r="WBL488" s="3"/>
      <c r="WBM488" s="431"/>
      <c r="WBN488" s="3"/>
      <c r="WBO488" s="570"/>
      <c r="WBP488" s="3"/>
      <c r="WBQ488" s="431"/>
      <c r="WBR488" s="3"/>
      <c r="WBS488" s="570"/>
      <c r="WBT488" s="3"/>
      <c r="WBU488" s="431"/>
      <c r="WBV488" s="3"/>
      <c r="WBW488" s="570"/>
      <c r="WBX488" s="3"/>
      <c r="WBY488" s="431"/>
      <c r="WBZ488" s="3"/>
      <c r="WCA488" s="570"/>
      <c r="WCB488" s="3"/>
      <c r="WCC488" s="431"/>
      <c r="WCD488" s="3"/>
      <c r="WCE488" s="570"/>
      <c r="WCF488" s="3"/>
      <c r="WCG488" s="431"/>
      <c r="WCH488" s="3"/>
      <c r="WCI488" s="570"/>
      <c r="WCJ488" s="3"/>
      <c r="WCK488" s="431"/>
      <c r="WCL488" s="3"/>
      <c r="WCM488" s="570"/>
      <c r="WCN488" s="3"/>
      <c r="WCO488" s="431"/>
      <c r="WCP488" s="3"/>
      <c r="WCQ488" s="570"/>
      <c r="WCR488" s="3"/>
      <c r="WCS488" s="431"/>
      <c r="WCT488" s="3"/>
      <c r="WCU488" s="570"/>
      <c r="WCV488" s="3"/>
      <c r="WCW488" s="431"/>
      <c r="WCX488" s="3"/>
      <c r="WCY488" s="570"/>
      <c r="WCZ488" s="3"/>
      <c r="WDA488" s="431"/>
      <c r="WDB488" s="3"/>
      <c r="WDC488" s="570"/>
      <c r="WDD488" s="3"/>
      <c r="WDE488" s="431"/>
      <c r="WDF488" s="3"/>
      <c r="WDG488" s="570"/>
      <c r="WDH488" s="3"/>
      <c r="WDI488" s="431"/>
      <c r="WDJ488" s="3"/>
      <c r="WDK488" s="570"/>
      <c r="WDL488" s="3"/>
      <c r="WDM488" s="431"/>
      <c r="WDN488" s="3"/>
      <c r="WDO488" s="570"/>
      <c r="WDP488" s="3"/>
      <c r="WDQ488" s="431"/>
      <c r="WDR488" s="3"/>
      <c r="WDS488" s="570"/>
      <c r="WDT488" s="3"/>
      <c r="WDU488" s="431"/>
      <c r="WDV488" s="3"/>
      <c r="WDW488" s="570"/>
      <c r="WDX488" s="3"/>
      <c r="WDY488" s="431"/>
      <c r="WDZ488" s="3"/>
      <c r="WEA488" s="570"/>
      <c r="WEB488" s="3"/>
      <c r="WEC488" s="431"/>
      <c r="WED488" s="3"/>
      <c r="WEE488" s="570"/>
      <c r="WEF488" s="3"/>
      <c r="WEG488" s="431"/>
      <c r="WEH488" s="3"/>
      <c r="WEI488" s="570"/>
      <c r="WEJ488" s="3"/>
      <c r="WEK488" s="431"/>
      <c r="WEL488" s="3"/>
      <c r="WEM488" s="570"/>
      <c r="WEN488" s="3"/>
      <c r="WEO488" s="431"/>
      <c r="WEP488" s="3"/>
      <c r="WEQ488" s="570"/>
      <c r="WER488" s="3"/>
      <c r="WES488" s="431"/>
      <c r="WET488" s="3"/>
      <c r="WEU488" s="570"/>
      <c r="WEV488" s="3"/>
      <c r="WEW488" s="431"/>
      <c r="WEX488" s="3"/>
      <c r="WEY488" s="570"/>
      <c r="WEZ488" s="3"/>
      <c r="WFA488" s="431"/>
      <c r="WFB488" s="3"/>
      <c r="WFC488" s="570"/>
      <c r="WFD488" s="3"/>
      <c r="WFE488" s="431"/>
      <c r="WFF488" s="3"/>
      <c r="WFG488" s="570"/>
      <c r="WFH488" s="3"/>
      <c r="WFI488" s="431"/>
      <c r="WFJ488" s="3"/>
      <c r="WFK488" s="570"/>
      <c r="WFL488" s="3"/>
      <c r="WFM488" s="431"/>
      <c r="WFN488" s="3"/>
      <c r="WFO488" s="570"/>
      <c r="WFP488" s="3"/>
      <c r="WFQ488" s="431"/>
      <c r="WFR488" s="3"/>
      <c r="WFS488" s="570"/>
      <c r="WFT488" s="3"/>
      <c r="WFU488" s="431"/>
      <c r="WFV488" s="3"/>
      <c r="WFW488" s="570"/>
      <c r="WFX488" s="3"/>
      <c r="WFY488" s="431"/>
      <c r="WFZ488" s="3"/>
      <c r="WGA488" s="570"/>
      <c r="WGB488" s="3"/>
      <c r="WGC488" s="431"/>
      <c r="WGD488" s="3"/>
      <c r="WGE488" s="570"/>
      <c r="WGF488" s="3"/>
      <c r="WGG488" s="431"/>
      <c r="WGH488" s="3"/>
      <c r="WGI488" s="570"/>
      <c r="WGJ488" s="3"/>
      <c r="WGK488" s="431"/>
      <c r="WGL488" s="3"/>
      <c r="WGM488" s="570"/>
      <c r="WGN488" s="3"/>
      <c r="WGO488" s="431"/>
      <c r="WGP488" s="3"/>
      <c r="WGQ488" s="570"/>
      <c r="WGR488" s="3"/>
      <c r="WGS488" s="431"/>
      <c r="WGT488" s="3"/>
      <c r="WGU488" s="570"/>
      <c r="WGV488" s="3"/>
      <c r="WGW488" s="431"/>
      <c r="WGX488" s="3"/>
      <c r="WGY488" s="570"/>
      <c r="WGZ488" s="3"/>
      <c r="WHA488" s="431"/>
      <c r="WHB488" s="3"/>
      <c r="WHC488" s="570"/>
      <c r="WHD488" s="3"/>
      <c r="WHE488" s="431"/>
      <c r="WHF488" s="3"/>
      <c r="WHG488" s="570"/>
      <c r="WHH488" s="3"/>
      <c r="WHI488" s="431"/>
      <c r="WHJ488" s="3"/>
      <c r="WHK488" s="570"/>
      <c r="WHL488" s="3"/>
      <c r="WHM488" s="431"/>
      <c r="WHN488" s="3"/>
      <c r="WHO488" s="570"/>
      <c r="WHP488" s="3"/>
      <c r="WHQ488" s="431"/>
      <c r="WHR488" s="3"/>
      <c r="WHS488" s="570"/>
      <c r="WHT488" s="3"/>
      <c r="WHU488" s="431"/>
      <c r="WHV488" s="3"/>
      <c r="WHW488" s="570"/>
      <c r="WHX488" s="3"/>
      <c r="WHY488" s="431"/>
      <c r="WHZ488" s="3"/>
      <c r="WIA488" s="570"/>
      <c r="WIB488" s="3"/>
      <c r="WIC488" s="431"/>
      <c r="WID488" s="3"/>
      <c r="WIE488" s="570"/>
      <c r="WIF488" s="3"/>
      <c r="WIG488" s="431"/>
      <c r="WIH488" s="3"/>
      <c r="WII488" s="570"/>
      <c r="WIJ488" s="3"/>
      <c r="WIK488" s="431"/>
      <c r="WIL488" s="3"/>
      <c r="WIM488" s="570"/>
      <c r="WIN488" s="3"/>
      <c r="WIO488" s="431"/>
      <c r="WIP488" s="3"/>
      <c r="WIQ488" s="570"/>
      <c r="WIR488" s="3"/>
      <c r="WIS488" s="431"/>
      <c r="WIT488" s="3"/>
      <c r="WIU488" s="570"/>
      <c r="WIV488" s="3"/>
      <c r="WIW488" s="431"/>
      <c r="WIX488" s="3"/>
      <c r="WIY488" s="570"/>
      <c r="WIZ488" s="3"/>
      <c r="WJA488" s="431"/>
      <c r="WJB488" s="3"/>
      <c r="WJC488" s="570"/>
      <c r="WJD488" s="3"/>
      <c r="WJE488" s="431"/>
      <c r="WJF488" s="3"/>
      <c r="WJG488" s="570"/>
      <c r="WJH488" s="3"/>
      <c r="WJI488" s="431"/>
      <c r="WJJ488" s="3"/>
      <c r="WJK488" s="570"/>
      <c r="WJL488" s="3"/>
      <c r="WJM488" s="431"/>
      <c r="WJN488" s="3"/>
      <c r="WJO488" s="570"/>
      <c r="WJP488" s="3"/>
      <c r="WJQ488" s="431"/>
      <c r="WJR488" s="3"/>
      <c r="WJS488" s="570"/>
      <c r="WJT488" s="3"/>
      <c r="WJU488" s="431"/>
      <c r="WJV488" s="3"/>
      <c r="WJW488" s="570"/>
      <c r="WJX488" s="3"/>
      <c r="WJY488" s="431"/>
      <c r="WJZ488" s="3"/>
      <c r="WKA488" s="570"/>
      <c r="WKB488" s="3"/>
      <c r="WKC488" s="431"/>
      <c r="WKD488" s="3"/>
      <c r="WKE488" s="570"/>
      <c r="WKF488" s="3"/>
      <c r="WKG488" s="431"/>
      <c r="WKH488" s="3"/>
      <c r="WKI488" s="570"/>
      <c r="WKJ488" s="3"/>
      <c r="WKK488" s="431"/>
      <c r="WKL488" s="3"/>
      <c r="WKM488" s="570"/>
      <c r="WKN488" s="3"/>
      <c r="WKO488" s="431"/>
      <c r="WKP488" s="3"/>
      <c r="WKQ488" s="570"/>
      <c r="WKR488" s="3"/>
      <c r="WKS488" s="431"/>
      <c r="WKT488" s="3"/>
      <c r="WKU488" s="570"/>
      <c r="WKV488" s="3"/>
      <c r="WKW488" s="431"/>
      <c r="WKX488" s="3"/>
      <c r="WKY488" s="570"/>
      <c r="WKZ488" s="3"/>
      <c r="WLA488" s="431"/>
      <c r="WLB488" s="3"/>
      <c r="WLC488" s="570"/>
      <c r="WLD488" s="3"/>
      <c r="WLE488" s="431"/>
      <c r="WLF488" s="3"/>
      <c r="WLG488" s="570"/>
      <c r="WLH488" s="3"/>
      <c r="WLI488" s="431"/>
      <c r="WLJ488" s="3"/>
      <c r="WLK488" s="570"/>
      <c r="WLL488" s="3"/>
      <c r="WLM488" s="431"/>
      <c r="WLN488" s="3"/>
      <c r="WLO488" s="570"/>
      <c r="WLP488" s="3"/>
      <c r="WLQ488" s="431"/>
      <c r="WLR488" s="3"/>
      <c r="WLS488" s="570"/>
      <c r="WLT488" s="3"/>
      <c r="WLU488" s="431"/>
      <c r="WLV488" s="3"/>
      <c r="WLW488" s="570"/>
      <c r="WLX488" s="3"/>
      <c r="WLY488" s="431"/>
      <c r="WLZ488" s="3"/>
      <c r="WMA488" s="570"/>
      <c r="WMB488" s="3"/>
      <c r="WMC488" s="431"/>
      <c r="WMD488" s="3"/>
      <c r="WME488" s="570"/>
      <c r="WMF488" s="3"/>
      <c r="WMG488" s="431"/>
      <c r="WMH488" s="3"/>
      <c r="WMI488" s="570"/>
      <c r="WMJ488" s="3"/>
      <c r="WMK488" s="431"/>
      <c r="WML488" s="3"/>
      <c r="WMM488" s="570"/>
      <c r="WMN488" s="3"/>
      <c r="WMO488" s="431"/>
      <c r="WMP488" s="3"/>
      <c r="WMQ488" s="570"/>
      <c r="WMR488" s="3"/>
      <c r="WMS488" s="431"/>
      <c r="WMT488" s="3"/>
      <c r="WMU488" s="570"/>
      <c r="WMV488" s="3"/>
      <c r="WMW488" s="431"/>
      <c r="WMX488" s="3"/>
      <c r="WMY488" s="570"/>
      <c r="WMZ488" s="3"/>
      <c r="WNA488" s="431"/>
      <c r="WNB488" s="3"/>
      <c r="WNC488" s="570"/>
      <c r="WND488" s="3"/>
      <c r="WNE488" s="431"/>
      <c r="WNF488" s="3"/>
      <c r="WNG488" s="570"/>
      <c r="WNH488" s="3"/>
      <c r="WNI488" s="431"/>
      <c r="WNJ488" s="3"/>
      <c r="WNK488" s="570"/>
      <c r="WNL488" s="3"/>
      <c r="WNM488" s="431"/>
      <c r="WNN488" s="3"/>
      <c r="WNO488" s="570"/>
      <c r="WNP488" s="3"/>
      <c r="WNQ488" s="431"/>
      <c r="WNR488" s="3"/>
      <c r="WNS488" s="570"/>
      <c r="WNT488" s="3"/>
      <c r="WNU488" s="431"/>
      <c r="WNV488" s="3"/>
      <c r="WNW488" s="570"/>
      <c r="WNX488" s="3"/>
      <c r="WNY488" s="431"/>
      <c r="WNZ488" s="3"/>
      <c r="WOA488" s="570"/>
      <c r="WOB488" s="3"/>
      <c r="WOC488" s="431"/>
      <c r="WOD488" s="3"/>
      <c r="WOE488" s="570"/>
      <c r="WOF488" s="3"/>
      <c r="WOG488" s="431"/>
      <c r="WOH488" s="3"/>
      <c r="WOI488" s="570"/>
      <c r="WOJ488" s="3"/>
      <c r="WOK488" s="431"/>
      <c r="WOL488" s="3"/>
      <c r="WOM488" s="570"/>
      <c r="WON488" s="3"/>
      <c r="WOO488" s="431"/>
      <c r="WOP488" s="3"/>
      <c r="WOQ488" s="570"/>
      <c r="WOR488" s="3"/>
      <c r="WOS488" s="431"/>
      <c r="WOT488" s="3"/>
      <c r="WOU488" s="570"/>
      <c r="WOV488" s="3"/>
      <c r="WOW488" s="431"/>
      <c r="WOX488" s="3"/>
      <c r="WOY488" s="570"/>
      <c r="WOZ488" s="3"/>
      <c r="WPA488" s="431"/>
      <c r="WPB488" s="3"/>
      <c r="WPC488" s="570"/>
      <c r="WPD488" s="3"/>
      <c r="WPE488" s="431"/>
      <c r="WPF488" s="3"/>
      <c r="WPG488" s="570"/>
      <c r="WPH488" s="3"/>
      <c r="WPI488" s="431"/>
      <c r="WPJ488" s="3"/>
      <c r="WPK488" s="570"/>
      <c r="WPL488" s="3"/>
      <c r="WPM488" s="431"/>
      <c r="WPN488" s="3"/>
      <c r="WPO488" s="570"/>
      <c r="WPP488" s="3"/>
      <c r="WPQ488" s="431"/>
      <c r="WPR488" s="3"/>
      <c r="WPS488" s="570"/>
      <c r="WPT488" s="3"/>
      <c r="WPU488" s="431"/>
      <c r="WPV488" s="3"/>
      <c r="WPW488" s="570"/>
      <c r="WPX488" s="3"/>
      <c r="WPY488" s="431"/>
      <c r="WPZ488" s="3"/>
      <c r="WQA488" s="570"/>
      <c r="WQB488" s="3"/>
      <c r="WQC488" s="431"/>
      <c r="WQD488" s="3"/>
      <c r="WQE488" s="570"/>
      <c r="WQF488" s="3"/>
      <c r="WQG488" s="431"/>
      <c r="WQH488" s="3"/>
      <c r="WQI488" s="570"/>
      <c r="WQJ488" s="3"/>
      <c r="WQK488" s="431"/>
      <c r="WQL488" s="3"/>
      <c r="WQM488" s="570"/>
      <c r="WQN488" s="3"/>
      <c r="WQO488" s="431"/>
      <c r="WQP488" s="3"/>
      <c r="WQQ488" s="570"/>
      <c r="WQR488" s="3"/>
      <c r="WQS488" s="431"/>
      <c r="WQT488" s="3"/>
      <c r="WQU488" s="570"/>
      <c r="WQV488" s="3"/>
      <c r="WQW488" s="431"/>
      <c r="WQX488" s="3"/>
      <c r="WQY488" s="570"/>
      <c r="WQZ488" s="3"/>
      <c r="WRA488" s="431"/>
      <c r="WRB488" s="3"/>
      <c r="WRC488" s="570"/>
      <c r="WRD488" s="3"/>
      <c r="WRE488" s="431"/>
      <c r="WRF488" s="3"/>
      <c r="WRG488" s="570"/>
      <c r="WRH488" s="3"/>
      <c r="WRI488" s="431"/>
      <c r="WRJ488" s="3"/>
      <c r="WRK488" s="570"/>
      <c r="WRL488" s="3"/>
      <c r="WRM488" s="431"/>
      <c r="WRN488" s="3"/>
      <c r="WRO488" s="570"/>
      <c r="WRP488" s="3"/>
      <c r="WRQ488" s="431"/>
      <c r="WRR488" s="3"/>
      <c r="WRS488" s="570"/>
      <c r="WRT488" s="3"/>
      <c r="WRU488" s="431"/>
      <c r="WRV488" s="3"/>
      <c r="WRW488" s="570"/>
      <c r="WRX488" s="3"/>
      <c r="WRY488" s="431"/>
      <c r="WRZ488" s="3"/>
      <c r="WSA488" s="570"/>
      <c r="WSB488" s="3"/>
      <c r="WSC488" s="431"/>
      <c r="WSD488" s="3"/>
      <c r="WSE488" s="570"/>
      <c r="WSF488" s="3"/>
      <c r="WSG488" s="431"/>
      <c r="WSH488" s="3"/>
      <c r="WSI488" s="570"/>
      <c r="WSJ488" s="3"/>
      <c r="WSK488" s="431"/>
      <c r="WSL488" s="3"/>
      <c r="WSM488" s="570"/>
      <c r="WSN488" s="3"/>
      <c r="WSO488" s="431"/>
      <c r="WSP488" s="3"/>
      <c r="WSQ488" s="570"/>
      <c r="WSR488" s="3"/>
      <c r="WSS488" s="431"/>
      <c r="WST488" s="3"/>
      <c r="WSU488" s="570"/>
      <c r="WSV488" s="3"/>
      <c r="WSW488" s="431"/>
      <c r="WSX488" s="3"/>
      <c r="WSY488" s="570"/>
      <c r="WSZ488" s="3"/>
      <c r="WTA488" s="431"/>
      <c r="WTB488" s="3"/>
      <c r="WTC488" s="570"/>
      <c r="WTD488" s="3"/>
      <c r="WTE488" s="431"/>
      <c r="WTF488" s="3"/>
      <c r="WTG488" s="570"/>
      <c r="WTH488" s="3"/>
      <c r="WTI488" s="431"/>
      <c r="WTJ488" s="3"/>
      <c r="WTK488" s="570"/>
      <c r="WTL488" s="3"/>
      <c r="WTM488" s="431"/>
      <c r="WTN488" s="3"/>
      <c r="WTO488" s="570"/>
      <c r="WTP488" s="3"/>
      <c r="WTQ488" s="431"/>
      <c r="WTR488" s="3"/>
      <c r="WTS488" s="570"/>
      <c r="WTT488" s="3"/>
      <c r="WTU488" s="431"/>
      <c r="WTV488" s="3"/>
      <c r="WTW488" s="570"/>
      <c r="WTX488" s="3"/>
      <c r="WTY488" s="431"/>
      <c r="WTZ488" s="3"/>
      <c r="WUA488" s="570"/>
      <c r="WUB488" s="3"/>
      <c r="WUC488" s="431"/>
      <c r="WUD488" s="3"/>
      <c r="WUE488" s="570"/>
      <c r="WUF488" s="3"/>
      <c r="WUG488" s="431"/>
      <c r="WUH488" s="3"/>
      <c r="WUI488" s="570"/>
      <c r="WUJ488" s="3"/>
      <c r="WUK488" s="431"/>
      <c r="WUL488" s="3"/>
      <c r="WUM488" s="570"/>
      <c r="WUN488" s="3"/>
      <c r="WUO488" s="431"/>
      <c r="WUP488" s="3"/>
      <c r="WUQ488" s="570"/>
      <c r="WUR488" s="3"/>
      <c r="WUS488" s="431"/>
      <c r="WUT488" s="3"/>
      <c r="WUU488" s="570"/>
      <c r="WUV488" s="3"/>
      <c r="WUW488" s="431"/>
      <c r="WUX488" s="3"/>
      <c r="WUY488" s="570"/>
      <c r="WUZ488" s="3"/>
      <c r="WVA488" s="431"/>
      <c r="WVB488" s="3"/>
      <c r="WVC488" s="570"/>
      <c r="WVD488" s="3"/>
      <c r="WVE488" s="431"/>
      <c r="WVF488" s="3"/>
      <c r="WVG488" s="570"/>
      <c r="WVH488" s="3"/>
      <c r="WVI488" s="431"/>
      <c r="WVJ488" s="3"/>
      <c r="WVK488" s="570"/>
      <c r="WVL488" s="3"/>
      <c r="WVM488" s="431"/>
      <c r="WVN488" s="3"/>
      <c r="WVO488" s="570"/>
      <c r="WVP488" s="3"/>
      <c r="WVQ488" s="431"/>
      <c r="WVR488" s="3"/>
      <c r="WVS488" s="570"/>
      <c r="WVT488" s="3"/>
      <c r="WVU488" s="431"/>
      <c r="WVV488" s="3"/>
      <c r="WVW488" s="570"/>
      <c r="WVX488" s="3"/>
      <c r="WVY488" s="431"/>
      <c r="WVZ488" s="3"/>
      <c r="WWA488" s="570"/>
      <c r="WWB488" s="3"/>
      <c r="WWC488" s="431"/>
      <c r="WWD488" s="3"/>
      <c r="WWE488" s="570"/>
      <c r="WWF488" s="3"/>
      <c r="WWG488" s="431"/>
      <c r="WWH488" s="3"/>
      <c r="WWI488" s="570"/>
      <c r="WWJ488" s="3"/>
      <c r="WWK488" s="431"/>
      <c r="WWL488" s="3"/>
      <c r="WWM488" s="570"/>
      <c r="WWN488" s="3"/>
      <c r="WWO488" s="431"/>
      <c r="WWP488" s="3"/>
      <c r="WWQ488" s="570"/>
      <c r="WWR488" s="3"/>
      <c r="WWS488" s="431"/>
      <c r="WWT488" s="3"/>
      <c r="WWU488" s="570"/>
      <c r="WWV488" s="3"/>
      <c r="WWW488" s="431"/>
      <c r="WWX488" s="3"/>
      <c r="WWY488" s="570"/>
      <c r="WWZ488" s="3"/>
      <c r="WXA488" s="431"/>
      <c r="WXB488" s="3"/>
      <c r="WXC488" s="570"/>
      <c r="WXD488" s="3"/>
      <c r="WXE488" s="431"/>
      <c r="WXF488" s="3"/>
      <c r="WXG488" s="570"/>
      <c r="WXH488" s="3"/>
      <c r="WXI488" s="431"/>
      <c r="WXJ488" s="3"/>
      <c r="WXK488" s="570"/>
      <c r="WXL488" s="3"/>
      <c r="WXM488" s="431"/>
      <c r="WXN488" s="3"/>
      <c r="WXO488" s="570"/>
      <c r="WXP488" s="3"/>
      <c r="WXQ488" s="431"/>
      <c r="WXR488" s="3"/>
      <c r="WXS488" s="570"/>
      <c r="WXT488" s="3"/>
      <c r="WXU488" s="431"/>
      <c r="WXV488" s="3"/>
      <c r="WXW488" s="570"/>
      <c r="WXX488" s="3"/>
      <c r="WXY488" s="431"/>
      <c r="WXZ488" s="3"/>
      <c r="WYA488" s="570"/>
      <c r="WYB488" s="3"/>
      <c r="WYC488" s="431"/>
      <c r="WYD488" s="3"/>
      <c r="WYE488" s="570"/>
      <c r="WYF488" s="3"/>
      <c r="WYG488" s="431"/>
      <c r="WYH488" s="3"/>
      <c r="WYI488" s="570"/>
      <c r="WYJ488" s="3"/>
      <c r="WYK488" s="431"/>
      <c r="WYL488" s="3"/>
      <c r="WYM488" s="570"/>
      <c r="WYN488" s="3"/>
      <c r="WYO488" s="431"/>
      <c r="WYP488" s="3"/>
      <c r="WYQ488" s="570"/>
      <c r="WYR488" s="3"/>
      <c r="WYS488" s="431"/>
      <c r="WYT488" s="3"/>
      <c r="WYU488" s="570"/>
      <c r="WYV488" s="3"/>
      <c r="WYW488" s="431"/>
      <c r="WYX488" s="3"/>
      <c r="WYY488" s="570"/>
      <c r="WYZ488" s="3"/>
      <c r="WZA488" s="431"/>
      <c r="WZB488" s="3"/>
      <c r="WZC488" s="570"/>
      <c r="WZD488" s="3"/>
      <c r="WZE488" s="431"/>
      <c r="WZF488" s="3"/>
      <c r="WZG488" s="570"/>
      <c r="WZH488" s="3"/>
      <c r="WZI488" s="431"/>
      <c r="WZJ488" s="3"/>
      <c r="WZK488" s="570"/>
      <c r="WZL488" s="3"/>
      <c r="WZM488" s="431"/>
      <c r="WZN488" s="3"/>
      <c r="WZO488" s="570"/>
      <c r="WZP488" s="3"/>
      <c r="WZQ488" s="431"/>
      <c r="WZR488" s="3"/>
      <c r="WZS488" s="570"/>
      <c r="WZT488" s="3"/>
      <c r="WZU488" s="431"/>
      <c r="WZV488" s="3"/>
      <c r="WZW488" s="570"/>
      <c r="WZX488" s="3"/>
      <c r="WZY488" s="431"/>
      <c r="WZZ488" s="3"/>
      <c r="XAA488" s="570"/>
      <c r="XAB488" s="3"/>
      <c r="XAC488" s="431"/>
      <c r="XAD488" s="3"/>
      <c r="XAE488" s="570"/>
      <c r="XAF488" s="3"/>
      <c r="XAG488" s="431"/>
      <c r="XAH488" s="3"/>
      <c r="XAI488" s="570"/>
      <c r="XAJ488" s="3"/>
      <c r="XAK488" s="431"/>
      <c r="XAL488" s="3"/>
      <c r="XAM488" s="570"/>
      <c r="XAN488" s="3"/>
      <c r="XAO488" s="431"/>
      <c r="XAP488" s="3"/>
      <c r="XAQ488" s="570"/>
      <c r="XAR488" s="3"/>
      <c r="XAS488" s="431"/>
      <c r="XAT488" s="3"/>
      <c r="XAU488" s="570"/>
      <c r="XAV488" s="3"/>
      <c r="XAW488" s="431"/>
      <c r="XAX488" s="3"/>
      <c r="XAY488" s="570"/>
      <c r="XAZ488" s="3"/>
      <c r="XBA488" s="431"/>
      <c r="XBB488" s="3"/>
      <c r="XBC488" s="570"/>
      <c r="XBD488" s="3"/>
      <c r="XBE488" s="431"/>
      <c r="XBF488" s="3"/>
      <c r="XBG488" s="570"/>
      <c r="XBH488" s="3"/>
      <c r="XBI488" s="431"/>
      <c r="XBJ488" s="3"/>
      <c r="XBK488" s="570"/>
      <c r="XBL488" s="3"/>
      <c r="XBM488" s="431"/>
      <c r="XBN488" s="3"/>
      <c r="XBO488" s="570"/>
      <c r="XBP488" s="3"/>
      <c r="XBQ488" s="431"/>
      <c r="XBR488" s="3"/>
      <c r="XBS488" s="570"/>
      <c r="XBT488" s="3"/>
      <c r="XBU488" s="431"/>
      <c r="XBV488" s="3"/>
      <c r="XBW488" s="570"/>
      <c r="XBX488" s="3"/>
      <c r="XBY488" s="431"/>
      <c r="XBZ488" s="3"/>
      <c r="XCA488" s="570"/>
      <c r="XCB488" s="3"/>
      <c r="XCC488" s="431"/>
      <c r="XCD488" s="3"/>
      <c r="XCE488" s="570"/>
      <c r="XCF488" s="3"/>
      <c r="XCG488" s="431"/>
      <c r="XCH488" s="3"/>
      <c r="XCI488" s="570"/>
      <c r="XCJ488" s="3"/>
      <c r="XCK488" s="431"/>
      <c r="XCL488" s="3"/>
      <c r="XCM488" s="570"/>
      <c r="XCN488" s="3"/>
      <c r="XCO488" s="431"/>
      <c r="XCP488" s="3"/>
      <c r="XCQ488" s="570"/>
      <c r="XCR488" s="3"/>
      <c r="XCS488" s="431"/>
      <c r="XCT488" s="3"/>
      <c r="XCU488" s="570"/>
      <c r="XCV488" s="3"/>
      <c r="XCW488" s="431"/>
      <c r="XCX488" s="3"/>
      <c r="XCY488" s="570"/>
      <c r="XCZ488" s="3"/>
      <c r="XDA488" s="431"/>
      <c r="XDB488" s="3"/>
      <c r="XDC488" s="570"/>
      <c r="XDD488" s="3"/>
      <c r="XDE488" s="431"/>
      <c r="XDF488" s="3"/>
      <c r="XDG488" s="570"/>
      <c r="XDH488" s="3"/>
      <c r="XDI488" s="431"/>
      <c r="XDJ488" s="3"/>
      <c r="XDK488" s="570"/>
      <c r="XDL488" s="3"/>
      <c r="XDM488" s="431"/>
      <c r="XDN488" s="3"/>
      <c r="XDO488" s="570"/>
      <c r="XDP488" s="3"/>
      <c r="XDQ488" s="431"/>
      <c r="XDR488" s="3"/>
      <c r="XDS488" s="570"/>
      <c r="XDT488" s="3"/>
      <c r="XDU488" s="431"/>
      <c r="XDV488" s="3"/>
      <c r="XDW488" s="570"/>
      <c r="XDX488" s="3"/>
      <c r="XDY488" s="431"/>
      <c r="XDZ488" s="3"/>
      <c r="XEA488" s="570"/>
      <c r="XEB488" s="3"/>
      <c r="XEC488" s="431"/>
      <c r="XED488" s="3"/>
      <c r="XEE488" s="570"/>
      <c r="XEF488" s="3"/>
      <c r="XEG488" s="431"/>
      <c r="XEH488" s="3"/>
      <c r="XEI488" s="570"/>
      <c r="XEJ488" s="3"/>
      <c r="XEK488" s="431"/>
      <c r="XEL488" s="3"/>
      <c r="XEM488" s="570"/>
      <c r="XEN488" s="3"/>
      <c r="XEO488" s="431"/>
      <c r="XEP488" s="3"/>
      <c r="XEQ488" s="570"/>
      <c r="XER488" s="3"/>
      <c r="XES488" s="431"/>
      <c r="XET488" s="3"/>
      <c r="XEU488" s="570"/>
      <c r="XEV488" s="3"/>
      <c r="XEW488" s="431"/>
      <c r="XEX488" s="3"/>
      <c r="XEY488" s="570"/>
      <c r="XEZ488" s="3"/>
      <c r="XFA488" s="431"/>
      <c r="XFB488" s="3"/>
      <c r="XFC488" s="570"/>
      <c r="XFD488" s="3"/>
    </row>
    <row r="489" spans="1:16384" s="33" customFormat="1">
      <c r="A489" s="431"/>
      <c r="B489" s="3"/>
      <c r="C489" s="3"/>
      <c r="D489" s="3"/>
      <c r="E489" s="431"/>
      <c r="F489" s="3"/>
      <c r="G489" s="570"/>
      <c r="H489" s="3"/>
      <c r="I489" s="431"/>
      <c r="J489" s="3"/>
      <c r="K489" s="570"/>
      <c r="L489" s="3"/>
      <c r="M489" s="431"/>
      <c r="N489" s="3"/>
      <c r="O489" s="570"/>
      <c r="P489" s="3"/>
      <c r="Q489" s="431"/>
      <c r="R489" s="3"/>
      <c r="S489" s="570"/>
      <c r="T489" s="3"/>
      <c r="U489" s="431"/>
      <c r="V489" s="3"/>
      <c r="W489" s="570"/>
      <c r="X489" s="3"/>
      <c r="Y489" s="431"/>
      <c r="Z489" s="3"/>
      <c r="AA489" s="570"/>
      <c r="AB489" s="3"/>
      <c r="AC489" s="431"/>
      <c r="AD489" s="3"/>
      <c r="AE489" s="570"/>
      <c r="AF489" s="3"/>
      <c r="AG489" s="431"/>
      <c r="AH489" s="3"/>
      <c r="AI489" s="570"/>
      <c r="AJ489" s="3"/>
      <c r="AK489" s="431"/>
      <c r="AL489" s="3"/>
      <c r="AM489" s="570"/>
      <c r="AN489" s="3"/>
      <c r="AO489" s="431"/>
      <c r="AP489" s="3"/>
      <c r="AQ489" s="570"/>
      <c r="AR489" s="3"/>
      <c r="AS489" s="431"/>
      <c r="AT489" s="3"/>
      <c r="AU489" s="570"/>
      <c r="AV489" s="3"/>
      <c r="AW489" s="431"/>
      <c r="AX489" s="3"/>
      <c r="AY489" s="570"/>
      <c r="AZ489" s="3"/>
      <c r="BA489" s="431"/>
      <c r="BB489" s="3"/>
      <c r="BC489" s="570"/>
      <c r="BD489" s="3"/>
      <c r="BE489" s="431"/>
      <c r="BF489" s="3"/>
      <c r="BG489" s="570"/>
      <c r="BH489" s="3"/>
      <c r="BI489" s="431"/>
      <c r="BJ489" s="3"/>
      <c r="BK489" s="570"/>
      <c r="BL489" s="3"/>
      <c r="BM489" s="431"/>
      <c r="BN489" s="3"/>
      <c r="BO489" s="570"/>
      <c r="BP489" s="3"/>
      <c r="BQ489" s="431"/>
      <c r="BR489" s="3"/>
      <c r="BS489" s="570"/>
      <c r="BT489" s="3"/>
      <c r="BU489" s="431"/>
      <c r="BV489" s="3"/>
      <c r="BW489" s="570"/>
      <c r="BX489" s="3"/>
      <c r="BY489" s="431"/>
      <c r="BZ489" s="3"/>
      <c r="CA489" s="570"/>
      <c r="CB489" s="3"/>
      <c r="CC489" s="431"/>
      <c r="CD489" s="3"/>
      <c r="CE489" s="570"/>
      <c r="CF489" s="3"/>
      <c r="CG489" s="431"/>
      <c r="CH489" s="3"/>
      <c r="CI489" s="570"/>
      <c r="CJ489" s="3"/>
      <c r="CK489" s="431"/>
      <c r="CL489" s="3"/>
      <c r="CM489" s="570"/>
      <c r="CN489" s="3"/>
      <c r="CO489" s="431"/>
      <c r="CP489" s="3"/>
      <c r="CQ489" s="570"/>
      <c r="CR489" s="3"/>
      <c r="CS489" s="431"/>
      <c r="CT489" s="3"/>
      <c r="CU489" s="570"/>
      <c r="CV489" s="3"/>
      <c r="CW489" s="431"/>
      <c r="CX489" s="3"/>
      <c r="CY489" s="570"/>
      <c r="CZ489" s="3"/>
      <c r="DA489" s="431"/>
      <c r="DB489" s="3"/>
      <c r="DC489" s="570"/>
      <c r="DD489" s="3"/>
      <c r="DE489" s="431"/>
      <c r="DF489" s="3"/>
      <c r="DG489" s="570"/>
      <c r="DH489" s="3"/>
      <c r="DI489" s="431"/>
      <c r="DJ489" s="3"/>
      <c r="DK489" s="570"/>
      <c r="DL489" s="3"/>
      <c r="DM489" s="431"/>
      <c r="DN489" s="3"/>
      <c r="DO489" s="570"/>
      <c r="DP489" s="3"/>
      <c r="DQ489" s="431"/>
      <c r="DR489" s="3"/>
      <c r="DS489" s="570"/>
      <c r="DT489" s="3"/>
      <c r="DU489" s="431"/>
      <c r="DV489" s="3"/>
      <c r="DW489" s="570"/>
      <c r="DX489" s="3"/>
      <c r="DY489" s="431"/>
      <c r="DZ489" s="3"/>
      <c r="EA489" s="570"/>
      <c r="EB489" s="3"/>
      <c r="EC489" s="431"/>
      <c r="ED489" s="3"/>
      <c r="EE489" s="570"/>
      <c r="EF489" s="3"/>
      <c r="EG489" s="431"/>
      <c r="EH489" s="3"/>
      <c r="EI489" s="570"/>
      <c r="EJ489" s="3"/>
      <c r="EK489" s="431"/>
      <c r="EL489" s="3"/>
      <c r="EM489" s="570"/>
      <c r="EN489" s="3"/>
      <c r="EO489" s="431"/>
      <c r="EP489" s="3"/>
      <c r="EQ489" s="570"/>
      <c r="ER489" s="3"/>
      <c r="ES489" s="431"/>
      <c r="ET489" s="3"/>
      <c r="EU489" s="570"/>
      <c r="EV489" s="3"/>
      <c r="EW489" s="431"/>
      <c r="EX489" s="3"/>
      <c r="EY489" s="570"/>
      <c r="EZ489" s="3"/>
      <c r="FA489" s="431"/>
      <c r="FB489" s="3"/>
      <c r="FC489" s="570"/>
      <c r="FD489" s="3"/>
      <c r="FE489" s="431"/>
      <c r="FF489" s="3"/>
      <c r="FG489" s="570"/>
      <c r="FH489" s="3"/>
      <c r="FI489" s="431"/>
      <c r="FJ489" s="3"/>
      <c r="FK489" s="570"/>
      <c r="FL489" s="3"/>
      <c r="FM489" s="431"/>
      <c r="FN489" s="3"/>
      <c r="FO489" s="570"/>
      <c r="FP489" s="3"/>
      <c r="FQ489" s="431"/>
      <c r="FR489" s="3"/>
      <c r="FS489" s="570"/>
      <c r="FT489" s="3"/>
      <c r="FU489" s="431"/>
      <c r="FV489" s="3"/>
      <c r="FW489" s="570"/>
      <c r="FX489" s="3"/>
      <c r="FY489" s="431"/>
      <c r="FZ489" s="3"/>
      <c r="GA489" s="570"/>
      <c r="GB489" s="3"/>
      <c r="GC489" s="431"/>
      <c r="GD489" s="3"/>
      <c r="GE489" s="570"/>
      <c r="GF489" s="3"/>
      <c r="GG489" s="431"/>
      <c r="GH489" s="3"/>
      <c r="GI489" s="570"/>
      <c r="GJ489" s="3"/>
      <c r="GK489" s="431"/>
      <c r="GL489" s="3"/>
      <c r="GM489" s="570"/>
      <c r="GN489" s="3"/>
      <c r="GO489" s="431"/>
      <c r="GP489" s="3"/>
      <c r="GQ489" s="570"/>
      <c r="GR489" s="3"/>
      <c r="GS489" s="431"/>
      <c r="GT489" s="3"/>
      <c r="GU489" s="570"/>
      <c r="GV489" s="3"/>
      <c r="GW489" s="431"/>
      <c r="GX489" s="3"/>
      <c r="GY489" s="570"/>
      <c r="GZ489" s="3"/>
      <c r="HA489" s="431"/>
      <c r="HB489" s="3"/>
      <c r="HC489" s="570"/>
      <c r="HD489" s="3"/>
      <c r="HE489" s="431"/>
      <c r="HF489" s="3"/>
      <c r="HG489" s="570"/>
      <c r="HH489" s="3"/>
      <c r="HI489" s="431"/>
      <c r="HJ489" s="3"/>
      <c r="HK489" s="570"/>
      <c r="HL489" s="3"/>
      <c r="HM489" s="431"/>
      <c r="HN489" s="3"/>
      <c r="HO489" s="570"/>
      <c r="HP489" s="3"/>
      <c r="HQ489" s="431"/>
      <c r="HR489" s="3"/>
      <c r="HS489" s="570"/>
      <c r="HT489" s="3"/>
      <c r="HU489" s="431"/>
      <c r="HV489" s="3"/>
      <c r="HW489" s="570"/>
      <c r="HX489" s="3"/>
      <c r="HY489" s="431"/>
      <c r="HZ489" s="3"/>
      <c r="IA489" s="570"/>
      <c r="IB489" s="3"/>
      <c r="IC489" s="431"/>
      <c r="ID489" s="3"/>
      <c r="IE489" s="570"/>
      <c r="IF489" s="3"/>
      <c r="IG489" s="431"/>
      <c r="IH489" s="3"/>
      <c r="II489" s="570"/>
      <c r="IJ489" s="3"/>
      <c r="IK489" s="431"/>
      <c r="IL489" s="3"/>
      <c r="IM489" s="570"/>
      <c r="IN489" s="3"/>
      <c r="IO489" s="431"/>
      <c r="IP489" s="3"/>
      <c r="IQ489" s="570"/>
      <c r="IR489" s="3"/>
      <c r="IS489" s="431"/>
      <c r="IT489" s="3"/>
      <c r="IU489" s="570"/>
      <c r="IV489" s="3"/>
      <c r="IW489" s="431"/>
      <c r="IX489" s="3"/>
      <c r="IY489" s="570"/>
      <c r="IZ489" s="3"/>
      <c r="JA489" s="431"/>
      <c r="JB489" s="3"/>
      <c r="JC489" s="570"/>
      <c r="JD489" s="3"/>
      <c r="JE489" s="431"/>
      <c r="JF489" s="3"/>
      <c r="JG489" s="570"/>
      <c r="JH489" s="3"/>
      <c r="JI489" s="431"/>
      <c r="JJ489" s="3"/>
      <c r="JK489" s="570"/>
      <c r="JL489" s="3"/>
      <c r="JM489" s="431"/>
      <c r="JN489" s="3"/>
      <c r="JO489" s="570"/>
      <c r="JP489" s="3"/>
      <c r="JQ489" s="431"/>
      <c r="JR489" s="3"/>
      <c r="JS489" s="570"/>
      <c r="JT489" s="3"/>
      <c r="JU489" s="431"/>
      <c r="JV489" s="3"/>
      <c r="JW489" s="570"/>
      <c r="JX489" s="3"/>
      <c r="JY489" s="431"/>
      <c r="JZ489" s="3"/>
      <c r="KA489" s="570"/>
      <c r="KB489" s="3"/>
      <c r="KC489" s="431"/>
      <c r="KD489" s="3"/>
      <c r="KE489" s="570"/>
      <c r="KF489" s="3"/>
      <c r="KG489" s="431"/>
      <c r="KH489" s="3"/>
      <c r="KI489" s="570"/>
      <c r="KJ489" s="3"/>
      <c r="KK489" s="431"/>
      <c r="KL489" s="3"/>
      <c r="KM489" s="570"/>
      <c r="KN489" s="3"/>
      <c r="KO489" s="431"/>
      <c r="KP489" s="3"/>
      <c r="KQ489" s="570"/>
      <c r="KR489" s="3"/>
      <c r="KS489" s="431"/>
      <c r="KT489" s="3"/>
      <c r="KU489" s="570"/>
      <c r="KV489" s="3"/>
      <c r="KW489" s="431"/>
      <c r="KX489" s="3"/>
      <c r="KY489" s="570"/>
      <c r="KZ489" s="3"/>
      <c r="LA489" s="431"/>
      <c r="LB489" s="3"/>
      <c r="LC489" s="570"/>
      <c r="LD489" s="3"/>
      <c r="LE489" s="431"/>
      <c r="LF489" s="3"/>
      <c r="LG489" s="570"/>
      <c r="LH489" s="3"/>
      <c r="LI489" s="431"/>
      <c r="LJ489" s="3"/>
      <c r="LK489" s="570"/>
      <c r="LL489" s="3"/>
      <c r="LM489" s="431"/>
      <c r="LN489" s="3"/>
      <c r="LO489" s="570"/>
      <c r="LP489" s="3"/>
      <c r="LQ489" s="431"/>
      <c r="LR489" s="3"/>
      <c r="LS489" s="570"/>
      <c r="LT489" s="3"/>
      <c r="LU489" s="431"/>
      <c r="LV489" s="3"/>
      <c r="LW489" s="570"/>
      <c r="LX489" s="3"/>
      <c r="LY489" s="431"/>
      <c r="LZ489" s="3"/>
      <c r="MA489" s="570"/>
      <c r="MB489" s="3"/>
      <c r="MC489" s="431"/>
      <c r="MD489" s="3"/>
      <c r="ME489" s="570"/>
      <c r="MF489" s="3"/>
      <c r="MG489" s="431"/>
      <c r="MH489" s="3"/>
      <c r="MI489" s="570"/>
      <c r="MJ489" s="3"/>
      <c r="MK489" s="431"/>
      <c r="ML489" s="3"/>
      <c r="MM489" s="570"/>
      <c r="MN489" s="3"/>
      <c r="MO489" s="431"/>
      <c r="MP489" s="3"/>
      <c r="MQ489" s="570"/>
      <c r="MR489" s="3"/>
      <c r="MS489" s="431"/>
      <c r="MT489" s="3"/>
      <c r="MU489" s="570"/>
      <c r="MV489" s="3"/>
      <c r="MW489" s="431"/>
      <c r="MX489" s="3"/>
      <c r="MY489" s="570"/>
      <c r="MZ489" s="3"/>
      <c r="NA489" s="431"/>
      <c r="NB489" s="3"/>
      <c r="NC489" s="570"/>
      <c r="ND489" s="3"/>
      <c r="NE489" s="431"/>
      <c r="NF489" s="3"/>
      <c r="NG489" s="570"/>
      <c r="NH489" s="3"/>
      <c r="NI489" s="431"/>
      <c r="NJ489" s="3"/>
      <c r="NK489" s="570"/>
      <c r="NL489" s="3"/>
      <c r="NM489" s="431"/>
      <c r="NN489" s="3"/>
      <c r="NO489" s="570"/>
      <c r="NP489" s="3"/>
      <c r="NQ489" s="431"/>
      <c r="NR489" s="3"/>
      <c r="NS489" s="570"/>
      <c r="NT489" s="3"/>
      <c r="NU489" s="431"/>
      <c r="NV489" s="3"/>
      <c r="NW489" s="570"/>
      <c r="NX489" s="3"/>
      <c r="NY489" s="431"/>
      <c r="NZ489" s="3"/>
      <c r="OA489" s="570"/>
      <c r="OB489" s="3"/>
      <c r="OC489" s="431"/>
      <c r="OD489" s="3"/>
      <c r="OE489" s="570"/>
      <c r="OF489" s="3"/>
      <c r="OG489" s="431"/>
      <c r="OH489" s="3"/>
      <c r="OI489" s="570"/>
      <c r="OJ489" s="3"/>
      <c r="OK489" s="431"/>
      <c r="OL489" s="3"/>
      <c r="OM489" s="570"/>
      <c r="ON489" s="3"/>
      <c r="OO489" s="431"/>
      <c r="OP489" s="3"/>
      <c r="OQ489" s="570"/>
      <c r="OR489" s="3"/>
      <c r="OS489" s="431"/>
      <c r="OT489" s="3"/>
      <c r="OU489" s="570"/>
      <c r="OV489" s="3"/>
      <c r="OW489" s="431"/>
      <c r="OX489" s="3"/>
      <c r="OY489" s="570"/>
      <c r="OZ489" s="3"/>
      <c r="PA489" s="431"/>
      <c r="PB489" s="3"/>
      <c r="PC489" s="570"/>
      <c r="PD489" s="3"/>
      <c r="PE489" s="431"/>
      <c r="PF489" s="3"/>
      <c r="PG489" s="570"/>
      <c r="PH489" s="3"/>
      <c r="PI489" s="431"/>
      <c r="PJ489" s="3"/>
      <c r="PK489" s="570"/>
      <c r="PL489" s="3"/>
      <c r="PM489" s="431"/>
      <c r="PN489" s="3"/>
      <c r="PO489" s="570"/>
      <c r="PP489" s="3"/>
      <c r="PQ489" s="431"/>
      <c r="PR489" s="3"/>
      <c r="PS489" s="570"/>
      <c r="PT489" s="3"/>
      <c r="PU489" s="431"/>
      <c r="PV489" s="3"/>
      <c r="PW489" s="570"/>
      <c r="PX489" s="3"/>
      <c r="PY489" s="431"/>
      <c r="PZ489" s="3"/>
      <c r="QA489" s="570"/>
      <c r="QB489" s="3"/>
      <c r="QC489" s="431"/>
      <c r="QD489" s="3"/>
      <c r="QE489" s="570"/>
      <c r="QF489" s="3"/>
      <c r="QG489" s="431"/>
      <c r="QH489" s="3"/>
      <c r="QI489" s="570"/>
      <c r="QJ489" s="3"/>
      <c r="QK489" s="431"/>
      <c r="QL489" s="3"/>
      <c r="QM489" s="570"/>
      <c r="QN489" s="3"/>
      <c r="QO489" s="431"/>
      <c r="QP489" s="3"/>
      <c r="QQ489" s="570"/>
      <c r="QR489" s="3"/>
      <c r="QS489" s="431"/>
      <c r="QT489" s="3"/>
      <c r="QU489" s="570"/>
      <c r="QV489" s="3"/>
      <c r="QW489" s="431"/>
      <c r="QX489" s="3"/>
      <c r="QY489" s="570"/>
      <c r="QZ489" s="3"/>
      <c r="RA489" s="431"/>
      <c r="RB489" s="3"/>
      <c r="RC489" s="570"/>
      <c r="RD489" s="3"/>
      <c r="RE489" s="431"/>
      <c r="RF489" s="3"/>
      <c r="RG489" s="570"/>
      <c r="RH489" s="3"/>
      <c r="RI489" s="431"/>
      <c r="RJ489" s="3"/>
      <c r="RK489" s="570"/>
      <c r="RL489" s="3"/>
      <c r="RM489" s="431"/>
      <c r="RN489" s="3"/>
      <c r="RO489" s="570"/>
      <c r="RP489" s="3"/>
      <c r="RQ489" s="431"/>
      <c r="RR489" s="3"/>
      <c r="RS489" s="570"/>
      <c r="RT489" s="3"/>
      <c r="RU489" s="431"/>
      <c r="RV489" s="3"/>
      <c r="RW489" s="570"/>
      <c r="RX489" s="3"/>
      <c r="RY489" s="431"/>
      <c r="RZ489" s="3"/>
      <c r="SA489" s="570"/>
      <c r="SB489" s="3"/>
      <c r="SC489" s="431"/>
      <c r="SD489" s="3"/>
      <c r="SE489" s="570"/>
      <c r="SF489" s="3"/>
      <c r="SG489" s="431"/>
      <c r="SH489" s="3"/>
      <c r="SI489" s="570"/>
      <c r="SJ489" s="3"/>
      <c r="SK489" s="431"/>
      <c r="SL489" s="3"/>
      <c r="SM489" s="570"/>
      <c r="SN489" s="3"/>
      <c r="SO489" s="431"/>
      <c r="SP489" s="3"/>
      <c r="SQ489" s="570"/>
      <c r="SR489" s="3"/>
      <c r="SS489" s="431"/>
      <c r="ST489" s="3"/>
      <c r="SU489" s="570"/>
      <c r="SV489" s="3"/>
      <c r="SW489" s="431"/>
      <c r="SX489" s="3"/>
      <c r="SY489" s="570"/>
      <c r="SZ489" s="3"/>
      <c r="TA489" s="431"/>
      <c r="TB489" s="3"/>
      <c r="TC489" s="570"/>
      <c r="TD489" s="3"/>
      <c r="TE489" s="431"/>
      <c r="TF489" s="3"/>
      <c r="TG489" s="570"/>
      <c r="TH489" s="3"/>
      <c r="TI489" s="431"/>
      <c r="TJ489" s="3"/>
      <c r="TK489" s="570"/>
      <c r="TL489" s="3"/>
      <c r="TM489" s="431"/>
      <c r="TN489" s="3"/>
      <c r="TO489" s="570"/>
      <c r="TP489" s="3"/>
      <c r="TQ489" s="431"/>
      <c r="TR489" s="3"/>
      <c r="TS489" s="570"/>
      <c r="TT489" s="3"/>
      <c r="TU489" s="431"/>
      <c r="TV489" s="3"/>
      <c r="TW489" s="570"/>
      <c r="TX489" s="3"/>
      <c r="TY489" s="431"/>
      <c r="TZ489" s="3"/>
      <c r="UA489" s="570"/>
      <c r="UB489" s="3"/>
      <c r="UC489" s="431"/>
      <c r="UD489" s="3"/>
      <c r="UE489" s="570"/>
      <c r="UF489" s="3"/>
      <c r="UG489" s="431"/>
      <c r="UH489" s="3"/>
      <c r="UI489" s="570"/>
      <c r="UJ489" s="3"/>
      <c r="UK489" s="431"/>
      <c r="UL489" s="3"/>
      <c r="UM489" s="570"/>
      <c r="UN489" s="3"/>
      <c r="UO489" s="431"/>
      <c r="UP489" s="3"/>
      <c r="UQ489" s="570"/>
      <c r="UR489" s="3"/>
      <c r="US489" s="431"/>
      <c r="UT489" s="3"/>
      <c r="UU489" s="570"/>
      <c r="UV489" s="3"/>
      <c r="UW489" s="431"/>
      <c r="UX489" s="3"/>
      <c r="UY489" s="570"/>
      <c r="UZ489" s="3"/>
      <c r="VA489" s="431"/>
      <c r="VB489" s="3"/>
      <c r="VC489" s="570"/>
      <c r="VD489" s="3"/>
      <c r="VE489" s="431"/>
      <c r="VF489" s="3"/>
      <c r="VG489" s="570"/>
      <c r="VH489" s="3"/>
      <c r="VI489" s="431"/>
      <c r="VJ489" s="3"/>
      <c r="VK489" s="570"/>
      <c r="VL489" s="3"/>
      <c r="VM489" s="431"/>
      <c r="VN489" s="3"/>
      <c r="VO489" s="570"/>
      <c r="VP489" s="3"/>
      <c r="VQ489" s="431"/>
      <c r="VR489" s="3"/>
      <c r="VS489" s="570"/>
      <c r="VT489" s="3"/>
      <c r="VU489" s="431"/>
      <c r="VV489" s="3"/>
      <c r="VW489" s="570"/>
      <c r="VX489" s="3"/>
      <c r="VY489" s="431"/>
      <c r="VZ489" s="3"/>
      <c r="WA489" s="570"/>
      <c r="WB489" s="3"/>
      <c r="WC489" s="431"/>
      <c r="WD489" s="3"/>
      <c r="WE489" s="570"/>
      <c r="WF489" s="3"/>
      <c r="WG489" s="431"/>
      <c r="WH489" s="3"/>
      <c r="WI489" s="570"/>
      <c r="WJ489" s="3"/>
      <c r="WK489" s="431"/>
      <c r="WL489" s="3"/>
      <c r="WM489" s="570"/>
      <c r="WN489" s="3"/>
      <c r="WO489" s="431"/>
      <c r="WP489" s="3"/>
      <c r="WQ489" s="570"/>
      <c r="WR489" s="3"/>
      <c r="WS489" s="431"/>
      <c r="WT489" s="3"/>
      <c r="WU489" s="570"/>
      <c r="WV489" s="3"/>
      <c r="WW489" s="431"/>
      <c r="WX489" s="3"/>
      <c r="WY489" s="570"/>
      <c r="WZ489" s="3"/>
      <c r="XA489" s="431"/>
      <c r="XB489" s="3"/>
      <c r="XC489" s="570"/>
      <c r="XD489" s="3"/>
      <c r="XE489" s="431"/>
      <c r="XF489" s="3"/>
      <c r="XG489" s="570"/>
      <c r="XH489" s="3"/>
      <c r="XI489" s="431"/>
      <c r="XJ489" s="3"/>
      <c r="XK489" s="570"/>
      <c r="XL489" s="3"/>
      <c r="XM489" s="431"/>
      <c r="XN489" s="3"/>
      <c r="XO489" s="570"/>
      <c r="XP489" s="3"/>
      <c r="XQ489" s="431"/>
      <c r="XR489" s="3"/>
      <c r="XS489" s="570"/>
      <c r="XT489" s="3"/>
      <c r="XU489" s="431"/>
      <c r="XV489" s="3"/>
      <c r="XW489" s="570"/>
      <c r="XX489" s="3"/>
      <c r="XY489" s="431"/>
      <c r="XZ489" s="3"/>
      <c r="YA489" s="570"/>
      <c r="YB489" s="3"/>
      <c r="YC489" s="431"/>
      <c r="YD489" s="3"/>
      <c r="YE489" s="570"/>
      <c r="YF489" s="3"/>
      <c r="YG489" s="431"/>
      <c r="YH489" s="3"/>
      <c r="YI489" s="570"/>
      <c r="YJ489" s="3"/>
      <c r="YK489" s="431"/>
      <c r="YL489" s="3"/>
      <c r="YM489" s="570"/>
      <c r="YN489" s="3"/>
      <c r="YO489" s="431"/>
      <c r="YP489" s="3"/>
      <c r="YQ489" s="570"/>
      <c r="YR489" s="3"/>
      <c r="YS489" s="431"/>
      <c r="YT489" s="3"/>
      <c r="YU489" s="570"/>
      <c r="YV489" s="3"/>
      <c r="YW489" s="431"/>
      <c r="YX489" s="3"/>
      <c r="YY489" s="570"/>
      <c r="YZ489" s="3"/>
      <c r="ZA489" s="431"/>
      <c r="ZB489" s="3"/>
      <c r="ZC489" s="570"/>
      <c r="ZD489" s="3"/>
      <c r="ZE489" s="431"/>
      <c r="ZF489" s="3"/>
      <c r="ZG489" s="570"/>
      <c r="ZH489" s="3"/>
      <c r="ZI489" s="431"/>
      <c r="ZJ489" s="3"/>
      <c r="ZK489" s="570"/>
      <c r="ZL489" s="3"/>
      <c r="ZM489" s="431"/>
      <c r="ZN489" s="3"/>
      <c r="ZO489" s="570"/>
      <c r="ZP489" s="3"/>
      <c r="ZQ489" s="431"/>
      <c r="ZR489" s="3"/>
      <c r="ZS489" s="570"/>
      <c r="ZT489" s="3"/>
      <c r="ZU489" s="431"/>
      <c r="ZV489" s="3"/>
      <c r="ZW489" s="570"/>
      <c r="ZX489" s="3"/>
      <c r="ZY489" s="431"/>
      <c r="ZZ489" s="3"/>
      <c r="AAA489" s="570"/>
      <c r="AAB489" s="3"/>
      <c r="AAC489" s="431"/>
      <c r="AAD489" s="3"/>
      <c r="AAE489" s="570"/>
      <c r="AAF489" s="3"/>
      <c r="AAG489" s="431"/>
      <c r="AAH489" s="3"/>
      <c r="AAI489" s="570"/>
      <c r="AAJ489" s="3"/>
      <c r="AAK489" s="431"/>
      <c r="AAL489" s="3"/>
      <c r="AAM489" s="570"/>
      <c r="AAN489" s="3"/>
      <c r="AAO489" s="431"/>
      <c r="AAP489" s="3"/>
      <c r="AAQ489" s="570"/>
      <c r="AAR489" s="3"/>
      <c r="AAS489" s="431"/>
      <c r="AAT489" s="3"/>
      <c r="AAU489" s="570"/>
      <c r="AAV489" s="3"/>
      <c r="AAW489" s="431"/>
      <c r="AAX489" s="3"/>
      <c r="AAY489" s="570"/>
      <c r="AAZ489" s="3"/>
      <c r="ABA489" s="431"/>
      <c r="ABB489" s="3"/>
      <c r="ABC489" s="570"/>
      <c r="ABD489" s="3"/>
      <c r="ABE489" s="431"/>
      <c r="ABF489" s="3"/>
      <c r="ABG489" s="570"/>
      <c r="ABH489" s="3"/>
      <c r="ABI489" s="431"/>
      <c r="ABJ489" s="3"/>
      <c r="ABK489" s="570"/>
      <c r="ABL489" s="3"/>
      <c r="ABM489" s="431"/>
      <c r="ABN489" s="3"/>
      <c r="ABO489" s="570"/>
      <c r="ABP489" s="3"/>
      <c r="ABQ489" s="431"/>
      <c r="ABR489" s="3"/>
      <c r="ABS489" s="570"/>
      <c r="ABT489" s="3"/>
      <c r="ABU489" s="431"/>
      <c r="ABV489" s="3"/>
      <c r="ABW489" s="570"/>
      <c r="ABX489" s="3"/>
      <c r="ABY489" s="431"/>
      <c r="ABZ489" s="3"/>
      <c r="ACA489" s="570"/>
      <c r="ACB489" s="3"/>
      <c r="ACC489" s="431"/>
      <c r="ACD489" s="3"/>
      <c r="ACE489" s="570"/>
      <c r="ACF489" s="3"/>
      <c r="ACG489" s="431"/>
      <c r="ACH489" s="3"/>
      <c r="ACI489" s="570"/>
      <c r="ACJ489" s="3"/>
      <c r="ACK489" s="431"/>
      <c r="ACL489" s="3"/>
      <c r="ACM489" s="570"/>
      <c r="ACN489" s="3"/>
      <c r="ACO489" s="431"/>
      <c r="ACP489" s="3"/>
      <c r="ACQ489" s="570"/>
      <c r="ACR489" s="3"/>
      <c r="ACS489" s="431"/>
      <c r="ACT489" s="3"/>
      <c r="ACU489" s="570"/>
      <c r="ACV489" s="3"/>
      <c r="ACW489" s="431"/>
      <c r="ACX489" s="3"/>
      <c r="ACY489" s="570"/>
      <c r="ACZ489" s="3"/>
      <c r="ADA489" s="431"/>
      <c r="ADB489" s="3"/>
      <c r="ADC489" s="570"/>
      <c r="ADD489" s="3"/>
      <c r="ADE489" s="431"/>
      <c r="ADF489" s="3"/>
      <c r="ADG489" s="570"/>
      <c r="ADH489" s="3"/>
      <c r="ADI489" s="431"/>
      <c r="ADJ489" s="3"/>
      <c r="ADK489" s="570"/>
      <c r="ADL489" s="3"/>
      <c r="ADM489" s="431"/>
      <c r="ADN489" s="3"/>
      <c r="ADO489" s="570"/>
      <c r="ADP489" s="3"/>
      <c r="ADQ489" s="431"/>
      <c r="ADR489" s="3"/>
      <c r="ADS489" s="570"/>
      <c r="ADT489" s="3"/>
      <c r="ADU489" s="431"/>
      <c r="ADV489" s="3"/>
      <c r="ADW489" s="570"/>
      <c r="ADX489" s="3"/>
      <c r="ADY489" s="431"/>
      <c r="ADZ489" s="3"/>
      <c r="AEA489" s="570"/>
      <c r="AEB489" s="3"/>
      <c r="AEC489" s="431"/>
      <c r="AED489" s="3"/>
      <c r="AEE489" s="570"/>
      <c r="AEF489" s="3"/>
      <c r="AEG489" s="431"/>
      <c r="AEH489" s="3"/>
      <c r="AEI489" s="570"/>
      <c r="AEJ489" s="3"/>
      <c r="AEK489" s="431"/>
      <c r="AEL489" s="3"/>
      <c r="AEM489" s="570"/>
      <c r="AEN489" s="3"/>
      <c r="AEO489" s="431"/>
      <c r="AEP489" s="3"/>
      <c r="AEQ489" s="570"/>
      <c r="AER489" s="3"/>
      <c r="AES489" s="431"/>
      <c r="AET489" s="3"/>
      <c r="AEU489" s="570"/>
      <c r="AEV489" s="3"/>
      <c r="AEW489" s="431"/>
      <c r="AEX489" s="3"/>
      <c r="AEY489" s="570"/>
      <c r="AEZ489" s="3"/>
      <c r="AFA489" s="431"/>
      <c r="AFB489" s="3"/>
      <c r="AFC489" s="570"/>
      <c r="AFD489" s="3"/>
      <c r="AFE489" s="431"/>
      <c r="AFF489" s="3"/>
      <c r="AFG489" s="570"/>
      <c r="AFH489" s="3"/>
      <c r="AFI489" s="431"/>
      <c r="AFJ489" s="3"/>
      <c r="AFK489" s="570"/>
      <c r="AFL489" s="3"/>
      <c r="AFM489" s="431"/>
      <c r="AFN489" s="3"/>
      <c r="AFO489" s="570"/>
      <c r="AFP489" s="3"/>
      <c r="AFQ489" s="431"/>
      <c r="AFR489" s="3"/>
      <c r="AFS489" s="570"/>
      <c r="AFT489" s="3"/>
      <c r="AFU489" s="431"/>
      <c r="AFV489" s="3"/>
      <c r="AFW489" s="570"/>
      <c r="AFX489" s="3"/>
      <c r="AFY489" s="431"/>
      <c r="AFZ489" s="3"/>
      <c r="AGA489" s="570"/>
      <c r="AGB489" s="3"/>
      <c r="AGC489" s="431"/>
      <c r="AGD489" s="3"/>
      <c r="AGE489" s="570"/>
      <c r="AGF489" s="3"/>
      <c r="AGG489" s="431"/>
      <c r="AGH489" s="3"/>
      <c r="AGI489" s="570"/>
      <c r="AGJ489" s="3"/>
      <c r="AGK489" s="431"/>
      <c r="AGL489" s="3"/>
      <c r="AGM489" s="570"/>
      <c r="AGN489" s="3"/>
      <c r="AGO489" s="431"/>
      <c r="AGP489" s="3"/>
      <c r="AGQ489" s="570"/>
      <c r="AGR489" s="3"/>
      <c r="AGS489" s="431"/>
      <c r="AGT489" s="3"/>
      <c r="AGU489" s="570"/>
      <c r="AGV489" s="3"/>
      <c r="AGW489" s="431"/>
      <c r="AGX489" s="3"/>
      <c r="AGY489" s="570"/>
      <c r="AGZ489" s="3"/>
      <c r="AHA489" s="431"/>
      <c r="AHB489" s="3"/>
      <c r="AHC489" s="570"/>
      <c r="AHD489" s="3"/>
      <c r="AHE489" s="431"/>
      <c r="AHF489" s="3"/>
      <c r="AHG489" s="570"/>
      <c r="AHH489" s="3"/>
      <c r="AHI489" s="431"/>
      <c r="AHJ489" s="3"/>
      <c r="AHK489" s="570"/>
      <c r="AHL489" s="3"/>
      <c r="AHM489" s="431"/>
      <c r="AHN489" s="3"/>
      <c r="AHO489" s="570"/>
      <c r="AHP489" s="3"/>
      <c r="AHQ489" s="431"/>
      <c r="AHR489" s="3"/>
      <c r="AHS489" s="570"/>
      <c r="AHT489" s="3"/>
      <c r="AHU489" s="431"/>
      <c r="AHV489" s="3"/>
      <c r="AHW489" s="570"/>
      <c r="AHX489" s="3"/>
      <c r="AHY489" s="431"/>
      <c r="AHZ489" s="3"/>
      <c r="AIA489" s="570"/>
      <c r="AIB489" s="3"/>
      <c r="AIC489" s="431"/>
      <c r="AID489" s="3"/>
      <c r="AIE489" s="570"/>
      <c r="AIF489" s="3"/>
      <c r="AIG489" s="431"/>
      <c r="AIH489" s="3"/>
      <c r="AII489" s="570"/>
      <c r="AIJ489" s="3"/>
      <c r="AIK489" s="431"/>
      <c r="AIL489" s="3"/>
      <c r="AIM489" s="570"/>
      <c r="AIN489" s="3"/>
      <c r="AIO489" s="431"/>
      <c r="AIP489" s="3"/>
      <c r="AIQ489" s="570"/>
      <c r="AIR489" s="3"/>
      <c r="AIS489" s="431"/>
      <c r="AIT489" s="3"/>
      <c r="AIU489" s="570"/>
      <c r="AIV489" s="3"/>
      <c r="AIW489" s="431"/>
      <c r="AIX489" s="3"/>
      <c r="AIY489" s="570"/>
      <c r="AIZ489" s="3"/>
      <c r="AJA489" s="431"/>
      <c r="AJB489" s="3"/>
      <c r="AJC489" s="570"/>
      <c r="AJD489" s="3"/>
      <c r="AJE489" s="431"/>
      <c r="AJF489" s="3"/>
      <c r="AJG489" s="570"/>
      <c r="AJH489" s="3"/>
      <c r="AJI489" s="431"/>
      <c r="AJJ489" s="3"/>
      <c r="AJK489" s="570"/>
      <c r="AJL489" s="3"/>
      <c r="AJM489" s="431"/>
      <c r="AJN489" s="3"/>
      <c r="AJO489" s="570"/>
      <c r="AJP489" s="3"/>
      <c r="AJQ489" s="431"/>
      <c r="AJR489" s="3"/>
      <c r="AJS489" s="570"/>
      <c r="AJT489" s="3"/>
      <c r="AJU489" s="431"/>
      <c r="AJV489" s="3"/>
      <c r="AJW489" s="570"/>
      <c r="AJX489" s="3"/>
      <c r="AJY489" s="431"/>
      <c r="AJZ489" s="3"/>
      <c r="AKA489" s="570"/>
      <c r="AKB489" s="3"/>
      <c r="AKC489" s="431"/>
      <c r="AKD489" s="3"/>
      <c r="AKE489" s="570"/>
      <c r="AKF489" s="3"/>
      <c r="AKG489" s="431"/>
      <c r="AKH489" s="3"/>
      <c r="AKI489" s="570"/>
      <c r="AKJ489" s="3"/>
      <c r="AKK489" s="431"/>
      <c r="AKL489" s="3"/>
      <c r="AKM489" s="570"/>
      <c r="AKN489" s="3"/>
      <c r="AKO489" s="431"/>
      <c r="AKP489" s="3"/>
      <c r="AKQ489" s="570"/>
      <c r="AKR489" s="3"/>
      <c r="AKS489" s="431"/>
      <c r="AKT489" s="3"/>
      <c r="AKU489" s="570"/>
      <c r="AKV489" s="3"/>
      <c r="AKW489" s="431"/>
      <c r="AKX489" s="3"/>
      <c r="AKY489" s="570"/>
      <c r="AKZ489" s="3"/>
      <c r="ALA489" s="431"/>
      <c r="ALB489" s="3"/>
      <c r="ALC489" s="570"/>
      <c r="ALD489" s="3"/>
      <c r="ALE489" s="431"/>
      <c r="ALF489" s="3"/>
      <c r="ALG489" s="570"/>
      <c r="ALH489" s="3"/>
      <c r="ALI489" s="431"/>
      <c r="ALJ489" s="3"/>
      <c r="ALK489" s="570"/>
      <c r="ALL489" s="3"/>
      <c r="ALM489" s="431"/>
      <c r="ALN489" s="3"/>
      <c r="ALO489" s="570"/>
      <c r="ALP489" s="3"/>
      <c r="ALQ489" s="431"/>
      <c r="ALR489" s="3"/>
      <c r="ALS489" s="570"/>
      <c r="ALT489" s="3"/>
      <c r="ALU489" s="431"/>
      <c r="ALV489" s="3"/>
      <c r="ALW489" s="570"/>
      <c r="ALX489" s="3"/>
      <c r="ALY489" s="431"/>
      <c r="ALZ489" s="3"/>
      <c r="AMA489" s="570"/>
      <c r="AMB489" s="3"/>
      <c r="AMC489" s="431"/>
      <c r="AMD489" s="3"/>
      <c r="AME489" s="570"/>
      <c r="AMF489" s="3"/>
      <c r="AMG489" s="431"/>
      <c r="AMH489" s="3"/>
      <c r="AMI489" s="570"/>
      <c r="AMJ489" s="3"/>
      <c r="AMK489" s="431"/>
      <c r="AML489" s="3"/>
      <c r="AMM489" s="570"/>
      <c r="AMN489" s="3"/>
      <c r="AMO489" s="431"/>
      <c r="AMP489" s="3"/>
      <c r="AMQ489" s="570"/>
      <c r="AMR489" s="3"/>
      <c r="AMS489" s="431"/>
      <c r="AMT489" s="3"/>
      <c r="AMU489" s="570"/>
      <c r="AMV489" s="3"/>
      <c r="AMW489" s="431"/>
      <c r="AMX489" s="3"/>
      <c r="AMY489" s="570"/>
      <c r="AMZ489" s="3"/>
      <c r="ANA489" s="431"/>
      <c r="ANB489" s="3"/>
      <c r="ANC489" s="570"/>
      <c r="AND489" s="3"/>
      <c r="ANE489" s="431"/>
      <c r="ANF489" s="3"/>
      <c r="ANG489" s="570"/>
      <c r="ANH489" s="3"/>
      <c r="ANI489" s="431"/>
      <c r="ANJ489" s="3"/>
      <c r="ANK489" s="570"/>
      <c r="ANL489" s="3"/>
      <c r="ANM489" s="431"/>
      <c r="ANN489" s="3"/>
      <c r="ANO489" s="570"/>
      <c r="ANP489" s="3"/>
      <c r="ANQ489" s="431"/>
      <c r="ANR489" s="3"/>
      <c r="ANS489" s="570"/>
      <c r="ANT489" s="3"/>
      <c r="ANU489" s="431"/>
      <c r="ANV489" s="3"/>
      <c r="ANW489" s="570"/>
      <c r="ANX489" s="3"/>
      <c r="ANY489" s="431"/>
      <c r="ANZ489" s="3"/>
      <c r="AOA489" s="570"/>
      <c r="AOB489" s="3"/>
      <c r="AOC489" s="431"/>
      <c r="AOD489" s="3"/>
      <c r="AOE489" s="570"/>
      <c r="AOF489" s="3"/>
      <c r="AOG489" s="431"/>
      <c r="AOH489" s="3"/>
      <c r="AOI489" s="570"/>
      <c r="AOJ489" s="3"/>
      <c r="AOK489" s="431"/>
      <c r="AOL489" s="3"/>
      <c r="AOM489" s="570"/>
      <c r="AON489" s="3"/>
      <c r="AOO489" s="431"/>
      <c r="AOP489" s="3"/>
      <c r="AOQ489" s="570"/>
      <c r="AOR489" s="3"/>
      <c r="AOS489" s="431"/>
      <c r="AOT489" s="3"/>
      <c r="AOU489" s="570"/>
      <c r="AOV489" s="3"/>
      <c r="AOW489" s="431"/>
      <c r="AOX489" s="3"/>
      <c r="AOY489" s="570"/>
      <c r="AOZ489" s="3"/>
      <c r="APA489" s="431"/>
      <c r="APB489" s="3"/>
      <c r="APC489" s="570"/>
      <c r="APD489" s="3"/>
      <c r="APE489" s="431"/>
      <c r="APF489" s="3"/>
      <c r="APG489" s="570"/>
      <c r="APH489" s="3"/>
      <c r="API489" s="431"/>
      <c r="APJ489" s="3"/>
      <c r="APK489" s="570"/>
      <c r="APL489" s="3"/>
      <c r="APM489" s="431"/>
      <c r="APN489" s="3"/>
      <c r="APO489" s="570"/>
      <c r="APP489" s="3"/>
      <c r="APQ489" s="431"/>
      <c r="APR489" s="3"/>
      <c r="APS489" s="570"/>
      <c r="APT489" s="3"/>
      <c r="APU489" s="431"/>
      <c r="APV489" s="3"/>
      <c r="APW489" s="570"/>
      <c r="APX489" s="3"/>
      <c r="APY489" s="431"/>
      <c r="APZ489" s="3"/>
      <c r="AQA489" s="570"/>
      <c r="AQB489" s="3"/>
      <c r="AQC489" s="431"/>
      <c r="AQD489" s="3"/>
      <c r="AQE489" s="570"/>
      <c r="AQF489" s="3"/>
      <c r="AQG489" s="431"/>
      <c r="AQH489" s="3"/>
      <c r="AQI489" s="570"/>
      <c r="AQJ489" s="3"/>
      <c r="AQK489" s="431"/>
      <c r="AQL489" s="3"/>
      <c r="AQM489" s="570"/>
      <c r="AQN489" s="3"/>
      <c r="AQO489" s="431"/>
      <c r="AQP489" s="3"/>
      <c r="AQQ489" s="570"/>
      <c r="AQR489" s="3"/>
      <c r="AQS489" s="431"/>
      <c r="AQT489" s="3"/>
      <c r="AQU489" s="570"/>
      <c r="AQV489" s="3"/>
      <c r="AQW489" s="431"/>
      <c r="AQX489" s="3"/>
      <c r="AQY489" s="570"/>
      <c r="AQZ489" s="3"/>
      <c r="ARA489" s="431"/>
      <c r="ARB489" s="3"/>
      <c r="ARC489" s="570"/>
      <c r="ARD489" s="3"/>
      <c r="ARE489" s="431"/>
      <c r="ARF489" s="3"/>
      <c r="ARG489" s="570"/>
      <c r="ARH489" s="3"/>
      <c r="ARI489" s="431"/>
      <c r="ARJ489" s="3"/>
      <c r="ARK489" s="570"/>
      <c r="ARL489" s="3"/>
      <c r="ARM489" s="431"/>
      <c r="ARN489" s="3"/>
      <c r="ARO489" s="570"/>
      <c r="ARP489" s="3"/>
      <c r="ARQ489" s="431"/>
      <c r="ARR489" s="3"/>
      <c r="ARS489" s="570"/>
      <c r="ART489" s="3"/>
      <c r="ARU489" s="431"/>
      <c r="ARV489" s="3"/>
      <c r="ARW489" s="570"/>
      <c r="ARX489" s="3"/>
      <c r="ARY489" s="431"/>
      <c r="ARZ489" s="3"/>
      <c r="ASA489" s="570"/>
      <c r="ASB489" s="3"/>
      <c r="ASC489" s="431"/>
      <c r="ASD489" s="3"/>
      <c r="ASE489" s="570"/>
      <c r="ASF489" s="3"/>
      <c r="ASG489" s="431"/>
      <c r="ASH489" s="3"/>
      <c r="ASI489" s="570"/>
      <c r="ASJ489" s="3"/>
      <c r="ASK489" s="431"/>
      <c r="ASL489" s="3"/>
      <c r="ASM489" s="570"/>
      <c r="ASN489" s="3"/>
      <c r="ASO489" s="431"/>
      <c r="ASP489" s="3"/>
      <c r="ASQ489" s="570"/>
      <c r="ASR489" s="3"/>
      <c r="ASS489" s="431"/>
      <c r="AST489" s="3"/>
      <c r="ASU489" s="570"/>
      <c r="ASV489" s="3"/>
      <c r="ASW489" s="431"/>
      <c r="ASX489" s="3"/>
      <c r="ASY489" s="570"/>
      <c r="ASZ489" s="3"/>
      <c r="ATA489" s="431"/>
      <c r="ATB489" s="3"/>
      <c r="ATC489" s="570"/>
      <c r="ATD489" s="3"/>
      <c r="ATE489" s="431"/>
      <c r="ATF489" s="3"/>
      <c r="ATG489" s="570"/>
      <c r="ATH489" s="3"/>
      <c r="ATI489" s="431"/>
      <c r="ATJ489" s="3"/>
      <c r="ATK489" s="570"/>
      <c r="ATL489" s="3"/>
      <c r="ATM489" s="431"/>
      <c r="ATN489" s="3"/>
      <c r="ATO489" s="570"/>
      <c r="ATP489" s="3"/>
      <c r="ATQ489" s="431"/>
      <c r="ATR489" s="3"/>
      <c r="ATS489" s="570"/>
      <c r="ATT489" s="3"/>
      <c r="ATU489" s="431"/>
      <c r="ATV489" s="3"/>
      <c r="ATW489" s="570"/>
      <c r="ATX489" s="3"/>
      <c r="ATY489" s="431"/>
      <c r="ATZ489" s="3"/>
      <c r="AUA489" s="570"/>
      <c r="AUB489" s="3"/>
      <c r="AUC489" s="431"/>
      <c r="AUD489" s="3"/>
      <c r="AUE489" s="570"/>
      <c r="AUF489" s="3"/>
      <c r="AUG489" s="431"/>
      <c r="AUH489" s="3"/>
      <c r="AUI489" s="570"/>
      <c r="AUJ489" s="3"/>
      <c r="AUK489" s="431"/>
      <c r="AUL489" s="3"/>
      <c r="AUM489" s="570"/>
      <c r="AUN489" s="3"/>
      <c r="AUO489" s="431"/>
      <c r="AUP489" s="3"/>
      <c r="AUQ489" s="570"/>
      <c r="AUR489" s="3"/>
      <c r="AUS489" s="431"/>
      <c r="AUT489" s="3"/>
      <c r="AUU489" s="570"/>
      <c r="AUV489" s="3"/>
      <c r="AUW489" s="431"/>
      <c r="AUX489" s="3"/>
      <c r="AUY489" s="570"/>
      <c r="AUZ489" s="3"/>
      <c r="AVA489" s="431"/>
      <c r="AVB489" s="3"/>
      <c r="AVC489" s="570"/>
      <c r="AVD489" s="3"/>
      <c r="AVE489" s="431"/>
      <c r="AVF489" s="3"/>
      <c r="AVG489" s="570"/>
      <c r="AVH489" s="3"/>
      <c r="AVI489" s="431"/>
      <c r="AVJ489" s="3"/>
      <c r="AVK489" s="570"/>
      <c r="AVL489" s="3"/>
      <c r="AVM489" s="431"/>
      <c r="AVN489" s="3"/>
      <c r="AVO489" s="570"/>
      <c r="AVP489" s="3"/>
      <c r="AVQ489" s="431"/>
      <c r="AVR489" s="3"/>
      <c r="AVS489" s="570"/>
      <c r="AVT489" s="3"/>
      <c r="AVU489" s="431"/>
      <c r="AVV489" s="3"/>
      <c r="AVW489" s="570"/>
      <c r="AVX489" s="3"/>
      <c r="AVY489" s="431"/>
      <c r="AVZ489" s="3"/>
      <c r="AWA489" s="570"/>
      <c r="AWB489" s="3"/>
      <c r="AWC489" s="431"/>
      <c r="AWD489" s="3"/>
      <c r="AWE489" s="570"/>
      <c r="AWF489" s="3"/>
      <c r="AWG489" s="431"/>
      <c r="AWH489" s="3"/>
      <c r="AWI489" s="570"/>
      <c r="AWJ489" s="3"/>
      <c r="AWK489" s="431"/>
      <c r="AWL489" s="3"/>
      <c r="AWM489" s="570"/>
      <c r="AWN489" s="3"/>
      <c r="AWO489" s="431"/>
      <c r="AWP489" s="3"/>
      <c r="AWQ489" s="570"/>
      <c r="AWR489" s="3"/>
      <c r="AWS489" s="431"/>
      <c r="AWT489" s="3"/>
      <c r="AWU489" s="570"/>
      <c r="AWV489" s="3"/>
      <c r="AWW489" s="431"/>
      <c r="AWX489" s="3"/>
      <c r="AWY489" s="570"/>
      <c r="AWZ489" s="3"/>
      <c r="AXA489" s="431"/>
      <c r="AXB489" s="3"/>
      <c r="AXC489" s="570"/>
      <c r="AXD489" s="3"/>
      <c r="AXE489" s="431"/>
      <c r="AXF489" s="3"/>
      <c r="AXG489" s="570"/>
      <c r="AXH489" s="3"/>
      <c r="AXI489" s="431"/>
      <c r="AXJ489" s="3"/>
      <c r="AXK489" s="570"/>
      <c r="AXL489" s="3"/>
      <c r="AXM489" s="431"/>
      <c r="AXN489" s="3"/>
      <c r="AXO489" s="570"/>
      <c r="AXP489" s="3"/>
      <c r="AXQ489" s="431"/>
      <c r="AXR489" s="3"/>
      <c r="AXS489" s="570"/>
      <c r="AXT489" s="3"/>
      <c r="AXU489" s="431"/>
      <c r="AXV489" s="3"/>
      <c r="AXW489" s="570"/>
      <c r="AXX489" s="3"/>
      <c r="AXY489" s="431"/>
      <c r="AXZ489" s="3"/>
      <c r="AYA489" s="570"/>
      <c r="AYB489" s="3"/>
      <c r="AYC489" s="431"/>
      <c r="AYD489" s="3"/>
      <c r="AYE489" s="570"/>
      <c r="AYF489" s="3"/>
      <c r="AYG489" s="431"/>
      <c r="AYH489" s="3"/>
      <c r="AYI489" s="570"/>
      <c r="AYJ489" s="3"/>
      <c r="AYK489" s="431"/>
      <c r="AYL489" s="3"/>
      <c r="AYM489" s="570"/>
      <c r="AYN489" s="3"/>
      <c r="AYO489" s="431"/>
      <c r="AYP489" s="3"/>
      <c r="AYQ489" s="570"/>
      <c r="AYR489" s="3"/>
      <c r="AYS489" s="431"/>
      <c r="AYT489" s="3"/>
      <c r="AYU489" s="570"/>
      <c r="AYV489" s="3"/>
      <c r="AYW489" s="431"/>
      <c r="AYX489" s="3"/>
      <c r="AYY489" s="570"/>
      <c r="AYZ489" s="3"/>
      <c r="AZA489" s="431"/>
      <c r="AZB489" s="3"/>
      <c r="AZC489" s="570"/>
      <c r="AZD489" s="3"/>
      <c r="AZE489" s="431"/>
      <c r="AZF489" s="3"/>
      <c r="AZG489" s="570"/>
      <c r="AZH489" s="3"/>
      <c r="AZI489" s="431"/>
      <c r="AZJ489" s="3"/>
      <c r="AZK489" s="570"/>
      <c r="AZL489" s="3"/>
      <c r="AZM489" s="431"/>
      <c r="AZN489" s="3"/>
      <c r="AZO489" s="570"/>
      <c r="AZP489" s="3"/>
      <c r="AZQ489" s="431"/>
      <c r="AZR489" s="3"/>
      <c r="AZS489" s="570"/>
      <c r="AZT489" s="3"/>
      <c r="AZU489" s="431"/>
      <c r="AZV489" s="3"/>
      <c r="AZW489" s="570"/>
      <c r="AZX489" s="3"/>
      <c r="AZY489" s="431"/>
      <c r="AZZ489" s="3"/>
      <c r="BAA489" s="570"/>
      <c r="BAB489" s="3"/>
      <c r="BAC489" s="431"/>
      <c r="BAD489" s="3"/>
      <c r="BAE489" s="570"/>
      <c r="BAF489" s="3"/>
      <c r="BAG489" s="431"/>
      <c r="BAH489" s="3"/>
      <c r="BAI489" s="570"/>
      <c r="BAJ489" s="3"/>
      <c r="BAK489" s="431"/>
      <c r="BAL489" s="3"/>
      <c r="BAM489" s="570"/>
      <c r="BAN489" s="3"/>
      <c r="BAO489" s="431"/>
      <c r="BAP489" s="3"/>
      <c r="BAQ489" s="570"/>
      <c r="BAR489" s="3"/>
      <c r="BAS489" s="431"/>
      <c r="BAT489" s="3"/>
      <c r="BAU489" s="570"/>
      <c r="BAV489" s="3"/>
      <c r="BAW489" s="431"/>
      <c r="BAX489" s="3"/>
      <c r="BAY489" s="570"/>
      <c r="BAZ489" s="3"/>
      <c r="BBA489" s="431"/>
      <c r="BBB489" s="3"/>
      <c r="BBC489" s="570"/>
      <c r="BBD489" s="3"/>
      <c r="BBE489" s="431"/>
      <c r="BBF489" s="3"/>
      <c r="BBG489" s="570"/>
      <c r="BBH489" s="3"/>
      <c r="BBI489" s="431"/>
      <c r="BBJ489" s="3"/>
      <c r="BBK489" s="570"/>
      <c r="BBL489" s="3"/>
      <c r="BBM489" s="431"/>
      <c r="BBN489" s="3"/>
      <c r="BBO489" s="570"/>
      <c r="BBP489" s="3"/>
      <c r="BBQ489" s="431"/>
      <c r="BBR489" s="3"/>
      <c r="BBS489" s="570"/>
      <c r="BBT489" s="3"/>
      <c r="BBU489" s="431"/>
      <c r="BBV489" s="3"/>
      <c r="BBW489" s="570"/>
      <c r="BBX489" s="3"/>
      <c r="BBY489" s="431"/>
      <c r="BBZ489" s="3"/>
      <c r="BCA489" s="570"/>
      <c r="BCB489" s="3"/>
      <c r="BCC489" s="431"/>
      <c r="BCD489" s="3"/>
      <c r="BCE489" s="570"/>
      <c r="BCF489" s="3"/>
      <c r="BCG489" s="431"/>
      <c r="BCH489" s="3"/>
      <c r="BCI489" s="570"/>
      <c r="BCJ489" s="3"/>
      <c r="BCK489" s="431"/>
      <c r="BCL489" s="3"/>
      <c r="BCM489" s="570"/>
      <c r="BCN489" s="3"/>
      <c r="BCO489" s="431"/>
      <c r="BCP489" s="3"/>
      <c r="BCQ489" s="570"/>
      <c r="BCR489" s="3"/>
      <c r="BCS489" s="431"/>
      <c r="BCT489" s="3"/>
      <c r="BCU489" s="570"/>
      <c r="BCV489" s="3"/>
      <c r="BCW489" s="431"/>
      <c r="BCX489" s="3"/>
      <c r="BCY489" s="570"/>
      <c r="BCZ489" s="3"/>
      <c r="BDA489" s="431"/>
      <c r="BDB489" s="3"/>
      <c r="BDC489" s="570"/>
      <c r="BDD489" s="3"/>
      <c r="BDE489" s="431"/>
      <c r="BDF489" s="3"/>
      <c r="BDG489" s="570"/>
      <c r="BDH489" s="3"/>
      <c r="BDI489" s="431"/>
      <c r="BDJ489" s="3"/>
      <c r="BDK489" s="570"/>
      <c r="BDL489" s="3"/>
      <c r="BDM489" s="431"/>
      <c r="BDN489" s="3"/>
      <c r="BDO489" s="570"/>
      <c r="BDP489" s="3"/>
      <c r="BDQ489" s="431"/>
      <c r="BDR489" s="3"/>
      <c r="BDS489" s="570"/>
      <c r="BDT489" s="3"/>
      <c r="BDU489" s="431"/>
      <c r="BDV489" s="3"/>
      <c r="BDW489" s="570"/>
      <c r="BDX489" s="3"/>
      <c r="BDY489" s="431"/>
      <c r="BDZ489" s="3"/>
      <c r="BEA489" s="570"/>
      <c r="BEB489" s="3"/>
      <c r="BEC489" s="431"/>
      <c r="BED489" s="3"/>
      <c r="BEE489" s="570"/>
      <c r="BEF489" s="3"/>
      <c r="BEG489" s="431"/>
      <c r="BEH489" s="3"/>
      <c r="BEI489" s="570"/>
      <c r="BEJ489" s="3"/>
      <c r="BEK489" s="431"/>
      <c r="BEL489" s="3"/>
      <c r="BEM489" s="570"/>
      <c r="BEN489" s="3"/>
      <c r="BEO489" s="431"/>
      <c r="BEP489" s="3"/>
      <c r="BEQ489" s="570"/>
      <c r="BER489" s="3"/>
      <c r="BES489" s="431"/>
      <c r="BET489" s="3"/>
      <c r="BEU489" s="570"/>
      <c r="BEV489" s="3"/>
      <c r="BEW489" s="431"/>
      <c r="BEX489" s="3"/>
      <c r="BEY489" s="570"/>
      <c r="BEZ489" s="3"/>
      <c r="BFA489" s="431"/>
      <c r="BFB489" s="3"/>
      <c r="BFC489" s="570"/>
      <c r="BFD489" s="3"/>
      <c r="BFE489" s="431"/>
      <c r="BFF489" s="3"/>
      <c r="BFG489" s="570"/>
      <c r="BFH489" s="3"/>
      <c r="BFI489" s="431"/>
      <c r="BFJ489" s="3"/>
      <c r="BFK489" s="570"/>
      <c r="BFL489" s="3"/>
      <c r="BFM489" s="431"/>
      <c r="BFN489" s="3"/>
      <c r="BFO489" s="570"/>
      <c r="BFP489" s="3"/>
      <c r="BFQ489" s="431"/>
      <c r="BFR489" s="3"/>
      <c r="BFS489" s="570"/>
      <c r="BFT489" s="3"/>
      <c r="BFU489" s="431"/>
      <c r="BFV489" s="3"/>
      <c r="BFW489" s="570"/>
      <c r="BFX489" s="3"/>
      <c r="BFY489" s="431"/>
      <c r="BFZ489" s="3"/>
      <c r="BGA489" s="570"/>
      <c r="BGB489" s="3"/>
      <c r="BGC489" s="431"/>
      <c r="BGD489" s="3"/>
      <c r="BGE489" s="570"/>
      <c r="BGF489" s="3"/>
      <c r="BGG489" s="431"/>
      <c r="BGH489" s="3"/>
      <c r="BGI489" s="570"/>
      <c r="BGJ489" s="3"/>
      <c r="BGK489" s="431"/>
      <c r="BGL489" s="3"/>
      <c r="BGM489" s="570"/>
      <c r="BGN489" s="3"/>
      <c r="BGO489" s="431"/>
      <c r="BGP489" s="3"/>
      <c r="BGQ489" s="570"/>
      <c r="BGR489" s="3"/>
      <c r="BGS489" s="431"/>
      <c r="BGT489" s="3"/>
      <c r="BGU489" s="570"/>
      <c r="BGV489" s="3"/>
      <c r="BGW489" s="431"/>
      <c r="BGX489" s="3"/>
      <c r="BGY489" s="570"/>
      <c r="BGZ489" s="3"/>
      <c r="BHA489" s="431"/>
      <c r="BHB489" s="3"/>
      <c r="BHC489" s="570"/>
      <c r="BHD489" s="3"/>
      <c r="BHE489" s="431"/>
      <c r="BHF489" s="3"/>
      <c r="BHG489" s="570"/>
      <c r="BHH489" s="3"/>
      <c r="BHI489" s="431"/>
      <c r="BHJ489" s="3"/>
      <c r="BHK489" s="570"/>
      <c r="BHL489" s="3"/>
      <c r="BHM489" s="431"/>
      <c r="BHN489" s="3"/>
      <c r="BHO489" s="570"/>
      <c r="BHP489" s="3"/>
      <c r="BHQ489" s="431"/>
      <c r="BHR489" s="3"/>
      <c r="BHS489" s="570"/>
      <c r="BHT489" s="3"/>
      <c r="BHU489" s="431"/>
      <c r="BHV489" s="3"/>
      <c r="BHW489" s="570"/>
      <c r="BHX489" s="3"/>
      <c r="BHY489" s="431"/>
      <c r="BHZ489" s="3"/>
      <c r="BIA489" s="570"/>
      <c r="BIB489" s="3"/>
      <c r="BIC489" s="431"/>
      <c r="BID489" s="3"/>
      <c r="BIE489" s="570"/>
      <c r="BIF489" s="3"/>
      <c r="BIG489" s="431"/>
      <c r="BIH489" s="3"/>
      <c r="BII489" s="570"/>
      <c r="BIJ489" s="3"/>
      <c r="BIK489" s="431"/>
      <c r="BIL489" s="3"/>
      <c r="BIM489" s="570"/>
      <c r="BIN489" s="3"/>
      <c r="BIO489" s="431"/>
      <c r="BIP489" s="3"/>
      <c r="BIQ489" s="570"/>
      <c r="BIR489" s="3"/>
      <c r="BIS489" s="431"/>
      <c r="BIT489" s="3"/>
      <c r="BIU489" s="570"/>
      <c r="BIV489" s="3"/>
      <c r="BIW489" s="431"/>
      <c r="BIX489" s="3"/>
      <c r="BIY489" s="570"/>
      <c r="BIZ489" s="3"/>
      <c r="BJA489" s="431"/>
      <c r="BJB489" s="3"/>
      <c r="BJC489" s="570"/>
      <c r="BJD489" s="3"/>
      <c r="BJE489" s="431"/>
      <c r="BJF489" s="3"/>
      <c r="BJG489" s="570"/>
      <c r="BJH489" s="3"/>
      <c r="BJI489" s="431"/>
      <c r="BJJ489" s="3"/>
      <c r="BJK489" s="570"/>
      <c r="BJL489" s="3"/>
      <c r="BJM489" s="431"/>
      <c r="BJN489" s="3"/>
      <c r="BJO489" s="570"/>
      <c r="BJP489" s="3"/>
      <c r="BJQ489" s="431"/>
      <c r="BJR489" s="3"/>
      <c r="BJS489" s="570"/>
      <c r="BJT489" s="3"/>
      <c r="BJU489" s="431"/>
      <c r="BJV489" s="3"/>
      <c r="BJW489" s="570"/>
      <c r="BJX489" s="3"/>
      <c r="BJY489" s="431"/>
      <c r="BJZ489" s="3"/>
      <c r="BKA489" s="570"/>
      <c r="BKB489" s="3"/>
      <c r="BKC489" s="431"/>
      <c r="BKD489" s="3"/>
      <c r="BKE489" s="570"/>
      <c r="BKF489" s="3"/>
      <c r="BKG489" s="431"/>
      <c r="BKH489" s="3"/>
      <c r="BKI489" s="570"/>
      <c r="BKJ489" s="3"/>
      <c r="BKK489" s="431"/>
      <c r="BKL489" s="3"/>
      <c r="BKM489" s="570"/>
      <c r="BKN489" s="3"/>
      <c r="BKO489" s="431"/>
      <c r="BKP489" s="3"/>
      <c r="BKQ489" s="570"/>
      <c r="BKR489" s="3"/>
      <c r="BKS489" s="431"/>
      <c r="BKT489" s="3"/>
      <c r="BKU489" s="570"/>
      <c r="BKV489" s="3"/>
      <c r="BKW489" s="431"/>
      <c r="BKX489" s="3"/>
      <c r="BKY489" s="570"/>
      <c r="BKZ489" s="3"/>
      <c r="BLA489" s="431"/>
      <c r="BLB489" s="3"/>
      <c r="BLC489" s="570"/>
      <c r="BLD489" s="3"/>
      <c r="BLE489" s="431"/>
      <c r="BLF489" s="3"/>
      <c r="BLG489" s="570"/>
      <c r="BLH489" s="3"/>
      <c r="BLI489" s="431"/>
      <c r="BLJ489" s="3"/>
      <c r="BLK489" s="570"/>
      <c r="BLL489" s="3"/>
      <c r="BLM489" s="431"/>
      <c r="BLN489" s="3"/>
      <c r="BLO489" s="570"/>
      <c r="BLP489" s="3"/>
      <c r="BLQ489" s="431"/>
      <c r="BLR489" s="3"/>
      <c r="BLS489" s="570"/>
      <c r="BLT489" s="3"/>
      <c r="BLU489" s="431"/>
      <c r="BLV489" s="3"/>
      <c r="BLW489" s="570"/>
      <c r="BLX489" s="3"/>
      <c r="BLY489" s="431"/>
      <c r="BLZ489" s="3"/>
      <c r="BMA489" s="570"/>
      <c r="BMB489" s="3"/>
      <c r="BMC489" s="431"/>
      <c r="BMD489" s="3"/>
      <c r="BME489" s="570"/>
      <c r="BMF489" s="3"/>
      <c r="BMG489" s="431"/>
      <c r="BMH489" s="3"/>
      <c r="BMI489" s="570"/>
      <c r="BMJ489" s="3"/>
      <c r="BMK489" s="431"/>
      <c r="BML489" s="3"/>
      <c r="BMM489" s="570"/>
      <c r="BMN489" s="3"/>
      <c r="BMO489" s="431"/>
      <c r="BMP489" s="3"/>
      <c r="BMQ489" s="570"/>
      <c r="BMR489" s="3"/>
      <c r="BMS489" s="431"/>
      <c r="BMT489" s="3"/>
      <c r="BMU489" s="570"/>
      <c r="BMV489" s="3"/>
      <c r="BMW489" s="431"/>
      <c r="BMX489" s="3"/>
      <c r="BMY489" s="570"/>
      <c r="BMZ489" s="3"/>
      <c r="BNA489" s="431"/>
      <c r="BNB489" s="3"/>
      <c r="BNC489" s="570"/>
      <c r="BND489" s="3"/>
      <c r="BNE489" s="431"/>
      <c r="BNF489" s="3"/>
      <c r="BNG489" s="570"/>
      <c r="BNH489" s="3"/>
      <c r="BNI489" s="431"/>
      <c r="BNJ489" s="3"/>
      <c r="BNK489" s="570"/>
      <c r="BNL489" s="3"/>
      <c r="BNM489" s="431"/>
      <c r="BNN489" s="3"/>
      <c r="BNO489" s="570"/>
      <c r="BNP489" s="3"/>
      <c r="BNQ489" s="431"/>
      <c r="BNR489" s="3"/>
      <c r="BNS489" s="570"/>
      <c r="BNT489" s="3"/>
      <c r="BNU489" s="431"/>
      <c r="BNV489" s="3"/>
      <c r="BNW489" s="570"/>
      <c r="BNX489" s="3"/>
      <c r="BNY489" s="431"/>
      <c r="BNZ489" s="3"/>
      <c r="BOA489" s="570"/>
      <c r="BOB489" s="3"/>
      <c r="BOC489" s="431"/>
      <c r="BOD489" s="3"/>
      <c r="BOE489" s="570"/>
      <c r="BOF489" s="3"/>
      <c r="BOG489" s="431"/>
      <c r="BOH489" s="3"/>
      <c r="BOI489" s="570"/>
      <c r="BOJ489" s="3"/>
      <c r="BOK489" s="431"/>
      <c r="BOL489" s="3"/>
      <c r="BOM489" s="570"/>
      <c r="BON489" s="3"/>
      <c r="BOO489" s="431"/>
      <c r="BOP489" s="3"/>
      <c r="BOQ489" s="570"/>
      <c r="BOR489" s="3"/>
      <c r="BOS489" s="431"/>
      <c r="BOT489" s="3"/>
      <c r="BOU489" s="570"/>
      <c r="BOV489" s="3"/>
      <c r="BOW489" s="431"/>
      <c r="BOX489" s="3"/>
      <c r="BOY489" s="570"/>
      <c r="BOZ489" s="3"/>
      <c r="BPA489" s="431"/>
      <c r="BPB489" s="3"/>
      <c r="BPC489" s="570"/>
      <c r="BPD489" s="3"/>
      <c r="BPE489" s="431"/>
      <c r="BPF489" s="3"/>
      <c r="BPG489" s="570"/>
      <c r="BPH489" s="3"/>
      <c r="BPI489" s="431"/>
      <c r="BPJ489" s="3"/>
      <c r="BPK489" s="570"/>
      <c r="BPL489" s="3"/>
      <c r="BPM489" s="431"/>
      <c r="BPN489" s="3"/>
      <c r="BPO489" s="570"/>
      <c r="BPP489" s="3"/>
      <c r="BPQ489" s="431"/>
      <c r="BPR489" s="3"/>
      <c r="BPS489" s="570"/>
      <c r="BPT489" s="3"/>
      <c r="BPU489" s="431"/>
      <c r="BPV489" s="3"/>
      <c r="BPW489" s="570"/>
      <c r="BPX489" s="3"/>
      <c r="BPY489" s="431"/>
      <c r="BPZ489" s="3"/>
      <c r="BQA489" s="570"/>
      <c r="BQB489" s="3"/>
      <c r="BQC489" s="431"/>
      <c r="BQD489" s="3"/>
      <c r="BQE489" s="570"/>
      <c r="BQF489" s="3"/>
      <c r="BQG489" s="431"/>
      <c r="BQH489" s="3"/>
      <c r="BQI489" s="570"/>
      <c r="BQJ489" s="3"/>
      <c r="BQK489" s="431"/>
      <c r="BQL489" s="3"/>
      <c r="BQM489" s="570"/>
      <c r="BQN489" s="3"/>
      <c r="BQO489" s="431"/>
      <c r="BQP489" s="3"/>
      <c r="BQQ489" s="570"/>
      <c r="BQR489" s="3"/>
      <c r="BQS489" s="431"/>
      <c r="BQT489" s="3"/>
      <c r="BQU489" s="570"/>
      <c r="BQV489" s="3"/>
      <c r="BQW489" s="431"/>
      <c r="BQX489" s="3"/>
      <c r="BQY489" s="570"/>
      <c r="BQZ489" s="3"/>
      <c r="BRA489" s="431"/>
      <c r="BRB489" s="3"/>
      <c r="BRC489" s="570"/>
      <c r="BRD489" s="3"/>
      <c r="BRE489" s="431"/>
      <c r="BRF489" s="3"/>
      <c r="BRG489" s="570"/>
      <c r="BRH489" s="3"/>
      <c r="BRI489" s="431"/>
      <c r="BRJ489" s="3"/>
      <c r="BRK489" s="570"/>
      <c r="BRL489" s="3"/>
      <c r="BRM489" s="431"/>
      <c r="BRN489" s="3"/>
      <c r="BRO489" s="570"/>
      <c r="BRP489" s="3"/>
      <c r="BRQ489" s="431"/>
      <c r="BRR489" s="3"/>
      <c r="BRS489" s="570"/>
      <c r="BRT489" s="3"/>
      <c r="BRU489" s="431"/>
      <c r="BRV489" s="3"/>
      <c r="BRW489" s="570"/>
      <c r="BRX489" s="3"/>
      <c r="BRY489" s="431"/>
      <c r="BRZ489" s="3"/>
      <c r="BSA489" s="570"/>
      <c r="BSB489" s="3"/>
      <c r="BSC489" s="431"/>
      <c r="BSD489" s="3"/>
      <c r="BSE489" s="570"/>
      <c r="BSF489" s="3"/>
      <c r="BSG489" s="431"/>
      <c r="BSH489" s="3"/>
      <c r="BSI489" s="570"/>
      <c r="BSJ489" s="3"/>
      <c r="BSK489" s="431"/>
      <c r="BSL489" s="3"/>
      <c r="BSM489" s="570"/>
      <c r="BSN489" s="3"/>
      <c r="BSO489" s="431"/>
      <c r="BSP489" s="3"/>
      <c r="BSQ489" s="570"/>
      <c r="BSR489" s="3"/>
      <c r="BSS489" s="431"/>
      <c r="BST489" s="3"/>
      <c r="BSU489" s="570"/>
      <c r="BSV489" s="3"/>
      <c r="BSW489" s="431"/>
      <c r="BSX489" s="3"/>
      <c r="BSY489" s="570"/>
      <c r="BSZ489" s="3"/>
      <c r="BTA489" s="431"/>
      <c r="BTB489" s="3"/>
      <c r="BTC489" s="570"/>
      <c r="BTD489" s="3"/>
      <c r="BTE489" s="431"/>
      <c r="BTF489" s="3"/>
      <c r="BTG489" s="570"/>
      <c r="BTH489" s="3"/>
      <c r="BTI489" s="431"/>
      <c r="BTJ489" s="3"/>
      <c r="BTK489" s="570"/>
      <c r="BTL489" s="3"/>
      <c r="BTM489" s="431"/>
      <c r="BTN489" s="3"/>
      <c r="BTO489" s="570"/>
      <c r="BTP489" s="3"/>
      <c r="BTQ489" s="431"/>
      <c r="BTR489" s="3"/>
      <c r="BTS489" s="570"/>
      <c r="BTT489" s="3"/>
      <c r="BTU489" s="431"/>
      <c r="BTV489" s="3"/>
      <c r="BTW489" s="570"/>
      <c r="BTX489" s="3"/>
      <c r="BTY489" s="431"/>
      <c r="BTZ489" s="3"/>
      <c r="BUA489" s="570"/>
      <c r="BUB489" s="3"/>
      <c r="BUC489" s="431"/>
      <c r="BUD489" s="3"/>
      <c r="BUE489" s="570"/>
      <c r="BUF489" s="3"/>
      <c r="BUG489" s="431"/>
      <c r="BUH489" s="3"/>
      <c r="BUI489" s="570"/>
      <c r="BUJ489" s="3"/>
      <c r="BUK489" s="431"/>
      <c r="BUL489" s="3"/>
      <c r="BUM489" s="570"/>
      <c r="BUN489" s="3"/>
      <c r="BUO489" s="431"/>
      <c r="BUP489" s="3"/>
      <c r="BUQ489" s="570"/>
      <c r="BUR489" s="3"/>
      <c r="BUS489" s="431"/>
      <c r="BUT489" s="3"/>
      <c r="BUU489" s="570"/>
      <c r="BUV489" s="3"/>
      <c r="BUW489" s="431"/>
      <c r="BUX489" s="3"/>
      <c r="BUY489" s="570"/>
      <c r="BUZ489" s="3"/>
      <c r="BVA489" s="431"/>
      <c r="BVB489" s="3"/>
      <c r="BVC489" s="570"/>
      <c r="BVD489" s="3"/>
      <c r="BVE489" s="431"/>
      <c r="BVF489" s="3"/>
      <c r="BVG489" s="570"/>
      <c r="BVH489" s="3"/>
      <c r="BVI489" s="431"/>
      <c r="BVJ489" s="3"/>
      <c r="BVK489" s="570"/>
      <c r="BVL489" s="3"/>
      <c r="BVM489" s="431"/>
      <c r="BVN489" s="3"/>
      <c r="BVO489" s="570"/>
      <c r="BVP489" s="3"/>
      <c r="BVQ489" s="431"/>
      <c r="BVR489" s="3"/>
      <c r="BVS489" s="570"/>
      <c r="BVT489" s="3"/>
      <c r="BVU489" s="431"/>
      <c r="BVV489" s="3"/>
      <c r="BVW489" s="570"/>
      <c r="BVX489" s="3"/>
      <c r="BVY489" s="431"/>
      <c r="BVZ489" s="3"/>
      <c r="BWA489" s="570"/>
      <c r="BWB489" s="3"/>
      <c r="BWC489" s="431"/>
      <c r="BWD489" s="3"/>
      <c r="BWE489" s="570"/>
      <c r="BWF489" s="3"/>
      <c r="BWG489" s="431"/>
      <c r="BWH489" s="3"/>
      <c r="BWI489" s="570"/>
      <c r="BWJ489" s="3"/>
      <c r="BWK489" s="431"/>
      <c r="BWL489" s="3"/>
      <c r="BWM489" s="570"/>
      <c r="BWN489" s="3"/>
      <c r="BWO489" s="431"/>
      <c r="BWP489" s="3"/>
      <c r="BWQ489" s="570"/>
      <c r="BWR489" s="3"/>
      <c r="BWS489" s="431"/>
      <c r="BWT489" s="3"/>
      <c r="BWU489" s="570"/>
      <c r="BWV489" s="3"/>
      <c r="BWW489" s="431"/>
      <c r="BWX489" s="3"/>
      <c r="BWY489" s="570"/>
      <c r="BWZ489" s="3"/>
      <c r="BXA489" s="431"/>
      <c r="BXB489" s="3"/>
      <c r="BXC489" s="570"/>
      <c r="BXD489" s="3"/>
      <c r="BXE489" s="431"/>
      <c r="BXF489" s="3"/>
      <c r="BXG489" s="570"/>
      <c r="BXH489" s="3"/>
      <c r="BXI489" s="431"/>
      <c r="BXJ489" s="3"/>
      <c r="BXK489" s="570"/>
      <c r="BXL489" s="3"/>
      <c r="BXM489" s="431"/>
      <c r="BXN489" s="3"/>
      <c r="BXO489" s="570"/>
      <c r="BXP489" s="3"/>
      <c r="BXQ489" s="431"/>
      <c r="BXR489" s="3"/>
      <c r="BXS489" s="570"/>
      <c r="BXT489" s="3"/>
      <c r="BXU489" s="431"/>
      <c r="BXV489" s="3"/>
      <c r="BXW489" s="570"/>
      <c r="BXX489" s="3"/>
      <c r="BXY489" s="431"/>
      <c r="BXZ489" s="3"/>
      <c r="BYA489" s="570"/>
      <c r="BYB489" s="3"/>
      <c r="BYC489" s="431"/>
      <c r="BYD489" s="3"/>
      <c r="BYE489" s="570"/>
      <c r="BYF489" s="3"/>
      <c r="BYG489" s="431"/>
      <c r="BYH489" s="3"/>
      <c r="BYI489" s="570"/>
      <c r="BYJ489" s="3"/>
      <c r="BYK489" s="431"/>
      <c r="BYL489" s="3"/>
      <c r="BYM489" s="570"/>
      <c r="BYN489" s="3"/>
      <c r="BYO489" s="431"/>
      <c r="BYP489" s="3"/>
      <c r="BYQ489" s="570"/>
      <c r="BYR489" s="3"/>
      <c r="BYS489" s="431"/>
      <c r="BYT489" s="3"/>
      <c r="BYU489" s="570"/>
      <c r="BYV489" s="3"/>
      <c r="BYW489" s="431"/>
      <c r="BYX489" s="3"/>
      <c r="BYY489" s="570"/>
      <c r="BYZ489" s="3"/>
      <c r="BZA489" s="431"/>
      <c r="BZB489" s="3"/>
      <c r="BZC489" s="570"/>
      <c r="BZD489" s="3"/>
      <c r="BZE489" s="431"/>
      <c r="BZF489" s="3"/>
      <c r="BZG489" s="570"/>
      <c r="BZH489" s="3"/>
      <c r="BZI489" s="431"/>
      <c r="BZJ489" s="3"/>
      <c r="BZK489" s="570"/>
      <c r="BZL489" s="3"/>
      <c r="BZM489" s="431"/>
      <c r="BZN489" s="3"/>
      <c r="BZO489" s="570"/>
      <c r="BZP489" s="3"/>
      <c r="BZQ489" s="431"/>
      <c r="BZR489" s="3"/>
      <c r="BZS489" s="570"/>
      <c r="BZT489" s="3"/>
      <c r="BZU489" s="431"/>
      <c r="BZV489" s="3"/>
      <c r="BZW489" s="570"/>
      <c r="BZX489" s="3"/>
      <c r="BZY489" s="431"/>
      <c r="BZZ489" s="3"/>
      <c r="CAA489" s="570"/>
      <c r="CAB489" s="3"/>
      <c r="CAC489" s="431"/>
      <c r="CAD489" s="3"/>
      <c r="CAE489" s="570"/>
      <c r="CAF489" s="3"/>
      <c r="CAG489" s="431"/>
      <c r="CAH489" s="3"/>
      <c r="CAI489" s="570"/>
      <c r="CAJ489" s="3"/>
      <c r="CAK489" s="431"/>
      <c r="CAL489" s="3"/>
      <c r="CAM489" s="570"/>
      <c r="CAN489" s="3"/>
      <c r="CAO489" s="431"/>
      <c r="CAP489" s="3"/>
      <c r="CAQ489" s="570"/>
      <c r="CAR489" s="3"/>
      <c r="CAS489" s="431"/>
      <c r="CAT489" s="3"/>
      <c r="CAU489" s="570"/>
      <c r="CAV489" s="3"/>
      <c r="CAW489" s="431"/>
      <c r="CAX489" s="3"/>
      <c r="CAY489" s="570"/>
      <c r="CAZ489" s="3"/>
      <c r="CBA489" s="431"/>
      <c r="CBB489" s="3"/>
      <c r="CBC489" s="570"/>
      <c r="CBD489" s="3"/>
      <c r="CBE489" s="431"/>
      <c r="CBF489" s="3"/>
      <c r="CBG489" s="570"/>
      <c r="CBH489" s="3"/>
      <c r="CBI489" s="431"/>
      <c r="CBJ489" s="3"/>
      <c r="CBK489" s="570"/>
      <c r="CBL489" s="3"/>
      <c r="CBM489" s="431"/>
      <c r="CBN489" s="3"/>
      <c r="CBO489" s="570"/>
      <c r="CBP489" s="3"/>
      <c r="CBQ489" s="431"/>
      <c r="CBR489" s="3"/>
      <c r="CBS489" s="570"/>
      <c r="CBT489" s="3"/>
      <c r="CBU489" s="431"/>
      <c r="CBV489" s="3"/>
      <c r="CBW489" s="570"/>
      <c r="CBX489" s="3"/>
      <c r="CBY489" s="431"/>
      <c r="CBZ489" s="3"/>
      <c r="CCA489" s="570"/>
      <c r="CCB489" s="3"/>
      <c r="CCC489" s="431"/>
      <c r="CCD489" s="3"/>
      <c r="CCE489" s="570"/>
      <c r="CCF489" s="3"/>
      <c r="CCG489" s="431"/>
      <c r="CCH489" s="3"/>
      <c r="CCI489" s="570"/>
      <c r="CCJ489" s="3"/>
      <c r="CCK489" s="431"/>
      <c r="CCL489" s="3"/>
      <c r="CCM489" s="570"/>
      <c r="CCN489" s="3"/>
      <c r="CCO489" s="431"/>
      <c r="CCP489" s="3"/>
      <c r="CCQ489" s="570"/>
      <c r="CCR489" s="3"/>
      <c r="CCS489" s="431"/>
      <c r="CCT489" s="3"/>
      <c r="CCU489" s="570"/>
      <c r="CCV489" s="3"/>
      <c r="CCW489" s="431"/>
      <c r="CCX489" s="3"/>
      <c r="CCY489" s="570"/>
      <c r="CCZ489" s="3"/>
      <c r="CDA489" s="431"/>
      <c r="CDB489" s="3"/>
      <c r="CDC489" s="570"/>
      <c r="CDD489" s="3"/>
      <c r="CDE489" s="431"/>
      <c r="CDF489" s="3"/>
      <c r="CDG489" s="570"/>
      <c r="CDH489" s="3"/>
      <c r="CDI489" s="431"/>
      <c r="CDJ489" s="3"/>
      <c r="CDK489" s="570"/>
      <c r="CDL489" s="3"/>
      <c r="CDM489" s="431"/>
      <c r="CDN489" s="3"/>
      <c r="CDO489" s="570"/>
      <c r="CDP489" s="3"/>
      <c r="CDQ489" s="431"/>
      <c r="CDR489" s="3"/>
      <c r="CDS489" s="570"/>
      <c r="CDT489" s="3"/>
      <c r="CDU489" s="431"/>
      <c r="CDV489" s="3"/>
      <c r="CDW489" s="570"/>
      <c r="CDX489" s="3"/>
      <c r="CDY489" s="431"/>
      <c r="CDZ489" s="3"/>
      <c r="CEA489" s="570"/>
      <c r="CEB489" s="3"/>
      <c r="CEC489" s="431"/>
      <c r="CED489" s="3"/>
      <c r="CEE489" s="570"/>
      <c r="CEF489" s="3"/>
      <c r="CEG489" s="431"/>
      <c r="CEH489" s="3"/>
      <c r="CEI489" s="570"/>
      <c r="CEJ489" s="3"/>
      <c r="CEK489" s="431"/>
      <c r="CEL489" s="3"/>
      <c r="CEM489" s="570"/>
      <c r="CEN489" s="3"/>
      <c r="CEO489" s="431"/>
      <c r="CEP489" s="3"/>
      <c r="CEQ489" s="570"/>
      <c r="CER489" s="3"/>
      <c r="CES489" s="431"/>
      <c r="CET489" s="3"/>
      <c r="CEU489" s="570"/>
      <c r="CEV489" s="3"/>
      <c r="CEW489" s="431"/>
      <c r="CEX489" s="3"/>
      <c r="CEY489" s="570"/>
      <c r="CEZ489" s="3"/>
      <c r="CFA489" s="431"/>
      <c r="CFB489" s="3"/>
      <c r="CFC489" s="570"/>
      <c r="CFD489" s="3"/>
      <c r="CFE489" s="431"/>
      <c r="CFF489" s="3"/>
      <c r="CFG489" s="570"/>
      <c r="CFH489" s="3"/>
      <c r="CFI489" s="431"/>
      <c r="CFJ489" s="3"/>
      <c r="CFK489" s="570"/>
      <c r="CFL489" s="3"/>
      <c r="CFM489" s="431"/>
      <c r="CFN489" s="3"/>
      <c r="CFO489" s="570"/>
      <c r="CFP489" s="3"/>
      <c r="CFQ489" s="431"/>
      <c r="CFR489" s="3"/>
      <c r="CFS489" s="570"/>
      <c r="CFT489" s="3"/>
      <c r="CFU489" s="431"/>
      <c r="CFV489" s="3"/>
      <c r="CFW489" s="570"/>
      <c r="CFX489" s="3"/>
      <c r="CFY489" s="431"/>
      <c r="CFZ489" s="3"/>
      <c r="CGA489" s="570"/>
      <c r="CGB489" s="3"/>
      <c r="CGC489" s="431"/>
      <c r="CGD489" s="3"/>
      <c r="CGE489" s="570"/>
      <c r="CGF489" s="3"/>
      <c r="CGG489" s="431"/>
      <c r="CGH489" s="3"/>
      <c r="CGI489" s="570"/>
      <c r="CGJ489" s="3"/>
      <c r="CGK489" s="431"/>
      <c r="CGL489" s="3"/>
      <c r="CGM489" s="570"/>
      <c r="CGN489" s="3"/>
      <c r="CGO489" s="431"/>
      <c r="CGP489" s="3"/>
      <c r="CGQ489" s="570"/>
      <c r="CGR489" s="3"/>
      <c r="CGS489" s="431"/>
      <c r="CGT489" s="3"/>
      <c r="CGU489" s="570"/>
      <c r="CGV489" s="3"/>
      <c r="CGW489" s="431"/>
      <c r="CGX489" s="3"/>
      <c r="CGY489" s="570"/>
      <c r="CGZ489" s="3"/>
      <c r="CHA489" s="431"/>
      <c r="CHB489" s="3"/>
      <c r="CHC489" s="570"/>
      <c r="CHD489" s="3"/>
      <c r="CHE489" s="431"/>
      <c r="CHF489" s="3"/>
      <c r="CHG489" s="570"/>
      <c r="CHH489" s="3"/>
      <c r="CHI489" s="431"/>
      <c r="CHJ489" s="3"/>
      <c r="CHK489" s="570"/>
      <c r="CHL489" s="3"/>
      <c r="CHM489" s="431"/>
      <c r="CHN489" s="3"/>
      <c r="CHO489" s="570"/>
      <c r="CHP489" s="3"/>
      <c r="CHQ489" s="431"/>
      <c r="CHR489" s="3"/>
      <c r="CHS489" s="570"/>
      <c r="CHT489" s="3"/>
      <c r="CHU489" s="431"/>
      <c r="CHV489" s="3"/>
      <c r="CHW489" s="570"/>
      <c r="CHX489" s="3"/>
      <c r="CHY489" s="431"/>
      <c r="CHZ489" s="3"/>
      <c r="CIA489" s="570"/>
      <c r="CIB489" s="3"/>
      <c r="CIC489" s="431"/>
      <c r="CID489" s="3"/>
      <c r="CIE489" s="570"/>
      <c r="CIF489" s="3"/>
      <c r="CIG489" s="431"/>
      <c r="CIH489" s="3"/>
      <c r="CII489" s="570"/>
      <c r="CIJ489" s="3"/>
      <c r="CIK489" s="431"/>
      <c r="CIL489" s="3"/>
      <c r="CIM489" s="570"/>
      <c r="CIN489" s="3"/>
      <c r="CIO489" s="431"/>
      <c r="CIP489" s="3"/>
      <c r="CIQ489" s="570"/>
      <c r="CIR489" s="3"/>
      <c r="CIS489" s="431"/>
      <c r="CIT489" s="3"/>
      <c r="CIU489" s="570"/>
      <c r="CIV489" s="3"/>
      <c r="CIW489" s="431"/>
      <c r="CIX489" s="3"/>
      <c r="CIY489" s="570"/>
      <c r="CIZ489" s="3"/>
      <c r="CJA489" s="431"/>
      <c r="CJB489" s="3"/>
      <c r="CJC489" s="570"/>
      <c r="CJD489" s="3"/>
      <c r="CJE489" s="431"/>
      <c r="CJF489" s="3"/>
      <c r="CJG489" s="570"/>
      <c r="CJH489" s="3"/>
      <c r="CJI489" s="431"/>
      <c r="CJJ489" s="3"/>
      <c r="CJK489" s="570"/>
      <c r="CJL489" s="3"/>
      <c r="CJM489" s="431"/>
      <c r="CJN489" s="3"/>
      <c r="CJO489" s="570"/>
      <c r="CJP489" s="3"/>
      <c r="CJQ489" s="431"/>
      <c r="CJR489" s="3"/>
      <c r="CJS489" s="570"/>
      <c r="CJT489" s="3"/>
      <c r="CJU489" s="431"/>
      <c r="CJV489" s="3"/>
      <c r="CJW489" s="570"/>
      <c r="CJX489" s="3"/>
      <c r="CJY489" s="431"/>
      <c r="CJZ489" s="3"/>
      <c r="CKA489" s="570"/>
      <c r="CKB489" s="3"/>
      <c r="CKC489" s="431"/>
      <c r="CKD489" s="3"/>
      <c r="CKE489" s="570"/>
      <c r="CKF489" s="3"/>
      <c r="CKG489" s="431"/>
      <c r="CKH489" s="3"/>
      <c r="CKI489" s="570"/>
      <c r="CKJ489" s="3"/>
      <c r="CKK489" s="431"/>
      <c r="CKL489" s="3"/>
      <c r="CKM489" s="570"/>
      <c r="CKN489" s="3"/>
      <c r="CKO489" s="431"/>
      <c r="CKP489" s="3"/>
      <c r="CKQ489" s="570"/>
      <c r="CKR489" s="3"/>
      <c r="CKS489" s="431"/>
      <c r="CKT489" s="3"/>
      <c r="CKU489" s="570"/>
      <c r="CKV489" s="3"/>
      <c r="CKW489" s="431"/>
      <c r="CKX489" s="3"/>
      <c r="CKY489" s="570"/>
      <c r="CKZ489" s="3"/>
      <c r="CLA489" s="431"/>
      <c r="CLB489" s="3"/>
      <c r="CLC489" s="570"/>
      <c r="CLD489" s="3"/>
      <c r="CLE489" s="431"/>
      <c r="CLF489" s="3"/>
      <c r="CLG489" s="570"/>
      <c r="CLH489" s="3"/>
      <c r="CLI489" s="431"/>
      <c r="CLJ489" s="3"/>
      <c r="CLK489" s="570"/>
      <c r="CLL489" s="3"/>
      <c r="CLM489" s="431"/>
      <c r="CLN489" s="3"/>
      <c r="CLO489" s="570"/>
      <c r="CLP489" s="3"/>
      <c r="CLQ489" s="431"/>
      <c r="CLR489" s="3"/>
      <c r="CLS489" s="570"/>
      <c r="CLT489" s="3"/>
      <c r="CLU489" s="431"/>
      <c r="CLV489" s="3"/>
      <c r="CLW489" s="570"/>
      <c r="CLX489" s="3"/>
      <c r="CLY489" s="431"/>
      <c r="CLZ489" s="3"/>
      <c r="CMA489" s="570"/>
      <c r="CMB489" s="3"/>
      <c r="CMC489" s="431"/>
      <c r="CMD489" s="3"/>
      <c r="CME489" s="570"/>
      <c r="CMF489" s="3"/>
      <c r="CMG489" s="431"/>
      <c r="CMH489" s="3"/>
      <c r="CMI489" s="570"/>
      <c r="CMJ489" s="3"/>
      <c r="CMK489" s="431"/>
      <c r="CML489" s="3"/>
      <c r="CMM489" s="570"/>
      <c r="CMN489" s="3"/>
      <c r="CMO489" s="431"/>
      <c r="CMP489" s="3"/>
      <c r="CMQ489" s="570"/>
      <c r="CMR489" s="3"/>
      <c r="CMS489" s="431"/>
      <c r="CMT489" s="3"/>
      <c r="CMU489" s="570"/>
      <c r="CMV489" s="3"/>
      <c r="CMW489" s="431"/>
      <c r="CMX489" s="3"/>
      <c r="CMY489" s="570"/>
      <c r="CMZ489" s="3"/>
      <c r="CNA489" s="431"/>
      <c r="CNB489" s="3"/>
      <c r="CNC489" s="570"/>
      <c r="CND489" s="3"/>
      <c r="CNE489" s="431"/>
      <c r="CNF489" s="3"/>
      <c r="CNG489" s="570"/>
      <c r="CNH489" s="3"/>
      <c r="CNI489" s="431"/>
      <c r="CNJ489" s="3"/>
      <c r="CNK489" s="570"/>
      <c r="CNL489" s="3"/>
      <c r="CNM489" s="431"/>
      <c r="CNN489" s="3"/>
      <c r="CNO489" s="570"/>
      <c r="CNP489" s="3"/>
      <c r="CNQ489" s="431"/>
      <c r="CNR489" s="3"/>
      <c r="CNS489" s="570"/>
      <c r="CNT489" s="3"/>
      <c r="CNU489" s="431"/>
      <c r="CNV489" s="3"/>
      <c r="CNW489" s="570"/>
      <c r="CNX489" s="3"/>
      <c r="CNY489" s="431"/>
      <c r="CNZ489" s="3"/>
      <c r="COA489" s="570"/>
      <c r="COB489" s="3"/>
      <c r="COC489" s="431"/>
      <c r="COD489" s="3"/>
      <c r="COE489" s="570"/>
      <c r="COF489" s="3"/>
      <c r="COG489" s="431"/>
      <c r="COH489" s="3"/>
      <c r="COI489" s="570"/>
      <c r="COJ489" s="3"/>
      <c r="COK489" s="431"/>
      <c r="COL489" s="3"/>
      <c r="COM489" s="570"/>
      <c r="CON489" s="3"/>
      <c r="COO489" s="431"/>
      <c r="COP489" s="3"/>
      <c r="COQ489" s="570"/>
      <c r="COR489" s="3"/>
      <c r="COS489" s="431"/>
      <c r="COT489" s="3"/>
      <c r="COU489" s="570"/>
      <c r="COV489" s="3"/>
      <c r="COW489" s="431"/>
      <c r="COX489" s="3"/>
      <c r="COY489" s="570"/>
      <c r="COZ489" s="3"/>
      <c r="CPA489" s="431"/>
      <c r="CPB489" s="3"/>
      <c r="CPC489" s="570"/>
      <c r="CPD489" s="3"/>
      <c r="CPE489" s="431"/>
      <c r="CPF489" s="3"/>
      <c r="CPG489" s="570"/>
      <c r="CPH489" s="3"/>
      <c r="CPI489" s="431"/>
      <c r="CPJ489" s="3"/>
      <c r="CPK489" s="570"/>
      <c r="CPL489" s="3"/>
      <c r="CPM489" s="431"/>
      <c r="CPN489" s="3"/>
      <c r="CPO489" s="570"/>
      <c r="CPP489" s="3"/>
      <c r="CPQ489" s="431"/>
      <c r="CPR489" s="3"/>
      <c r="CPS489" s="570"/>
      <c r="CPT489" s="3"/>
      <c r="CPU489" s="431"/>
      <c r="CPV489" s="3"/>
      <c r="CPW489" s="570"/>
      <c r="CPX489" s="3"/>
      <c r="CPY489" s="431"/>
      <c r="CPZ489" s="3"/>
      <c r="CQA489" s="570"/>
      <c r="CQB489" s="3"/>
      <c r="CQC489" s="431"/>
      <c r="CQD489" s="3"/>
      <c r="CQE489" s="570"/>
      <c r="CQF489" s="3"/>
      <c r="CQG489" s="431"/>
      <c r="CQH489" s="3"/>
      <c r="CQI489" s="570"/>
      <c r="CQJ489" s="3"/>
      <c r="CQK489" s="431"/>
      <c r="CQL489" s="3"/>
      <c r="CQM489" s="570"/>
      <c r="CQN489" s="3"/>
      <c r="CQO489" s="431"/>
      <c r="CQP489" s="3"/>
      <c r="CQQ489" s="570"/>
      <c r="CQR489" s="3"/>
      <c r="CQS489" s="431"/>
      <c r="CQT489" s="3"/>
      <c r="CQU489" s="570"/>
      <c r="CQV489" s="3"/>
      <c r="CQW489" s="431"/>
      <c r="CQX489" s="3"/>
      <c r="CQY489" s="570"/>
      <c r="CQZ489" s="3"/>
      <c r="CRA489" s="431"/>
      <c r="CRB489" s="3"/>
      <c r="CRC489" s="570"/>
      <c r="CRD489" s="3"/>
      <c r="CRE489" s="431"/>
      <c r="CRF489" s="3"/>
      <c r="CRG489" s="570"/>
      <c r="CRH489" s="3"/>
      <c r="CRI489" s="431"/>
      <c r="CRJ489" s="3"/>
      <c r="CRK489" s="570"/>
      <c r="CRL489" s="3"/>
      <c r="CRM489" s="431"/>
      <c r="CRN489" s="3"/>
      <c r="CRO489" s="570"/>
      <c r="CRP489" s="3"/>
      <c r="CRQ489" s="431"/>
      <c r="CRR489" s="3"/>
      <c r="CRS489" s="570"/>
      <c r="CRT489" s="3"/>
      <c r="CRU489" s="431"/>
      <c r="CRV489" s="3"/>
      <c r="CRW489" s="570"/>
      <c r="CRX489" s="3"/>
      <c r="CRY489" s="431"/>
      <c r="CRZ489" s="3"/>
      <c r="CSA489" s="570"/>
      <c r="CSB489" s="3"/>
      <c r="CSC489" s="431"/>
      <c r="CSD489" s="3"/>
      <c r="CSE489" s="570"/>
      <c r="CSF489" s="3"/>
      <c r="CSG489" s="431"/>
      <c r="CSH489" s="3"/>
      <c r="CSI489" s="570"/>
      <c r="CSJ489" s="3"/>
      <c r="CSK489" s="431"/>
      <c r="CSL489" s="3"/>
      <c r="CSM489" s="570"/>
      <c r="CSN489" s="3"/>
      <c r="CSO489" s="431"/>
      <c r="CSP489" s="3"/>
      <c r="CSQ489" s="570"/>
      <c r="CSR489" s="3"/>
      <c r="CSS489" s="431"/>
      <c r="CST489" s="3"/>
      <c r="CSU489" s="570"/>
      <c r="CSV489" s="3"/>
      <c r="CSW489" s="431"/>
      <c r="CSX489" s="3"/>
      <c r="CSY489" s="570"/>
      <c r="CSZ489" s="3"/>
      <c r="CTA489" s="431"/>
      <c r="CTB489" s="3"/>
      <c r="CTC489" s="570"/>
      <c r="CTD489" s="3"/>
      <c r="CTE489" s="431"/>
      <c r="CTF489" s="3"/>
      <c r="CTG489" s="570"/>
      <c r="CTH489" s="3"/>
      <c r="CTI489" s="431"/>
      <c r="CTJ489" s="3"/>
      <c r="CTK489" s="570"/>
      <c r="CTL489" s="3"/>
      <c r="CTM489" s="431"/>
      <c r="CTN489" s="3"/>
      <c r="CTO489" s="570"/>
      <c r="CTP489" s="3"/>
      <c r="CTQ489" s="431"/>
      <c r="CTR489" s="3"/>
      <c r="CTS489" s="570"/>
      <c r="CTT489" s="3"/>
      <c r="CTU489" s="431"/>
      <c r="CTV489" s="3"/>
      <c r="CTW489" s="570"/>
      <c r="CTX489" s="3"/>
      <c r="CTY489" s="431"/>
      <c r="CTZ489" s="3"/>
      <c r="CUA489" s="570"/>
      <c r="CUB489" s="3"/>
      <c r="CUC489" s="431"/>
      <c r="CUD489" s="3"/>
      <c r="CUE489" s="570"/>
      <c r="CUF489" s="3"/>
      <c r="CUG489" s="431"/>
      <c r="CUH489" s="3"/>
      <c r="CUI489" s="570"/>
      <c r="CUJ489" s="3"/>
      <c r="CUK489" s="431"/>
      <c r="CUL489" s="3"/>
      <c r="CUM489" s="570"/>
      <c r="CUN489" s="3"/>
      <c r="CUO489" s="431"/>
      <c r="CUP489" s="3"/>
      <c r="CUQ489" s="570"/>
      <c r="CUR489" s="3"/>
      <c r="CUS489" s="431"/>
      <c r="CUT489" s="3"/>
      <c r="CUU489" s="570"/>
      <c r="CUV489" s="3"/>
      <c r="CUW489" s="431"/>
      <c r="CUX489" s="3"/>
      <c r="CUY489" s="570"/>
      <c r="CUZ489" s="3"/>
      <c r="CVA489" s="431"/>
      <c r="CVB489" s="3"/>
      <c r="CVC489" s="570"/>
      <c r="CVD489" s="3"/>
      <c r="CVE489" s="431"/>
      <c r="CVF489" s="3"/>
      <c r="CVG489" s="570"/>
      <c r="CVH489" s="3"/>
      <c r="CVI489" s="431"/>
      <c r="CVJ489" s="3"/>
      <c r="CVK489" s="570"/>
      <c r="CVL489" s="3"/>
      <c r="CVM489" s="431"/>
      <c r="CVN489" s="3"/>
      <c r="CVO489" s="570"/>
      <c r="CVP489" s="3"/>
      <c r="CVQ489" s="431"/>
      <c r="CVR489" s="3"/>
      <c r="CVS489" s="570"/>
      <c r="CVT489" s="3"/>
      <c r="CVU489" s="431"/>
      <c r="CVV489" s="3"/>
      <c r="CVW489" s="570"/>
      <c r="CVX489" s="3"/>
      <c r="CVY489" s="431"/>
      <c r="CVZ489" s="3"/>
      <c r="CWA489" s="570"/>
      <c r="CWB489" s="3"/>
      <c r="CWC489" s="431"/>
      <c r="CWD489" s="3"/>
      <c r="CWE489" s="570"/>
      <c r="CWF489" s="3"/>
      <c r="CWG489" s="431"/>
      <c r="CWH489" s="3"/>
      <c r="CWI489" s="570"/>
      <c r="CWJ489" s="3"/>
      <c r="CWK489" s="431"/>
      <c r="CWL489" s="3"/>
      <c r="CWM489" s="570"/>
      <c r="CWN489" s="3"/>
      <c r="CWO489" s="431"/>
      <c r="CWP489" s="3"/>
      <c r="CWQ489" s="570"/>
      <c r="CWR489" s="3"/>
      <c r="CWS489" s="431"/>
      <c r="CWT489" s="3"/>
      <c r="CWU489" s="570"/>
      <c r="CWV489" s="3"/>
      <c r="CWW489" s="431"/>
      <c r="CWX489" s="3"/>
      <c r="CWY489" s="570"/>
      <c r="CWZ489" s="3"/>
      <c r="CXA489" s="431"/>
      <c r="CXB489" s="3"/>
      <c r="CXC489" s="570"/>
      <c r="CXD489" s="3"/>
      <c r="CXE489" s="431"/>
      <c r="CXF489" s="3"/>
      <c r="CXG489" s="570"/>
      <c r="CXH489" s="3"/>
      <c r="CXI489" s="431"/>
      <c r="CXJ489" s="3"/>
      <c r="CXK489" s="570"/>
      <c r="CXL489" s="3"/>
      <c r="CXM489" s="431"/>
      <c r="CXN489" s="3"/>
      <c r="CXO489" s="570"/>
      <c r="CXP489" s="3"/>
      <c r="CXQ489" s="431"/>
      <c r="CXR489" s="3"/>
      <c r="CXS489" s="570"/>
      <c r="CXT489" s="3"/>
      <c r="CXU489" s="431"/>
      <c r="CXV489" s="3"/>
      <c r="CXW489" s="570"/>
      <c r="CXX489" s="3"/>
      <c r="CXY489" s="431"/>
      <c r="CXZ489" s="3"/>
      <c r="CYA489" s="570"/>
      <c r="CYB489" s="3"/>
      <c r="CYC489" s="431"/>
      <c r="CYD489" s="3"/>
      <c r="CYE489" s="570"/>
      <c r="CYF489" s="3"/>
      <c r="CYG489" s="431"/>
      <c r="CYH489" s="3"/>
      <c r="CYI489" s="570"/>
      <c r="CYJ489" s="3"/>
      <c r="CYK489" s="431"/>
      <c r="CYL489" s="3"/>
      <c r="CYM489" s="570"/>
      <c r="CYN489" s="3"/>
      <c r="CYO489" s="431"/>
      <c r="CYP489" s="3"/>
      <c r="CYQ489" s="570"/>
      <c r="CYR489" s="3"/>
      <c r="CYS489" s="431"/>
      <c r="CYT489" s="3"/>
      <c r="CYU489" s="570"/>
      <c r="CYV489" s="3"/>
      <c r="CYW489" s="431"/>
      <c r="CYX489" s="3"/>
      <c r="CYY489" s="570"/>
      <c r="CYZ489" s="3"/>
      <c r="CZA489" s="431"/>
      <c r="CZB489" s="3"/>
      <c r="CZC489" s="570"/>
      <c r="CZD489" s="3"/>
      <c r="CZE489" s="431"/>
      <c r="CZF489" s="3"/>
      <c r="CZG489" s="570"/>
      <c r="CZH489" s="3"/>
      <c r="CZI489" s="431"/>
      <c r="CZJ489" s="3"/>
      <c r="CZK489" s="570"/>
      <c r="CZL489" s="3"/>
      <c r="CZM489" s="431"/>
      <c r="CZN489" s="3"/>
      <c r="CZO489" s="570"/>
      <c r="CZP489" s="3"/>
      <c r="CZQ489" s="431"/>
      <c r="CZR489" s="3"/>
      <c r="CZS489" s="570"/>
      <c r="CZT489" s="3"/>
      <c r="CZU489" s="431"/>
      <c r="CZV489" s="3"/>
      <c r="CZW489" s="570"/>
      <c r="CZX489" s="3"/>
      <c r="CZY489" s="431"/>
      <c r="CZZ489" s="3"/>
      <c r="DAA489" s="570"/>
      <c r="DAB489" s="3"/>
      <c r="DAC489" s="431"/>
      <c r="DAD489" s="3"/>
      <c r="DAE489" s="570"/>
      <c r="DAF489" s="3"/>
      <c r="DAG489" s="431"/>
      <c r="DAH489" s="3"/>
      <c r="DAI489" s="570"/>
      <c r="DAJ489" s="3"/>
      <c r="DAK489" s="431"/>
      <c r="DAL489" s="3"/>
      <c r="DAM489" s="570"/>
      <c r="DAN489" s="3"/>
      <c r="DAO489" s="431"/>
      <c r="DAP489" s="3"/>
      <c r="DAQ489" s="570"/>
      <c r="DAR489" s="3"/>
      <c r="DAS489" s="431"/>
      <c r="DAT489" s="3"/>
      <c r="DAU489" s="570"/>
      <c r="DAV489" s="3"/>
      <c r="DAW489" s="431"/>
      <c r="DAX489" s="3"/>
      <c r="DAY489" s="570"/>
      <c r="DAZ489" s="3"/>
      <c r="DBA489" s="431"/>
      <c r="DBB489" s="3"/>
      <c r="DBC489" s="570"/>
      <c r="DBD489" s="3"/>
      <c r="DBE489" s="431"/>
      <c r="DBF489" s="3"/>
      <c r="DBG489" s="570"/>
      <c r="DBH489" s="3"/>
      <c r="DBI489" s="431"/>
      <c r="DBJ489" s="3"/>
      <c r="DBK489" s="570"/>
      <c r="DBL489" s="3"/>
      <c r="DBM489" s="431"/>
      <c r="DBN489" s="3"/>
      <c r="DBO489" s="570"/>
      <c r="DBP489" s="3"/>
      <c r="DBQ489" s="431"/>
      <c r="DBR489" s="3"/>
      <c r="DBS489" s="570"/>
      <c r="DBT489" s="3"/>
      <c r="DBU489" s="431"/>
      <c r="DBV489" s="3"/>
      <c r="DBW489" s="570"/>
      <c r="DBX489" s="3"/>
      <c r="DBY489" s="431"/>
      <c r="DBZ489" s="3"/>
      <c r="DCA489" s="570"/>
      <c r="DCB489" s="3"/>
      <c r="DCC489" s="431"/>
      <c r="DCD489" s="3"/>
      <c r="DCE489" s="570"/>
      <c r="DCF489" s="3"/>
      <c r="DCG489" s="431"/>
      <c r="DCH489" s="3"/>
      <c r="DCI489" s="570"/>
      <c r="DCJ489" s="3"/>
      <c r="DCK489" s="431"/>
      <c r="DCL489" s="3"/>
      <c r="DCM489" s="570"/>
      <c r="DCN489" s="3"/>
      <c r="DCO489" s="431"/>
      <c r="DCP489" s="3"/>
      <c r="DCQ489" s="570"/>
      <c r="DCR489" s="3"/>
      <c r="DCS489" s="431"/>
      <c r="DCT489" s="3"/>
      <c r="DCU489" s="570"/>
      <c r="DCV489" s="3"/>
      <c r="DCW489" s="431"/>
      <c r="DCX489" s="3"/>
      <c r="DCY489" s="570"/>
      <c r="DCZ489" s="3"/>
      <c r="DDA489" s="431"/>
      <c r="DDB489" s="3"/>
      <c r="DDC489" s="570"/>
      <c r="DDD489" s="3"/>
      <c r="DDE489" s="431"/>
      <c r="DDF489" s="3"/>
      <c r="DDG489" s="570"/>
      <c r="DDH489" s="3"/>
      <c r="DDI489" s="431"/>
      <c r="DDJ489" s="3"/>
      <c r="DDK489" s="570"/>
      <c r="DDL489" s="3"/>
      <c r="DDM489" s="431"/>
      <c r="DDN489" s="3"/>
      <c r="DDO489" s="570"/>
      <c r="DDP489" s="3"/>
      <c r="DDQ489" s="431"/>
      <c r="DDR489" s="3"/>
      <c r="DDS489" s="570"/>
      <c r="DDT489" s="3"/>
      <c r="DDU489" s="431"/>
      <c r="DDV489" s="3"/>
      <c r="DDW489" s="570"/>
      <c r="DDX489" s="3"/>
      <c r="DDY489" s="431"/>
      <c r="DDZ489" s="3"/>
      <c r="DEA489" s="570"/>
      <c r="DEB489" s="3"/>
      <c r="DEC489" s="431"/>
      <c r="DED489" s="3"/>
      <c r="DEE489" s="570"/>
      <c r="DEF489" s="3"/>
      <c r="DEG489" s="431"/>
      <c r="DEH489" s="3"/>
      <c r="DEI489" s="570"/>
      <c r="DEJ489" s="3"/>
      <c r="DEK489" s="431"/>
      <c r="DEL489" s="3"/>
      <c r="DEM489" s="570"/>
      <c r="DEN489" s="3"/>
      <c r="DEO489" s="431"/>
      <c r="DEP489" s="3"/>
      <c r="DEQ489" s="570"/>
      <c r="DER489" s="3"/>
      <c r="DES489" s="431"/>
      <c r="DET489" s="3"/>
      <c r="DEU489" s="570"/>
      <c r="DEV489" s="3"/>
      <c r="DEW489" s="431"/>
      <c r="DEX489" s="3"/>
      <c r="DEY489" s="570"/>
      <c r="DEZ489" s="3"/>
      <c r="DFA489" s="431"/>
      <c r="DFB489" s="3"/>
      <c r="DFC489" s="570"/>
      <c r="DFD489" s="3"/>
      <c r="DFE489" s="431"/>
      <c r="DFF489" s="3"/>
      <c r="DFG489" s="570"/>
      <c r="DFH489" s="3"/>
      <c r="DFI489" s="431"/>
      <c r="DFJ489" s="3"/>
      <c r="DFK489" s="570"/>
      <c r="DFL489" s="3"/>
      <c r="DFM489" s="431"/>
      <c r="DFN489" s="3"/>
      <c r="DFO489" s="570"/>
      <c r="DFP489" s="3"/>
      <c r="DFQ489" s="431"/>
      <c r="DFR489" s="3"/>
      <c r="DFS489" s="570"/>
      <c r="DFT489" s="3"/>
      <c r="DFU489" s="431"/>
      <c r="DFV489" s="3"/>
      <c r="DFW489" s="570"/>
      <c r="DFX489" s="3"/>
      <c r="DFY489" s="431"/>
      <c r="DFZ489" s="3"/>
      <c r="DGA489" s="570"/>
      <c r="DGB489" s="3"/>
      <c r="DGC489" s="431"/>
      <c r="DGD489" s="3"/>
      <c r="DGE489" s="570"/>
      <c r="DGF489" s="3"/>
      <c r="DGG489" s="431"/>
      <c r="DGH489" s="3"/>
      <c r="DGI489" s="570"/>
      <c r="DGJ489" s="3"/>
      <c r="DGK489" s="431"/>
      <c r="DGL489" s="3"/>
      <c r="DGM489" s="570"/>
      <c r="DGN489" s="3"/>
      <c r="DGO489" s="431"/>
      <c r="DGP489" s="3"/>
      <c r="DGQ489" s="570"/>
      <c r="DGR489" s="3"/>
      <c r="DGS489" s="431"/>
      <c r="DGT489" s="3"/>
      <c r="DGU489" s="570"/>
      <c r="DGV489" s="3"/>
      <c r="DGW489" s="431"/>
      <c r="DGX489" s="3"/>
      <c r="DGY489" s="570"/>
      <c r="DGZ489" s="3"/>
      <c r="DHA489" s="431"/>
      <c r="DHB489" s="3"/>
      <c r="DHC489" s="570"/>
      <c r="DHD489" s="3"/>
      <c r="DHE489" s="431"/>
      <c r="DHF489" s="3"/>
      <c r="DHG489" s="570"/>
      <c r="DHH489" s="3"/>
      <c r="DHI489" s="431"/>
      <c r="DHJ489" s="3"/>
      <c r="DHK489" s="570"/>
      <c r="DHL489" s="3"/>
      <c r="DHM489" s="431"/>
      <c r="DHN489" s="3"/>
      <c r="DHO489" s="570"/>
      <c r="DHP489" s="3"/>
      <c r="DHQ489" s="431"/>
      <c r="DHR489" s="3"/>
      <c r="DHS489" s="570"/>
      <c r="DHT489" s="3"/>
      <c r="DHU489" s="431"/>
      <c r="DHV489" s="3"/>
      <c r="DHW489" s="570"/>
      <c r="DHX489" s="3"/>
      <c r="DHY489" s="431"/>
      <c r="DHZ489" s="3"/>
      <c r="DIA489" s="570"/>
      <c r="DIB489" s="3"/>
      <c r="DIC489" s="431"/>
      <c r="DID489" s="3"/>
      <c r="DIE489" s="570"/>
      <c r="DIF489" s="3"/>
      <c r="DIG489" s="431"/>
      <c r="DIH489" s="3"/>
      <c r="DII489" s="570"/>
      <c r="DIJ489" s="3"/>
      <c r="DIK489" s="431"/>
      <c r="DIL489" s="3"/>
      <c r="DIM489" s="570"/>
      <c r="DIN489" s="3"/>
      <c r="DIO489" s="431"/>
      <c r="DIP489" s="3"/>
      <c r="DIQ489" s="570"/>
      <c r="DIR489" s="3"/>
      <c r="DIS489" s="431"/>
      <c r="DIT489" s="3"/>
      <c r="DIU489" s="570"/>
      <c r="DIV489" s="3"/>
      <c r="DIW489" s="431"/>
      <c r="DIX489" s="3"/>
      <c r="DIY489" s="570"/>
      <c r="DIZ489" s="3"/>
      <c r="DJA489" s="431"/>
      <c r="DJB489" s="3"/>
      <c r="DJC489" s="570"/>
      <c r="DJD489" s="3"/>
      <c r="DJE489" s="431"/>
      <c r="DJF489" s="3"/>
      <c r="DJG489" s="570"/>
      <c r="DJH489" s="3"/>
      <c r="DJI489" s="431"/>
      <c r="DJJ489" s="3"/>
      <c r="DJK489" s="570"/>
      <c r="DJL489" s="3"/>
      <c r="DJM489" s="431"/>
      <c r="DJN489" s="3"/>
      <c r="DJO489" s="570"/>
      <c r="DJP489" s="3"/>
      <c r="DJQ489" s="431"/>
      <c r="DJR489" s="3"/>
      <c r="DJS489" s="570"/>
      <c r="DJT489" s="3"/>
      <c r="DJU489" s="431"/>
      <c r="DJV489" s="3"/>
      <c r="DJW489" s="570"/>
      <c r="DJX489" s="3"/>
      <c r="DJY489" s="431"/>
      <c r="DJZ489" s="3"/>
      <c r="DKA489" s="570"/>
      <c r="DKB489" s="3"/>
      <c r="DKC489" s="431"/>
      <c r="DKD489" s="3"/>
      <c r="DKE489" s="570"/>
      <c r="DKF489" s="3"/>
      <c r="DKG489" s="431"/>
      <c r="DKH489" s="3"/>
      <c r="DKI489" s="570"/>
      <c r="DKJ489" s="3"/>
      <c r="DKK489" s="431"/>
      <c r="DKL489" s="3"/>
      <c r="DKM489" s="570"/>
      <c r="DKN489" s="3"/>
      <c r="DKO489" s="431"/>
      <c r="DKP489" s="3"/>
      <c r="DKQ489" s="570"/>
      <c r="DKR489" s="3"/>
      <c r="DKS489" s="431"/>
      <c r="DKT489" s="3"/>
      <c r="DKU489" s="570"/>
      <c r="DKV489" s="3"/>
      <c r="DKW489" s="431"/>
      <c r="DKX489" s="3"/>
      <c r="DKY489" s="570"/>
      <c r="DKZ489" s="3"/>
      <c r="DLA489" s="431"/>
      <c r="DLB489" s="3"/>
      <c r="DLC489" s="570"/>
      <c r="DLD489" s="3"/>
      <c r="DLE489" s="431"/>
      <c r="DLF489" s="3"/>
      <c r="DLG489" s="570"/>
      <c r="DLH489" s="3"/>
      <c r="DLI489" s="431"/>
      <c r="DLJ489" s="3"/>
      <c r="DLK489" s="570"/>
      <c r="DLL489" s="3"/>
      <c r="DLM489" s="431"/>
      <c r="DLN489" s="3"/>
      <c r="DLO489" s="570"/>
      <c r="DLP489" s="3"/>
      <c r="DLQ489" s="431"/>
      <c r="DLR489" s="3"/>
      <c r="DLS489" s="570"/>
      <c r="DLT489" s="3"/>
      <c r="DLU489" s="431"/>
      <c r="DLV489" s="3"/>
      <c r="DLW489" s="570"/>
      <c r="DLX489" s="3"/>
      <c r="DLY489" s="431"/>
      <c r="DLZ489" s="3"/>
      <c r="DMA489" s="570"/>
      <c r="DMB489" s="3"/>
      <c r="DMC489" s="431"/>
      <c r="DMD489" s="3"/>
      <c r="DME489" s="570"/>
      <c r="DMF489" s="3"/>
      <c r="DMG489" s="431"/>
      <c r="DMH489" s="3"/>
      <c r="DMI489" s="570"/>
      <c r="DMJ489" s="3"/>
      <c r="DMK489" s="431"/>
      <c r="DML489" s="3"/>
      <c r="DMM489" s="570"/>
      <c r="DMN489" s="3"/>
      <c r="DMO489" s="431"/>
      <c r="DMP489" s="3"/>
      <c r="DMQ489" s="570"/>
      <c r="DMR489" s="3"/>
      <c r="DMS489" s="431"/>
      <c r="DMT489" s="3"/>
      <c r="DMU489" s="570"/>
      <c r="DMV489" s="3"/>
      <c r="DMW489" s="431"/>
      <c r="DMX489" s="3"/>
      <c r="DMY489" s="570"/>
      <c r="DMZ489" s="3"/>
      <c r="DNA489" s="431"/>
      <c r="DNB489" s="3"/>
      <c r="DNC489" s="570"/>
      <c r="DND489" s="3"/>
      <c r="DNE489" s="431"/>
      <c r="DNF489" s="3"/>
      <c r="DNG489" s="570"/>
      <c r="DNH489" s="3"/>
      <c r="DNI489" s="431"/>
      <c r="DNJ489" s="3"/>
      <c r="DNK489" s="570"/>
      <c r="DNL489" s="3"/>
      <c r="DNM489" s="431"/>
      <c r="DNN489" s="3"/>
      <c r="DNO489" s="570"/>
      <c r="DNP489" s="3"/>
      <c r="DNQ489" s="431"/>
      <c r="DNR489" s="3"/>
      <c r="DNS489" s="570"/>
      <c r="DNT489" s="3"/>
      <c r="DNU489" s="431"/>
      <c r="DNV489" s="3"/>
      <c r="DNW489" s="570"/>
      <c r="DNX489" s="3"/>
      <c r="DNY489" s="431"/>
      <c r="DNZ489" s="3"/>
      <c r="DOA489" s="570"/>
      <c r="DOB489" s="3"/>
      <c r="DOC489" s="431"/>
      <c r="DOD489" s="3"/>
      <c r="DOE489" s="570"/>
      <c r="DOF489" s="3"/>
      <c r="DOG489" s="431"/>
      <c r="DOH489" s="3"/>
      <c r="DOI489" s="570"/>
      <c r="DOJ489" s="3"/>
      <c r="DOK489" s="431"/>
      <c r="DOL489" s="3"/>
      <c r="DOM489" s="570"/>
      <c r="DON489" s="3"/>
      <c r="DOO489" s="431"/>
      <c r="DOP489" s="3"/>
      <c r="DOQ489" s="570"/>
      <c r="DOR489" s="3"/>
      <c r="DOS489" s="431"/>
      <c r="DOT489" s="3"/>
      <c r="DOU489" s="570"/>
      <c r="DOV489" s="3"/>
      <c r="DOW489" s="431"/>
      <c r="DOX489" s="3"/>
      <c r="DOY489" s="570"/>
      <c r="DOZ489" s="3"/>
      <c r="DPA489" s="431"/>
      <c r="DPB489" s="3"/>
      <c r="DPC489" s="570"/>
      <c r="DPD489" s="3"/>
      <c r="DPE489" s="431"/>
      <c r="DPF489" s="3"/>
      <c r="DPG489" s="570"/>
      <c r="DPH489" s="3"/>
      <c r="DPI489" s="431"/>
      <c r="DPJ489" s="3"/>
      <c r="DPK489" s="570"/>
      <c r="DPL489" s="3"/>
      <c r="DPM489" s="431"/>
      <c r="DPN489" s="3"/>
      <c r="DPO489" s="570"/>
      <c r="DPP489" s="3"/>
      <c r="DPQ489" s="431"/>
      <c r="DPR489" s="3"/>
      <c r="DPS489" s="570"/>
      <c r="DPT489" s="3"/>
      <c r="DPU489" s="431"/>
      <c r="DPV489" s="3"/>
      <c r="DPW489" s="570"/>
      <c r="DPX489" s="3"/>
      <c r="DPY489" s="431"/>
      <c r="DPZ489" s="3"/>
      <c r="DQA489" s="570"/>
      <c r="DQB489" s="3"/>
      <c r="DQC489" s="431"/>
      <c r="DQD489" s="3"/>
      <c r="DQE489" s="570"/>
      <c r="DQF489" s="3"/>
      <c r="DQG489" s="431"/>
      <c r="DQH489" s="3"/>
      <c r="DQI489" s="570"/>
      <c r="DQJ489" s="3"/>
      <c r="DQK489" s="431"/>
      <c r="DQL489" s="3"/>
      <c r="DQM489" s="570"/>
      <c r="DQN489" s="3"/>
      <c r="DQO489" s="431"/>
      <c r="DQP489" s="3"/>
      <c r="DQQ489" s="570"/>
      <c r="DQR489" s="3"/>
      <c r="DQS489" s="431"/>
      <c r="DQT489" s="3"/>
      <c r="DQU489" s="570"/>
      <c r="DQV489" s="3"/>
      <c r="DQW489" s="431"/>
      <c r="DQX489" s="3"/>
      <c r="DQY489" s="570"/>
      <c r="DQZ489" s="3"/>
      <c r="DRA489" s="431"/>
      <c r="DRB489" s="3"/>
      <c r="DRC489" s="570"/>
      <c r="DRD489" s="3"/>
      <c r="DRE489" s="431"/>
      <c r="DRF489" s="3"/>
      <c r="DRG489" s="570"/>
      <c r="DRH489" s="3"/>
      <c r="DRI489" s="431"/>
      <c r="DRJ489" s="3"/>
      <c r="DRK489" s="570"/>
      <c r="DRL489" s="3"/>
      <c r="DRM489" s="431"/>
      <c r="DRN489" s="3"/>
      <c r="DRO489" s="570"/>
      <c r="DRP489" s="3"/>
      <c r="DRQ489" s="431"/>
      <c r="DRR489" s="3"/>
      <c r="DRS489" s="570"/>
      <c r="DRT489" s="3"/>
      <c r="DRU489" s="431"/>
      <c r="DRV489" s="3"/>
      <c r="DRW489" s="570"/>
      <c r="DRX489" s="3"/>
      <c r="DRY489" s="431"/>
      <c r="DRZ489" s="3"/>
      <c r="DSA489" s="570"/>
      <c r="DSB489" s="3"/>
      <c r="DSC489" s="431"/>
      <c r="DSD489" s="3"/>
      <c r="DSE489" s="570"/>
      <c r="DSF489" s="3"/>
      <c r="DSG489" s="431"/>
      <c r="DSH489" s="3"/>
      <c r="DSI489" s="570"/>
      <c r="DSJ489" s="3"/>
      <c r="DSK489" s="431"/>
      <c r="DSL489" s="3"/>
      <c r="DSM489" s="570"/>
      <c r="DSN489" s="3"/>
      <c r="DSO489" s="431"/>
      <c r="DSP489" s="3"/>
      <c r="DSQ489" s="570"/>
      <c r="DSR489" s="3"/>
      <c r="DSS489" s="431"/>
      <c r="DST489" s="3"/>
      <c r="DSU489" s="570"/>
      <c r="DSV489" s="3"/>
      <c r="DSW489" s="431"/>
      <c r="DSX489" s="3"/>
      <c r="DSY489" s="570"/>
      <c r="DSZ489" s="3"/>
      <c r="DTA489" s="431"/>
      <c r="DTB489" s="3"/>
      <c r="DTC489" s="570"/>
      <c r="DTD489" s="3"/>
      <c r="DTE489" s="431"/>
      <c r="DTF489" s="3"/>
      <c r="DTG489" s="570"/>
      <c r="DTH489" s="3"/>
      <c r="DTI489" s="431"/>
      <c r="DTJ489" s="3"/>
      <c r="DTK489" s="570"/>
      <c r="DTL489" s="3"/>
      <c r="DTM489" s="431"/>
      <c r="DTN489" s="3"/>
      <c r="DTO489" s="570"/>
      <c r="DTP489" s="3"/>
      <c r="DTQ489" s="431"/>
      <c r="DTR489" s="3"/>
      <c r="DTS489" s="570"/>
      <c r="DTT489" s="3"/>
      <c r="DTU489" s="431"/>
      <c r="DTV489" s="3"/>
      <c r="DTW489" s="570"/>
      <c r="DTX489" s="3"/>
      <c r="DTY489" s="431"/>
      <c r="DTZ489" s="3"/>
      <c r="DUA489" s="570"/>
      <c r="DUB489" s="3"/>
      <c r="DUC489" s="431"/>
      <c r="DUD489" s="3"/>
      <c r="DUE489" s="570"/>
      <c r="DUF489" s="3"/>
      <c r="DUG489" s="431"/>
      <c r="DUH489" s="3"/>
      <c r="DUI489" s="570"/>
      <c r="DUJ489" s="3"/>
      <c r="DUK489" s="431"/>
      <c r="DUL489" s="3"/>
      <c r="DUM489" s="570"/>
      <c r="DUN489" s="3"/>
      <c r="DUO489" s="431"/>
      <c r="DUP489" s="3"/>
      <c r="DUQ489" s="570"/>
      <c r="DUR489" s="3"/>
      <c r="DUS489" s="431"/>
      <c r="DUT489" s="3"/>
      <c r="DUU489" s="570"/>
      <c r="DUV489" s="3"/>
      <c r="DUW489" s="431"/>
      <c r="DUX489" s="3"/>
      <c r="DUY489" s="570"/>
      <c r="DUZ489" s="3"/>
      <c r="DVA489" s="431"/>
      <c r="DVB489" s="3"/>
      <c r="DVC489" s="570"/>
      <c r="DVD489" s="3"/>
      <c r="DVE489" s="431"/>
      <c r="DVF489" s="3"/>
      <c r="DVG489" s="570"/>
      <c r="DVH489" s="3"/>
      <c r="DVI489" s="431"/>
      <c r="DVJ489" s="3"/>
      <c r="DVK489" s="570"/>
      <c r="DVL489" s="3"/>
      <c r="DVM489" s="431"/>
      <c r="DVN489" s="3"/>
      <c r="DVO489" s="570"/>
      <c r="DVP489" s="3"/>
      <c r="DVQ489" s="431"/>
      <c r="DVR489" s="3"/>
      <c r="DVS489" s="570"/>
      <c r="DVT489" s="3"/>
      <c r="DVU489" s="431"/>
      <c r="DVV489" s="3"/>
      <c r="DVW489" s="570"/>
      <c r="DVX489" s="3"/>
      <c r="DVY489" s="431"/>
      <c r="DVZ489" s="3"/>
      <c r="DWA489" s="570"/>
      <c r="DWB489" s="3"/>
      <c r="DWC489" s="431"/>
      <c r="DWD489" s="3"/>
      <c r="DWE489" s="570"/>
      <c r="DWF489" s="3"/>
      <c r="DWG489" s="431"/>
      <c r="DWH489" s="3"/>
      <c r="DWI489" s="570"/>
      <c r="DWJ489" s="3"/>
      <c r="DWK489" s="431"/>
      <c r="DWL489" s="3"/>
      <c r="DWM489" s="570"/>
      <c r="DWN489" s="3"/>
      <c r="DWO489" s="431"/>
      <c r="DWP489" s="3"/>
      <c r="DWQ489" s="570"/>
      <c r="DWR489" s="3"/>
      <c r="DWS489" s="431"/>
      <c r="DWT489" s="3"/>
      <c r="DWU489" s="570"/>
      <c r="DWV489" s="3"/>
      <c r="DWW489" s="431"/>
      <c r="DWX489" s="3"/>
      <c r="DWY489" s="570"/>
      <c r="DWZ489" s="3"/>
      <c r="DXA489" s="431"/>
      <c r="DXB489" s="3"/>
      <c r="DXC489" s="570"/>
      <c r="DXD489" s="3"/>
      <c r="DXE489" s="431"/>
      <c r="DXF489" s="3"/>
      <c r="DXG489" s="570"/>
      <c r="DXH489" s="3"/>
      <c r="DXI489" s="431"/>
      <c r="DXJ489" s="3"/>
      <c r="DXK489" s="570"/>
      <c r="DXL489" s="3"/>
      <c r="DXM489" s="431"/>
      <c r="DXN489" s="3"/>
      <c r="DXO489" s="570"/>
      <c r="DXP489" s="3"/>
      <c r="DXQ489" s="431"/>
      <c r="DXR489" s="3"/>
      <c r="DXS489" s="570"/>
      <c r="DXT489" s="3"/>
      <c r="DXU489" s="431"/>
      <c r="DXV489" s="3"/>
      <c r="DXW489" s="570"/>
      <c r="DXX489" s="3"/>
      <c r="DXY489" s="431"/>
      <c r="DXZ489" s="3"/>
      <c r="DYA489" s="570"/>
      <c r="DYB489" s="3"/>
      <c r="DYC489" s="431"/>
      <c r="DYD489" s="3"/>
      <c r="DYE489" s="570"/>
      <c r="DYF489" s="3"/>
      <c r="DYG489" s="431"/>
      <c r="DYH489" s="3"/>
      <c r="DYI489" s="570"/>
      <c r="DYJ489" s="3"/>
      <c r="DYK489" s="431"/>
      <c r="DYL489" s="3"/>
      <c r="DYM489" s="570"/>
      <c r="DYN489" s="3"/>
      <c r="DYO489" s="431"/>
      <c r="DYP489" s="3"/>
      <c r="DYQ489" s="570"/>
      <c r="DYR489" s="3"/>
      <c r="DYS489" s="431"/>
      <c r="DYT489" s="3"/>
      <c r="DYU489" s="570"/>
      <c r="DYV489" s="3"/>
      <c r="DYW489" s="431"/>
      <c r="DYX489" s="3"/>
      <c r="DYY489" s="570"/>
      <c r="DYZ489" s="3"/>
      <c r="DZA489" s="431"/>
      <c r="DZB489" s="3"/>
      <c r="DZC489" s="570"/>
      <c r="DZD489" s="3"/>
      <c r="DZE489" s="431"/>
      <c r="DZF489" s="3"/>
      <c r="DZG489" s="570"/>
      <c r="DZH489" s="3"/>
      <c r="DZI489" s="431"/>
      <c r="DZJ489" s="3"/>
      <c r="DZK489" s="570"/>
      <c r="DZL489" s="3"/>
      <c r="DZM489" s="431"/>
      <c r="DZN489" s="3"/>
      <c r="DZO489" s="570"/>
      <c r="DZP489" s="3"/>
      <c r="DZQ489" s="431"/>
      <c r="DZR489" s="3"/>
      <c r="DZS489" s="570"/>
      <c r="DZT489" s="3"/>
      <c r="DZU489" s="431"/>
      <c r="DZV489" s="3"/>
      <c r="DZW489" s="570"/>
      <c r="DZX489" s="3"/>
      <c r="DZY489" s="431"/>
      <c r="DZZ489" s="3"/>
      <c r="EAA489" s="570"/>
      <c r="EAB489" s="3"/>
      <c r="EAC489" s="431"/>
      <c r="EAD489" s="3"/>
      <c r="EAE489" s="570"/>
      <c r="EAF489" s="3"/>
      <c r="EAG489" s="431"/>
      <c r="EAH489" s="3"/>
      <c r="EAI489" s="570"/>
      <c r="EAJ489" s="3"/>
      <c r="EAK489" s="431"/>
      <c r="EAL489" s="3"/>
      <c r="EAM489" s="570"/>
      <c r="EAN489" s="3"/>
      <c r="EAO489" s="431"/>
      <c r="EAP489" s="3"/>
      <c r="EAQ489" s="570"/>
      <c r="EAR489" s="3"/>
      <c r="EAS489" s="431"/>
      <c r="EAT489" s="3"/>
      <c r="EAU489" s="570"/>
      <c r="EAV489" s="3"/>
      <c r="EAW489" s="431"/>
      <c r="EAX489" s="3"/>
      <c r="EAY489" s="570"/>
      <c r="EAZ489" s="3"/>
      <c r="EBA489" s="431"/>
      <c r="EBB489" s="3"/>
      <c r="EBC489" s="570"/>
      <c r="EBD489" s="3"/>
      <c r="EBE489" s="431"/>
      <c r="EBF489" s="3"/>
      <c r="EBG489" s="570"/>
      <c r="EBH489" s="3"/>
      <c r="EBI489" s="431"/>
      <c r="EBJ489" s="3"/>
      <c r="EBK489" s="570"/>
      <c r="EBL489" s="3"/>
      <c r="EBM489" s="431"/>
      <c r="EBN489" s="3"/>
      <c r="EBO489" s="570"/>
      <c r="EBP489" s="3"/>
      <c r="EBQ489" s="431"/>
      <c r="EBR489" s="3"/>
      <c r="EBS489" s="570"/>
      <c r="EBT489" s="3"/>
      <c r="EBU489" s="431"/>
      <c r="EBV489" s="3"/>
      <c r="EBW489" s="570"/>
      <c r="EBX489" s="3"/>
      <c r="EBY489" s="431"/>
      <c r="EBZ489" s="3"/>
      <c r="ECA489" s="570"/>
      <c r="ECB489" s="3"/>
      <c r="ECC489" s="431"/>
      <c r="ECD489" s="3"/>
      <c r="ECE489" s="570"/>
      <c r="ECF489" s="3"/>
      <c r="ECG489" s="431"/>
      <c r="ECH489" s="3"/>
      <c r="ECI489" s="570"/>
      <c r="ECJ489" s="3"/>
      <c r="ECK489" s="431"/>
      <c r="ECL489" s="3"/>
      <c r="ECM489" s="570"/>
      <c r="ECN489" s="3"/>
      <c r="ECO489" s="431"/>
      <c r="ECP489" s="3"/>
      <c r="ECQ489" s="570"/>
      <c r="ECR489" s="3"/>
      <c r="ECS489" s="431"/>
      <c r="ECT489" s="3"/>
      <c r="ECU489" s="570"/>
      <c r="ECV489" s="3"/>
      <c r="ECW489" s="431"/>
      <c r="ECX489" s="3"/>
      <c r="ECY489" s="570"/>
      <c r="ECZ489" s="3"/>
      <c r="EDA489" s="431"/>
      <c r="EDB489" s="3"/>
      <c r="EDC489" s="570"/>
      <c r="EDD489" s="3"/>
      <c r="EDE489" s="431"/>
      <c r="EDF489" s="3"/>
      <c r="EDG489" s="570"/>
      <c r="EDH489" s="3"/>
      <c r="EDI489" s="431"/>
      <c r="EDJ489" s="3"/>
      <c r="EDK489" s="570"/>
      <c r="EDL489" s="3"/>
      <c r="EDM489" s="431"/>
      <c r="EDN489" s="3"/>
      <c r="EDO489" s="570"/>
      <c r="EDP489" s="3"/>
      <c r="EDQ489" s="431"/>
      <c r="EDR489" s="3"/>
      <c r="EDS489" s="570"/>
      <c r="EDT489" s="3"/>
      <c r="EDU489" s="431"/>
      <c r="EDV489" s="3"/>
      <c r="EDW489" s="570"/>
      <c r="EDX489" s="3"/>
      <c r="EDY489" s="431"/>
      <c r="EDZ489" s="3"/>
      <c r="EEA489" s="570"/>
      <c r="EEB489" s="3"/>
      <c r="EEC489" s="431"/>
      <c r="EED489" s="3"/>
      <c r="EEE489" s="570"/>
      <c r="EEF489" s="3"/>
      <c r="EEG489" s="431"/>
      <c r="EEH489" s="3"/>
      <c r="EEI489" s="570"/>
      <c r="EEJ489" s="3"/>
      <c r="EEK489" s="431"/>
      <c r="EEL489" s="3"/>
      <c r="EEM489" s="570"/>
      <c r="EEN489" s="3"/>
      <c r="EEO489" s="431"/>
      <c r="EEP489" s="3"/>
      <c r="EEQ489" s="570"/>
      <c r="EER489" s="3"/>
      <c r="EES489" s="431"/>
      <c r="EET489" s="3"/>
      <c r="EEU489" s="570"/>
      <c r="EEV489" s="3"/>
      <c r="EEW489" s="431"/>
      <c r="EEX489" s="3"/>
      <c r="EEY489" s="570"/>
      <c r="EEZ489" s="3"/>
      <c r="EFA489" s="431"/>
      <c r="EFB489" s="3"/>
      <c r="EFC489" s="570"/>
      <c r="EFD489" s="3"/>
      <c r="EFE489" s="431"/>
      <c r="EFF489" s="3"/>
      <c r="EFG489" s="570"/>
      <c r="EFH489" s="3"/>
      <c r="EFI489" s="431"/>
      <c r="EFJ489" s="3"/>
      <c r="EFK489" s="570"/>
      <c r="EFL489" s="3"/>
      <c r="EFM489" s="431"/>
      <c r="EFN489" s="3"/>
      <c r="EFO489" s="570"/>
      <c r="EFP489" s="3"/>
      <c r="EFQ489" s="431"/>
      <c r="EFR489" s="3"/>
      <c r="EFS489" s="570"/>
      <c r="EFT489" s="3"/>
      <c r="EFU489" s="431"/>
      <c r="EFV489" s="3"/>
      <c r="EFW489" s="570"/>
      <c r="EFX489" s="3"/>
      <c r="EFY489" s="431"/>
      <c r="EFZ489" s="3"/>
      <c r="EGA489" s="570"/>
      <c r="EGB489" s="3"/>
      <c r="EGC489" s="431"/>
      <c r="EGD489" s="3"/>
      <c r="EGE489" s="570"/>
      <c r="EGF489" s="3"/>
      <c r="EGG489" s="431"/>
      <c r="EGH489" s="3"/>
      <c r="EGI489" s="570"/>
      <c r="EGJ489" s="3"/>
      <c r="EGK489" s="431"/>
      <c r="EGL489" s="3"/>
      <c r="EGM489" s="570"/>
      <c r="EGN489" s="3"/>
      <c r="EGO489" s="431"/>
      <c r="EGP489" s="3"/>
      <c r="EGQ489" s="570"/>
      <c r="EGR489" s="3"/>
      <c r="EGS489" s="431"/>
      <c r="EGT489" s="3"/>
      <c r="EGU489" s="570"/>
      <c r="EGV489" s="3"/>
      <c r="EGW489" s="431"/>
      <c r="EGX489" s="3"/>
      <c r="EGY489" s="570"/>
      <c r="EGZ489" s="3"/>
      <c r="EHA489" s="431"/>
      <c r="EHB489" s="3"/>
      <c r="EHC489" s="570"/>
      <c r="EHD489" s="3"/>
      <c r="EHE489" s="431"/>
      <c r="EHF489" s="3"/>
      <c r="EHG489" s="570"/>
      <c r="EHH489" s="3"/>
      <c r="EHI489" s="431"/>
      <c r="EHJ489" s="3"/>
      <c r="EHK489" s="570"/>
      <c r="EHL489" s="3"/>
      <c r="EHM489" s="431"/>
      <c r="EHN489" s="3"/>
      <c r="EHO489" s="570"/>
      <c r="EHP489" s="3"/>
      <c r="EHQ489" s="431"/>
      <c r="EHR489" s="3"/>
      <c r="EHS489" s="570"/>
      <c r="EHT489" s="3"/>
      <c r="EHU489" s="431"/>
      <c r="EHV489" s="3"/>
      <c r="EHW489" s="570"/>
      <c r="EHX489" s="3"/>
      <c r="EHY489" s="431"/>
      <c r="EHZ489" s="3"/>
      <c r="EIA489" s="570"/>
      <c r="EIB489" s="3"/>
      <c r="EIC489" s="431"/>
      <c r="EID489" s="3"/>
      <c r="EIE489" s="570"/>
      <c r="EIF489" s="3"/>
      <c r="EIG489" s="431"/>
      <c r="EIH489" s="3"/>
      <c r="EII489" s="570"/>
      <c r="EIJ489" s="3"/>
      <c r="EIK489" s="431"/>
      <c r="EIL489" s="3"/>
      <c r="EIM489" s="570"/>
      <c r="EIN489" s="3"/>
      <c r="EIO489" s="431"/>
      <c r="EIP489" s="3"/>
      <c r="EIQ489" s="570"/>
      <c r="EIR489" s="3"/>
      <c r="EIS489" s="431"/>
      <c r="EIT489" s="3"/>
      <c r="EIU489" s="570"/>
      <c r="EIV489" s="3"/>
      <c r="EIW489" s="431"/>
      <c r="EIX489" s="3"/>
      <c r="EIY489" s="570"/>
      <c r="EIZ489" s="3"/>
      <c r="EJA489" s="431"/>
      <c r="EJB489" s="3"/>
      <c r="EJC489" s="570"/>
      <c r="EJD489" s="3"/>
      <c r="EJE489" s="431"/>
      <c r="EJF489" s="3"/>
      <c r="EJG489" s="570"/>
      <c r="EJH489" s="3"/>
      <c r="EJI489" s="431"/>
      <c r="EJJ489" s="3"/>
      <c r="EJK489" s="570"/>
      <c r="EJL489" s="3"/>
      <c r="EJM489" s="431"/>
      <c r="EJN489" s="3"/>
      <c r="EJO489" s="570"/>
      <c r="EJP489" s="3"/>
      <c r="EJQ489" s="431"/>
      <c r="EJR489" s="3"/>
      <c r="EJS489" s="570"/>
      <c r="EJT489" s="3"/>
      <c r="EJU489" s="431"/>
      <c r="EJV489" s="3"/>
      <c r="EJW489" s="570"/>
      <c r="EJX489" s="3"/>
      <c r="EJY489" s="431"/>
      <c r="EJZ489" s="3"/>
      <c r="EKA489" s="570"/>
      <c r="EKB489" s="3"/>
      <c r="EKC489" s="431"/>
      <c r="EKD489" s="3"/>
      <c r="EKE489" s="570"/>
      <c r="EKF489" s="3"/>
      <c r="EKG489" s="431"/>
      <c r="EKH489" s="3"/>
      <c r="EKI489" s="570"/>
      <c r="EKJ489" s="3"/>
      <c r="EKK489" s="431"/>
      <c r="EKL489" s="3"/>
      <c r="EKM489" s="570"/>
      <c r="EKN489" s="3"/>
      <c r="EKO489" s="431"/>
      <c r="EKP489" s="3"/>
      <c r="EKQ489" s="570"/>
      <c r="EKR489" s="3"/>
      <c r="EKS489" s="431"/>
      <c r="EKT489" s="3"/>
      <c r="EKU489" s="570"/>
      <c r="EKV489" s="3"/>
      <c r="EKW489" s="431"/>
      <c r="EKX489" s="3"/>
      <c r="EKY489" s="570"/>
      <c r="EKZ489" s="3"/>
      <c r="ELA489" s="431"/>
      <c r="ELB489" s="3"/>
      <c r="ELC489" s="570"/>
      <c r="ELD489" s="3"/>
      <c r="ELE489" s="431"/>
      <c r="ELF489" s="3"/>
      <c r="ELG489" s="570"/>
      <c r="ELH489" s="3"/>
      <c r="ELI489" s="431"/>
      <c r="ELJ489" s="3"/>
      <c r="ELK489" s="570"/>
      <c r="ELL489" s="3"/>
      <c r="ELM489" s="431"/>
      <c r="ELN489" s="3"/>
      <c r="ELO489" s="570"/>
      <c r="ELP489" s="3"/>
      <c r="ELQ489" s="431"/>
      <c r="ELR489" s="3"/>
      <c r="ELS489" s="570"/>
      <c r="ELT489" s="3"/>
      <c r="ELU489" s="431"/>
      <c r="ELV489" s="3"/>
      <c r="ELW489" s="570"/>
      <c r="ELX489" s="3"/>
      <c r="ELY489" s="431"/>
      <c r="ELZ489" s="3"/>
      <c r="EMA489" s="570"/>
      <c r="EMB489" s="3"/>
      <c r="EMC489" s="431"/>
      <c r="EMD489" s="3"/>
      <c r="EME489" s="570"/>
      <c r="EMF489" s="3"/>
      <c r="EMG489" s="431"/>
      <c r="EMH489" s="3"/>
      <c r="EMI489" s="570"/>
      <c r="EMJ489" s="3"/>
      <c r="EMK489" s="431"/>
      <c r="EML489" s="3"/>
      <c r="EMM489" s="570"/>
      <c r="EMN489" s="3"/>
      <c r="EMO489" s="431"/>
      <c r="EMP489" s="3"/>
      <c r="EMQ489" s="570"/>
      <c r="EMR489" s="3"/>
      <c r="EMS489" s="431"/>
      <c r="EMT489" s="3"/>
      <c r="EMU489" s="570"/>
      <c r="EMV489" s="3"/>
      <c r="EMW489" s="431"/>
      <c r="EMX489" s="3"/>
      <c r="EMY489" s="570"/>
      <c r="EMZ489" s="3"/>
      <c r="ENA489" s="431"/>
      <c r="ENB489" s="3"/>
      <c r="ENC489" s="570"/>
      <c r="END489" s="3"/>
      <c r="ENE489" s="431"/>
      <c r="ENF489" s="3"/>
      <c r="ENG489" s="570"/>
      <c r="ENH489" s="3"/>
      <c r="ENI489" s="431"/>
      <c r="ENJ489" s="3"/>
      <c r="ENK489" s="570"/>
      <c r="ENL489" s="3"/>
      <c r="ENM489" s="431"/>
      <c r="ENN489" s="3"/>
      <c r="ENO489" s="570"/>
      <c r="ENP489" s="3"/>
      <c r="ENQ489" s="431"/>
      <c r="ENR489" s="3"/>
      <c r="ENS489" s="570"/>
      <c r="ENT489" s="3"/>
      <c r="ENU489" s="431"/>
      <c r="ENV489" s="3"/>
      <c r="ENW489" s="570"/>
      <c r="ENX489" s="3"/>
      <c r="ENY489" s="431"/>
      <c r="ENZ489" s="3"/>
      <c r="EOA489" s="570"/>
      <c r="EOB489" s="3"/>
      <c r="EOC489" s="431"/>
      <c r="EOD489" s="3"/>
      <c r="EOE489" s="570"/>
      <c r="EOF489" s="3"/>
      <c r="EOG489" s="431"/>
      <c r="EOH489" s="3"/>
      <c r="EOI489" s="570"/>
      <c r="EOJ489" s="3"/>
      <c r="EOK489" s="431"/>
      <c r="EOL489" s="3"/>
      <c r="EOM489" s="570"/>
      <c r="EON489" s="3"/>
      <c r="EOO489" s="431"/>
      <c r="EOP489" s="3"/>
      <c r="EOQ489" s="570"/>
      <c r="EOR489" s="3"/>
      <c r="EOS489" s="431"/>
      <c r="EOT489" s="3"/>
      <c r="EOU489" s="570"/>
      <c r="EOV489" s="3"/>
      <c r="EOW489" s="431"/>
      <c r="EOX489" s="3"/>
      <c r="EOY489" s="570"/>
      <c r="EOZ489" s="3"/>
      <c r="EPA489" s="431"/>
      <c r="EPB489" s="3"/>
      <c r="EPC489" s="570"/>
      <c r="EPD489" s="3"/>
      <c r="EPE489" s="431"/>
      <c r="EPF489" s="3"/>
      <c r="EPG489" s="570"/>
      <c r="EPH489" s="3"/>
      <c r="EPI489" s="431"/>
      <c r="EPJ489" s="3"/>
      <c r="EPK489" s="570"/>
      <c r="EPL489" s="3"/>
      <c r="EPM489" s="431"/>
      <c r="EPN489" s="3"/>
      <c r="EPO489" s="570"/>
      <c r="EPP489" s="3"/>
      <c r="EPQ489" s="431"/>
      <c r="EPR489" s="3"/>
      <c r="EPS489" s="570"/>
      <c r="EPT489" s="3"/>
      <c r="EPU489" s="431"/>
      <c r="EPV489" s="3"/>
      <c r="EPW489" s="570"/>
      <c r="EPX489" s="3"/>
      <c r="EPY489" s="431"/>
      <c r="EPZ489" s="3"/>
      <c r="EQA489" s="570"/>
      <c r="EQB489" s="3"/>
      <c r="EQC489" s="431"/>
      <c r="EQD489" s="3"/>
      <c r="EQE489" s="570"/>
      <c r="EQF489" s="3"/>
      <c r="EQG489" s="431"/>
      <c r="EQH489" s="3"/>
      <c r="EQI489" s="570"/>
      <c r="EQJ489" s="3"/>
      <c r="EQK489" s="431"/>
      <c r="EQL489" s="3"/>
      <c r="EQM489" s="570"/>
      <c r="EQN489" s="3"/>
      <c r="EQO489" s="431"/>
      <c r="EQP489" s="3"/>
      <c r="EQQ489" s="570"/>
      <c r="EQR489" s="3"/>
      <c r="EQS489" s="431"/>
      <c r="EQT489" s="3"/>
      <c r="EQU489" s="570"/>
      <c r="EQV489" s="3"/>
      <c r="EQW489" s="431"/>
      <c r="EQX489" s="3"/>
      <c r="EQY489" s="570"/>
      <c r="EQZ489" s="3"/>
      <c r="ERA489" s="431"/>
      <c r="ERB489" s="3"/>
      <c r="ERC489" s="570"/>
      <c r="ERD489" s="3"/>
      <c r="ERE489" s="431"/>
      <c r="ERF489" s="3"/>
      <c r="ERG489" s="570"/>
      <c r="ERH489" s="3"/>
      <c r="ERI489" s="431"/>
      <c r="ERJ489" s="3"/>
      <c r="ERK489" s="570"/>
      <c r="ERL489" s="3"/>
      <c r="ERM489" s="431"/>
      <c r="ERN489" s="3"/>
      <c r="ERO489" s="570"/>
      <c r="ERP489" s="3"/>
      <c r="ERQ489" s="431"/>
      <c r="ERR489" s="3"/>
      <c r="ERS489" s="570"/>
      <c r="ERT489" s="3"/>
      <c r="ERU489" s="431"/>
      <c r="ERV489" s="3"/>
      <c r="ERW489" s="570"/>
      <c r="ERX489" s="3"/>
      <c r="ERY489" s="431"/>
      <c r="ERZ489" s="3"/>
      <c r="ESA489" s="570"/>
      <c r="ESB489" s="3"/>
      <c r="ESC489" s="431"/>
      <c r="ESD489" s="3"/>
      <c r="ESE489" s="570"/>
      <c r="ESF489" s="3"/>
      <c r="ESG489" s="431"/>
      <c r="ESH489" s="3"/>
      <c r="ESI489" s="570"/>
      <c r="ESJ489" s="3"/>
      <c r="ESK489" s="431"/>
      <c r="ESL489" s="3"/>
      <c r="ESM489" s="570"/>
      <c r="ESN489" s="3"/>
      <c r="ESO489" s="431"/>
      <c r="ESP489" s="3"/>
      <c r="ESQ489" s="570"/>
      <c r="ESR489" s="3"/>
      <c r="ESS489" s="431"/>
      <c r="EST489" s="3"/>
      <c r="ESU489" s="570"/>
      <c r="ESV489" s="3"/>
      <c r="ESW489" s="431"/>
      <c r="ESX489" s="3"/>
      <c r="ESY489" s="570"/>
      <c r="ESZ489" s="3"/>
      <c r="ETA489" s="431"/>
      <c r="ETB489" s="3"/>
      <c r="ETC489" s="570"/>
      <c r="ETD489" s="3"/>
      <c r="ETE489" s="431"/>
      <c r="ETF489" s="3"/>
      <c r="ETG489" s="570"/>
      <c r="ETH489" s="3"/>
      <c r="ETI489" s="431"/>
      <c r="ETJ489" s="3"/>
      <c r="ETK489" s="570"/>
      <c r="ETL489" s="3"/>
      <c r="ETM489" s="431"/>
      <c r="ETN489" s="3"/>
      <c r="ETO489" s="570"/>
      <c r="ETP489" s="3"/>
      <c r="ETQ489" s="431"/>
      <c r="ETR489" s="3"/>
      <c r="ETS489" s="570"/>
      <c r="ETT489" s="3"/>
      <c r="ETU489" s="431"/>
      <c r="ETV489" s="3"/>
      <c r="ETW489" s="570"/>
      <c r="ETX489" s="3"/>
      <c r="ETY489" s="431"/>
      <c r="ETZ489" s="3"/>
      <c r="EUA489" s="570"/>
      <c r="EUB489" s="3"/>
      <c r="EUC489" s="431"/>
      <c r="EUD489" s="3"/>
      <c r="EUE489" s="570"/>
      <c r="EUF489" s="3"/>
      <c r="EUG489" s="431"/>
      <c r="EUH489" s="3"/>
      <c r="EUI489" s="570"/>
      <c r="EUJ489" s="3"/>
      <c r="EUK489" s="431"/>
      <c r="EUL489" s="3"/>
      <c r="EUM489" s="570"/>
      <c r="EUN489" s="3"/>
      <c r="EUO489" s="431"/>
      <c r="EUP489" s="3"/>
      <c r="EUQ489" s="570"/>
      <c r="EUR489" s="3"/>
      <c r="EUS489" s="431"/>
      <c r="EUT489" s="3"/>
      <c r="EUU489" s="570"/>
      <c r="EUV489" s="3"/>
      <c r="EUW489" s="431"/>
      <c r="EUX489" s="3"/>
      <c r="EUY489" s="570"/>
      <c r="EUZ489" s="3"/>
      <c r="EVA489" s="431"/>
      <c r="EVB489" s="3"/>
      <c r="EVC489" s="570"/>
      <c r="EVD489" s="3"/>
      <c r="EVE489" s="431"/>
      <c r="EVF489" s="3"/>
      <c r="EVG489" s="570"/>
      <c r="EVH489" s="3"/>
      <c r="EVI489" s="431"/>
      <c r="EVJ489" s="3"/>
      <c r="EVK489" s="570"/>
      <c r="EVL489" s="3"/>
      <c r="EVM489" s="431"/>
      <c r="EVN489" s="3"/>
      <c r="EVO489" s="570"/>
      <c r="EVP489" s="3"/>
      <c r="EVQ489" s="431"/>
      <c r="EVR489" s="3"/>
      <c r="EVS489" s="570"/>
      <c r="EVT489" s="3"/>
      <c r="EVU489" s="431"/>
      <c r="EVV489" s="3"/>
      <c r="EVW489" s="570"/>
      <c r="EVX489" s="3"/>
      <c r="EVY489" s="431"/>
      <c r="EVZ489" s="3"/>
      <c r="EWA489" s="570"/>
      <c r="EWB489" s="3"/>
      <c r="EWC489" s="431"/>
      <c r="EWD489" s="3"/>
      <c r="EWE489" s="570"/>
      <c r="EWF489" s="3"/>
      <c r="EWG489" s="431"/>
      <c r="EWH489" s="3"/>
      <c r="EWI489" s="570"/>
      <c r="EWJ489" s="3"/>
      <c r="EWK489" s="431"/>
      <c r="EWL489" s="3"/>
      <c r="EWM489" s="570"/>
      <c r="EWN489" s="3"/>
      <c r="EWO489" s="431"/>
      <c r="EWP489" s="3"/>
      <c r="EWQ489" s="570"/>
      <c r="EWR489" s="3"/>
      <c r="EWS489" s="431"/>
      <c r="EWT489" s="3"/>
      <c r="EWU489" s="570"/>
      <c r="EWV489" s="3"/>
      <c r="EWW489" s="431"/>
      <c r="EWX489" s="3"/>
      <c r="EWY489" s="570"/>
      <c r="EWZ489" s="3"/>
      <c r="EXA489" s="431"/>
      <c r="EXB489" s="3"/>
      <c r="EXC489" s="570"/>
      <c r="EXD489" s="3"/>
      <c r="EXE489" s="431"/>
      <c r="EXF489" s="3"/>
      <c r="EXG489" s="570"/>
      <c r="EXH489" s="3"/>
      <c r="EXI489" s="431"/>
      <c r="EXJ489" s="3"/>
      <c r="EXK489" s="570"/>
      <c r="EXL489" s="3"/>
      <c r="EXM489" s="431"/>
      <c r="EXN489" s="3"/>
      <c r="EXO489" s="570"/>
      <c r="EXP489" s="3"/>
      <c r="EXQ489" s="431"/>
      <c r="EXR489" s="3"/>
      <c r="EXS489" s="570"/>
      <c r="EXT489" s="3"/>
      <c r="EXU489" s="431"/>
      <c r="EXV489" s="3"/>
      <c r="EXW489" s="570"/>
      <c r="EXX489" s="3"/>
      <c r="EXY489" s="431"/>
      <c r="EXZ489" s="3"/>
      <c r="EYA489" s="570"/>
      <c r="EYB489" s="3"/>
      <c r="EYC489" s="431"/>
      <c r="EYD489" s="3"/>
      <c r="EYE489" s="570"/>
      <c r="EYF489" s="3"/>
      <c r="EYG489" s="431"/>
      <c r="EYH489" s="3"/>
      <c r="EYI489" s="570"/>
      <c r="EYJ489" s="3"/>
      <c r="EYK489" s="431"/>
      <c r="EYL489" s="3"/>
      <c r="EYM489" s="570"/>
      <c r="EYN489" s="3"/>
      <c r="EYO489" s="431"/>
      <c r="EYP489" s="3"/>
      <c r="EYQ489" s="570"/>
      <c r="EYR489" s="3"/>
      <c r="EYS489" s="431"/>
      <c r="EYT489" s="3"/>
      <c r="EYU489" s="570"/>
      <c r="EYV489" s="3"/>
      <c r="EYW489" s="431"/>
      <c r="EYX489" s="3"/>
      <c r="EYY489" s="570"/>
      <c r="EYZ489" s="3"/>
      <c r="EZA489" s="431"/>
      <c r="EZB489" s="3"/>
      <c r="EZC489" s="570"/>
      <c r="EZD489" s="3"/>
      <c r="EZE489" s="431"/>
      <c r="EZF489" s="3"/>
      <c r="EZG489" s="570"/>
      <c r="EZH489" s="3"/>
      <c r="EZI489" s="431"/>
      <c r="EZJ489" s="3"/>
      <c r="EZK489" s="570"/>
      <c r="EZL489" s="3"/>
      <c r="EZM489" s="431"/>
      <c r="EZN489" s="3"/>
      <c r="EZO489" s="570"/>
      <c r="EZP489" s="3"/>
      <c r="EZQ489" s="431"/>
      <c r="EZR489" s="3"/>
      <c r="EZS489" s="570"/>
      <c r="EZT489" s="3"/>
      <c r="EZU489" s="431"/>
      <c r="EZV489" s="3"/>
      <c r="EZW489" s="570"/>
      <c r="EZX489" s="3"/>
      <c r="EZY489" s="431"/>
      <c r="EZZ489" s="3"/>
      <c r="FAA489" s="570"/>
      <c r="FAB489" s="3"/>
      <c r="FAC489" s="431"/>
      <c r="FAD489" s="3"/>
      <c r="FAE489" s="570"/>
      <c r="FAF489" s="3"/>
      <c r="FAG489" s="431"/>
      <c r="FAH489" s="3"/>
      <c r="FAI489" s="570"/>
      <c r="FAJ489" s="3"/>
      <c r="FAK489" s="431"/>
      <c r="FAL489" s="3"/>
      <c r="FAM489" s="570"/>
      <c r="FAN489" s="3"/>
      <c r="FAO489" s="431"/>
      <c r="FAP489" s="3"/>
      <c r="FAQ489" s="570"/>
      <c r="FAR489" s="3"/>
      <c r="FAS489" s="431"/>
      <c r="FAT489" s="3"/>
      <c r="FAU489" s="570"/>
      <c r="FAV489" s="3"/>
      <c r="FAW489" s="431"/>
      <c r="FAX489" s="3"/>
      <c r="FAY489" s="570"/>
      <c r="FAZ489" s="3"/>
      <c r="FBA489" s="431"/>
      <c r="FBB489" s="3"/>
      <c r="FBC489" s="570"/>
      <c r="FBD489" s="3"/>
      <c r="FBE489" s="431"/>
      <c r="FBF489" s="3"/>
      <c r="FBG489" s="570"/>
      <c r="FBH489" s="3"/>
      <c r="FBI489" s="431"/>
      <c r="FBJ489" s="3"/>
      <c r="FBK489" s="570"/>
      <c r="FBL489" s="3"/>
      <c r="FBM489" s="431"/>
      <c r="FBN489" s="3"/>
      <c r="FBO489" s="570"/>
      <c r="FBP489" s="3"/>
      <c r="FBQ489" s="431"/>
      <c r="FBR489" s="3"/>
      <c r="FBS489" s="570"/>
      <c r="FBT489" s="3"/>
      <c r="FBU489" s="431"/>
      <c r="FBV489" s="3"/>
      <c r="FBW489" s="570"/>
      <c r="FBX489" s="3"/>
      <c r="FBY489" s="431"/>
      <c r="FBZ489" s="3"/>
      <c r="FCA489" s="570"/>
      <c r="FCB489" s="3"/>
      <c r="FCC489" s="431"/>
      <c r="FCD489" s="3"/>
      <c r="FCE489" s="570"/>
      <c r="FCF489" s="3"/>
      <c r="FCG489" s="431"/>
      <c r="FCH489" s="3"/>
      <c r="FCI489" s="570"/>
      <c r="FCJ489" s="3"/>
      <c r="FCK489" s="431"/>
      <c r="FCL489" s="3"/>
      <c r="FCM489" s="570"/>
      <c r="FCN489" s="3"/>
      <c r="FCO489" s="431"/>
      <c r="FCP489" s="3"/>
      <c r="FCQ489" s="570"/>
      <c r="FCR489" s="3"/>
      <c r="FCS489" s="431"/>
      <c r="FCT489" s="3"/>
      <c r="FCU489" s="570"/>
      <c r="FCV489" s="3"/>
      <c r="FCW489" s="431"/>
      <c r="FCX489" s="3"/>
      <c r="FCY489" s="570"/>
      <c r="FCZ489" s="3"/>
      <c r="FDA489" s="431"/>
      <c r="FDB489" s="3"/>
      <c r="FDC489" s="570"/>
      <c r="FDD489" s="3"/>
      <c r="FDE489" s="431"/>
      <c r="FDF489" s="3"/>
      <c r="FDG489" s="570"/>
      <c r="FDH489" s="3"/>
      <c r="FDI489" s="431"/>
      <c r="FDJ489" s="3"/>
      <c r="FDK489" s="570"/>
      <c r="FDL489" s="3"/>
      <c r="FDM489" s="431"/>
      <c r="FDN489" s="3"/>
      <c r="FDO489" s="570"/>
      <c r="FDP489" s="3"/>
      <c r="FDQ489" s="431"/>
      <c r="FDR489" s="3"/>
      <c r="FDS489" s="570"/>
      <c r="FDT489" s="3"/>
      <c r="FDU489" s="431"/>
      <c r="FDV489" s="3"/>
      <c r="FDW489" s="570"/>
      <c r="FDX489" s="3"/>
      <c r="FDY489" s="431"/>
      <c r="FDZ489" s="3"/>
      <c r="FEA489" s="570"/>
      <c r="FEB489" s="3"/>
      <c r="FEC489" s="431"/>
      <c r="FED489" s="3"/>
      <c r="FEE489" s="570"/>
      <c r="FEF489" s="3"/>
      <c r="FEG489" s="431"/>
      <c r="FEH489" s="3"/>
      <c r="FEI489" s="570"/>
      <c r="FEJ489" s="3"/>
      <c r="FEK489" s="431"/>
      <c r="FEL489" s="3"/>
      <c r="FEM489" s="570"/>
      <c r="FEN489" s="3"/>
      <c r="FEO489" s="431"/>
      <c r="FEP489" s="3"/>
      <c r="FEQ489" s="570"/>
      <c r="FER489" s="3"/>
      <c r="FES489" s="431"/>
      <c r="FET489" s="3"/>
      <c r="FEU489" s="570"/>
      <c r="FEV489" s="3"/>
      <c r="FEW489" s="431"/>
      <c r="FEX489" s="3"/>
      <c r="FEY489" s="570"/>
      <c r="FEZ489" s="3"/>
      <c r="FFA489" s="431"/>
      <c r="FFB489" s="3"/>
      <c r="FFC489" s="570"/>
      <c r="FFD489" s="3"/>
      <c r="FFE489" s="431"/>
      <c r="FFF489" s="3"/>
      <c r="FFG489" s="570"/>
      <c r="FFH489" s="3"/>
      <c r="FFI489" s="431"/>
      <c r="FFJ489" s="3"/>
      <c r="FFK489" s="570"/>
      <c r="FFL489" s="3"/>
      <c r="FFM489" s="431"/>
      <c r="FFN489" s="3"/>
      <c r="FFO489" s="570"/>
      <c r="FFP489" s="3"/>
      <c r="FFQ489" s="431"/>
      <c r="FFR489" s="3"/>
      <c r="FFS489" s="570"/>
      <c r="FFT489" s="3"/>
      <c r="FFU489" s="431"/>
      <c r="FFV489" s="3"/>
      <c r="FFW489" s="570"/>
      <c r="FFX489" s="3"/>
      <c r="FFY489" s="431"/>
      <c r="FFZ489" s="3"/>
      <c r="FGA489" s="570"/>
      <c r="FGB489" s="3"/>
      <c r="FGC489" s="431"/>
      <c r="FGD489" s="3"/>
      <c r="FGE489" s="570"/>
      <c r="FGF489" s="3"/>
      <c r="FGG489" s="431"/>
      <c r="FGH489" s="3"/>
      <c r="FGI489" s="570"/>
      <c r="FGJ489" s="3"/>
      <c r="FGK489" s="431"/>
      <c r="FGL489" s="3"/>
      <c r="FGM489" s="570"/>
      <c r="FGN489" s="3"/>
      <c r="FGO489" s="431"/>
      <c r="FGP489" s="3"/>
      <c r="FGQ489" s="570"/>
      <c r="FGR489" s="3"/>
      <c r="FGS489" s="431"/>
      <c r="FGT489" s="3"/>
      <c r="FGU489" s="570"/>
      <c r="FGV489" s="3"/>
      <c r="FGW489" s="431"/>
      <c r="FGX489" s="3"/>
      <c r="FGY489" s="570"/>
      <c r="FGZ489" s="3"/>
      <c r="FHA489" s="431"/>
      <c r="FHB489" s="3"/>
      <c r="FHC489" s="570"/>
      <c r="FHD489" s="3"/>
      <c r="FHE489" s="431"/>
      <c r="FHF489" s="3"/>
      <c r="FHG489" s="570"/>
      <c r="FHH489" s="3"/>
      <c r="FHI489" s="431"/>
      <c r="FHJ489" s="3"/>
      <c r="FHK489" s="570"/>
      <c r="FHL489" s="3"/>
      <c r="FHM489" s="431"/>
      <c r="FHN489" s="3"/>
      <c r="FHO489" s="570"/>
      <c r="FHP489" s="3"/>
      <c r="FHQ489" s="431"/>
      <c r="FHR489" s="3"/>
      <c r="FHS489" s="570"/>
      <c r="FHT489" s="3"/>
      <c r="FHU489" s="431"/>
      <c r="FHV489" s="3"/>
      <c r="FHW489" s="570"/>
      <c r="FHX489" s="3"/>
      <c r="FHY489" s="431"/>
      <c r="FHZ489" s="3"/>
      <c r="FIA489" s="570"/>
      <c r="FIB489" s="3"/>
      <c r="FIC489" s="431"/>
      <c r="FID489" s="3"/>
      <c r="FIE489" s="570"/>
      <c r="FIF489" s="3"/>
      <c r="FIG489" s="431"/>
      <c r="FIH489" s="3"/>
      <c r="FII489" s="570"/>
      <c r="FIJ489" s="3"/>
      <c r="FIK489" s="431"/>
      <c r="FIL489" s="3"/>
      <c r="FIM489" s="570"/>
      <c r="FIN489" s="3"/>
      <c r="FIO489" s="431"/>
      <c r="FIP489" s="3"/>
      <c r="FIQ489" s="570"/>
      <c r="FIR489" s="3"/>
      <c r="FIS489" s="431"/>
      <c r="FIT489" s="3"/>
      <c r="FIU489" s="570"/>
      <c r="FIV489" s="3"/>
      <c r="FIW489" s="431"/>
      <c r="FIX489" s="3"/>
      <c r="FIY489" s="570"/>
      <c r="FIZ489" s="3"/>
      <c r="FJA489" s="431"/>
      <c r="FJB489" s="3"/>
      <c r="FJC489" s="570"/>
      <c r="FJD489" s="3"/>
      <c r="FJE489" s="431"/>
      <c r="FJF489" s="3"/>
      <c r="FJG489" s="570"/>
      <c r="FJH489" s="3"/>
      <c r="FJI489" s="431"/>
      <c r="FJJ489" s="3"/>
      <c r="FJK489" s="570"/>
      <c r="FJL489" s="3"/>
      <c r="FJM489" s="431"/>
      <c r="FJN489" s="3"/>
      <c r="FJO489" s="570"/>
      <c r="FJP489" s="3"/>
      <c r="FJQ489" s="431"/>
      <c r="FJR489" s="3"/>
      <c r="FJS489" s="570"/>
      <c r="FJT489" s="3"/>
      <c r="FJU489" s="431"/>
      <c r="FJV489" s="3"/>
      <c r="FJW489" s="570"/>
      <c r="FJX489" s="3"/>
      <c r="FJY489" s="431"/>
      <c r="FJZ489" s="3"/>
      <c r="FKA489" s="570"/>
      <c r="FKB489" s="3"/>
      <c r="FKC489" s="431"/>
      <c r="FKD489" s="3"/>
      <c r="FKE489" s="570"/>
      <c r="FKF489" s="3"/>
      <c r="FKG489" s="431"/>
      <c r="FKH489" s="3"/>
      <c r="FKI489" s="570"/>
      <c r="FKJ489" s="3"/>
      <c r="FKK489" s="431"/>
      <c r="FKL489" s="3"/>
      <c r="FKM489" s="570"/>
      <c r="FKN489" s="3"/>
      <c r="FKO489" s="431"/>
      <c r="FKP489" s="3"/>
      <c r="FKQ489" s="570"/>
      <c r="FKR489" s="3"/>
      <c r="FKS489" s="431"/>
      <c r="FKT489" s="3"/>
      <c r="FKU489" s="570"/>
      <c r="FKV489" s="3"/>
      <c r="FKW489" s="431"/>
      <c r="FKX489" s="3"/>
      <c r="FKY489" s="570"/>
      <c r="FKZ489" s="3"/>
      <c r="FLA489" s="431"/>
      <c r="FLB489" s="3"/>
      <c r="FLC489" s="570"/>
      <c r="FLD489" s="3"/>
      <c r="FLE489" s="431"/>
      <c r="FLF489" s="3"/>
      <c r="FLG489" s="570"/>
      <c r="FLH489" s="3"/>
      <c r="FLI489" s="431"/>
      <c r="FLJ489" s="3"/>
      <c r="FLK489" s="570"/>
      <c r="FLL489" s="3"/>
      <c r="FLM489" s="431"/>
      <c r="FLN489" s="3"/>
      <c r="FLO489" s="570"/>
      <c r="FLP489" s="3"/>
      <c r="FLQ489" s="431"/>
      <c r="FLR489" s="3"/>
      <c r="FLS489" s="570"/>
      <c r="FLT489" s="3"/>
      <c r="FLU489" s="431"/>
      <c r="FLV489" s="3"/>
      <c r="FLW489" s="570"/>
      <c r="FLX489" s="3"/>
      <c r="FLY489" s="431"/>
      <c r="FLZ489" s="3"/>
      <c r="FMA489" s="570"/>
      <c r="FMB489" s="3"/>
      <c r="FMC489" s="431"/>
      <c r="FMD489" s="3"/>
      <c r="FME489" s="570"/>
      <c r="FMF489" s="3"/>
      <c r="FMG489" s="431"/>
      <c r="FMH489" s="3"/>
      <c r="FMI489" s="570"/>
      <c r="FMJ489" s="3"/>
      <c r="FMK489" s="431"/>
      <c r="FML489" s="3"/>
      <c r="FMM489" s="570"/>
      <c r="FMN489" s="3"/>
      <c r="FMO489" s="431"/>
      <c r="FMP489" s="3"/>
      <c r="FMQ489" s="570"/>
      <c r="FMR489" s="3"/>
      <c r="FMS489" s="431"/>
      <c r="FMT489" s="3"/>
      <c r="FMU489" s="570"/>
      <c r="FMV489" s="3"/>
      <c r="FMW489" s="431"/>
      <c r="FMX489" s="3"/>
      <c r="FMY489" s="570"/>
      <c r="FMZ489" s="3"/>
      <c r="FNA489" s="431"/>
      <c r="FNB489" s="3"/>
      <c r="FNC489" s="570"/>
      <c r="FND489" s="3"/>
      <c r="FNE489" s="431"/>
      <c r="FNF489" s="3"/>
      <c r="FNG489" s="570"/>
      <c r="FNH489" s="3"/>
      <c r="FNI489" s="431"/>
      <c r="FNJ489" s="3"/>
      <c r="FNK489" s="570"/>
      <c r="FNL489" s="3"/>
      <c r="FNM489" s="431"/>
      <c r="FNN489" s="3"/>
      <c r="FNO489" s="570"/>
      <c r="FNP489" s="3"/>
      <c r="FNQ489" s="431"/>
      <c r="FNR489" s="3"/>
      <c r="FNS489" s="570"/>
      <c r="FNT489" s="3"/>
      <c r="FNU489" s="431"/>
      <c r="FNV489" s="3"/>
      <c r="FNW489" s="570"/>
      <c r="FNX489" s="3"/>
      <c r="FNY489" s="431"/>
      <c r="FNZ489" s="3"/>
      <c r="FOA489" s="570"/>
      <c r="FOB489" s="3"/>
      <c r="FOC489" s="431"/>
      <c r="FOD489" s="3"/>
      <c r="FOE489" s="570"/>
      <c r="FOF489" s="3"/>
      <c r="FOG489" s="431"/>
      <c r="FOH489" s="3"/>
      <c r="FOI489" s="570"/>
      <c r="FOJ489" s="3"/>
      <c r="FOK489" s="431"/>
      <c r="FOL489" s="3"/>
      <c r="FOM489" s="570"/>
      <c r="FON489" s="3"/>
      <c r="FOO489" s="431"/>
      <c r="FOP489" s="3"/>
      <c r="FOQ489" s="570"/>
      <c r="FOR489" s="3"/>
      <c r="FOS489" s="431"/>
      <c r="FOT489" s="3"/>
      <c r="FOU489" s="570"/>
      <c r="FOV489" s="3"/>
      <c r="FOW489" s="431"/>
      <c r="FOX489" s="3"/>
      <c r="FOY489" s="570"/>
      <c r="FOZ489" s="3"/>
      <c r="FPA489" s="431"/>
      <c r="FPB489" s="3"/>
      <c r="FPC489" s="570"/>
      <c r="FPD489" s="3"/>
      <c r="FPE489" s="431"/>
      <c r="FPF489" s="3"/>
      <c r="FPG489" s="570"/>
      <c r="FPH489" s="3"/>
      <c r="FPI489" s="431"/>
      <c r="FPJ489" s="3"/>
      <c r="FPK489" s="570"/>
      <c r="FPL489" s="3"/>
      <c r="FPM489" s="431"/>
      <c r="FPN489" s="3"/>
      <c r="FPO489" s="570"/>
      <c r="FPP489" s="3"/>
      <c r="FPQ489" s="431"/>
      <c r="FPR489" s="3"/>
      <c r="FPS489" s="570"/>
      <c r="FPT489" s="3"/>
      <c r="FPU489" s="431"/>
      <c r="FPV489" s="3"/>
      <c r="FPW489" s="570"/>
      <c r="FPX489" s="3"/>
      <c r="FPY489" s="431"/>
      <c r="FPZ489" s="3"/>
      <c r="FQA489" s="570"/>
      <c r="FQB489" s="3"/>
      <c r="FQC489" s="431"/>
      <c r="FQD489" s="3"/>
      <c r="FQE489" s="570"/>
      <c r="FQF489" s="3"/>
      <c r="FQG489" s="431"/>
      <c r="FQH489" s="3"/>
      <c r="FQI489" s="570"/>
      <c r="FQJ489" s="3"/>
      <c r="FQK489" s="431"/>
      <c r="FQL489" s="3"/>
      <c r="FQM489" s="570"/>
      <c r="FQN489" s="3"/>
      <c r="FQO489" s="431"/>
      <c r="FQP489" s="3"/>
      <c r="FQQ489" s="570"/>
      <c r="FQR489" s="3"/>
      <c r="FQS489" s="431"/>
      <c r="FQT489" s="3"/>
      <c r="FQU489" s="570"/>
      <c r="FQV489" s="3"/>
      <c r="FQW489" s="431"/>
      <c r="FQX489" s="3"/>
      <c r="FQY489" s="570"/>
      <c r="FQZ489" s="3"/>
      <c r="FRA489" s="431"/>
      <c r="FRB489" s="3"/>
      <c r="FRC489" s="570"/>
      <c r="FRD489" s="3"/>
      <c r="FRE489" s="431"/>
      <c r="FRF489" s="3"/>
      <c r="FRG489" s="570"/>
      <c r="FRH489" s="3"/>
      <c r="FRI489" s="431"/>
      <c r="FRJ489" s="3"/>
      <c r="FRK489" s="570"/>
      <c r="FRL489" s="3"/>
      <c r="FRM489" s="431"/>
      <c r="FRN489" s="3"/>
      <c r="FRO489" s="570"/>
      <c r="FRP489" s="3"/>
      <c r="FRQ489" s="431"/>
      <c r="FRR489" s="3"/>
      <c r="FRS489" s="570"/>
      <c r="FRT489" s="3"/>
      <c r="FRU489" s="431"/>
      <c r="FRV489" s="3"/>
      <c r="FRW489" s="570"/>
      <c r="FRX489" s="3"/>
      <c r="FRY489" s="431"/>
      <c r="FRZ489" s="3"/>
      <c r="FSA489" s="570"/>
      <c r="FSB489" s="3"/>
      <c r="FSC489" s="431"/>
      <c r="FSD489" s="3"/>
      <c r="FSE489" s="570"/>
      <c r="FSF489" s="3"/>
      <c r="FSG489" s="431"/>
      <c r="FSH489" s="3"/>
      <c r="FSI489" s="570"/>
      <c r="FSJ489" s="3"/>
      <c r="FSK489" s="431"/>
      <c r="FSL489" s="3"/>
      <c r="FSM489" s="570"/>
      <c r="FSN489" s="3"/>
      <c r="FSO489" s="431"/>
      <c r="FSP489" s="3"/>
      <c r="FSQ489" s="570"/>
      <c r="FSR489" s="3"/>
      <c r="FSS489" s="431"/>
      <c r="FST489" s="3"/>
      <c r="FSU489" s="570"/>
      <c r="FSV489" s="3"/>
      <c r="FSW489" s="431"/>
      <c r="FSX489" s="3"/>
      <c r="FSY489" s="570"/>
      <c r="FSZ489" s="3"/>
      <c r="FTA489" s="431"/>
      <c r="FTB489" s="3"/>
      <c r="FTC489" s="570"/>
      <c r="FTD489" s="3"/>
      <c r="FTE489" s="431"/>
      <c r="FTF489" s="3"/>
      <c r="FTG489" s="570"/>
      <c r="FTH489" s="3"/>
      <c r="FTI489" s="431"/>
      <c r="FTJ489" s="3"/>
      <c r="FTK489" s="570"/>
      <c r="FTL489" s="3"/>
      <c r="FTM489" s="431"/>
      <c r="FTN489" s="3"/>
      <c r="FTO489" s="570"/>
      <c r="FTP489" s="3"/>
      <c r="FTQ489" s="431"/>
      <c r="FTR489" s="3"/>
      <c r="FTS489" s="570"/>
      <c r="FTT489" s="3"/>
      <c r="FTU489" s="431"/>
      <c r="FTV489" s="3"/>
      <c r="FTW489" s="570"/>
      <c r="FTX489" s="3"/>
      <c r="FTY489" s="431"/>
      <c r="FTZ489" s="3"/>
      <c r="FUA489" s="570"/>
      <c r="FUB489" s="3"/>
      <c r="FUC489" s="431"/>
      <c r="FUD489" s="3"/>
      <c r="FUE489" s="570"/>
      <c r="FUF489" s="3"/>
      <c r="FUG489" s="431"/>
      <c r="FUH489" s="3"/>
      <c r="FUI489" s="570"/>
      <c r="FUJ489" s="3"/>
      <c r="FUK489" s="431"/>
      <c r="FUL489" s="3"/>
      <c r="FUM489" s="570"/>
      <c r="FUN489" s="3"/>
      <c r="FUO489" s="431"/>
      <c r="FUP489" s="3"/>
      <c r="FUQ489" s="570"/>
      <c r="FUR489" s="3"/>
      <c r="FUS489" s="431"/>
      <c r="FUT489" s="3"/>
      <c r="FUU489" s="570"/>
      <c r="FUV489" s="3"/>
      <c r="FUW489" s="431"/>
      <c r="FUX489" s="3"/>
      <c r="FUY489" s="570"/>
      <c r="FUZ489" s="3"/>
      <c r="FVA489" s="431"/>
      <c r="FVB489" s="3"/>
      <c r="FVC489" s="570"/>
      <c r="FVD489" s="3"/>
      <c r="FVE489" s="431"/>
      <c r="FVF489" s="3"/>
      <c r="FVG489" s="570"/>
      <c r="FVH489" s="3"/>
      <c r="FVI489" s="431"/>
      <c r="FVJ489" s="3"/>
      <c r="FVK489" s="570"/>
      <c r="FVL489" s="3"/>
      <c r="FVM489" s="431"/>
      <c r="FVN489" s="3"/>
      <c r="FVO489" s="570"/>
      <c r="FVP489" s="3"/>
      <c r="FVQ489" s="431"/>
      <c r="FVR489" s="3"/>
      <c r="FVS489" s="570"/>
      <c r="FVT489" s="3"/>
      <c r="FVU489" s="431"/>
      <c r="FVV489" s="3"/>
      <c r="FVW489" s="570"/>
      <c r="FVX489" s="3"/>
      <c r="FVY489" s="431"/>
      <c r="FVZ489" s="3"/>
      <c r="FWA489" s="570"/>
      <c r="FWB489" s="3"/>
      <c r="FWC489" s="431"/>
      <c r="FWD489" s="3"/>
      <c r="FWE489" s="570"/>
      <c r="FWF489" s="3"/>
      <c r="FWG489" s="431"/>
      <c r="FWH489" s="3"/>
      <c r="FWI489" s="570"/>
      <c r="FWJ489" s="3"/>
      <c r="FWK489" s="431"/>
      <c r="FWL489" s="3"/>
      <c r="FWM489" s="570"/>
      <c r="FWN489" s="3"/>
      <c r="FWO489" s="431"/>
      <c r="FWP489" s="3"/>
      <c r="FWQ489" s="570"/>
      <c r="FWR489" s="3"/>
      <c r="FWS489" s="431"/>
      <c r="FWT489" s="3"/>
      <c r="FWU489" s="570"/>
      <c r="FWV489" s="3"/>
      <c r="FWW489" s="431"/>
      <c r="FWX489" s="3"/>
      <c r="FWY489" s="570"/>
      <c r="FWZ489" s="3"/>
      <c r="FXA489" s="431"/>
      <c r="FXB489" s="3"/>
      <c r="FXC489" s="570"/>
      <c r="FXD489" s="3"/>
      <c r="FXE489" s="431"/>
      <c r="FXF489" s="3"/>
      <c r="FXG489" s="570"/>
      <c r="FXH489" s="3"/>
      <c r="FXI489" s="431"/>
      <c r="FXJ489" s="3"/>
      <c r="FXK489" s="570"/>
      <c r="FXL489" s="3"/>
      <c r="FXM489" s="431"/>
      <c r="FXN489" s="3"/>
      <c r="FXO489" s="570"/>
      <c r="FXP489" s="3"/>
      <c r="FXQ489" s="431"/>
      <c r="FXR489" s="3"/>
      <c r="FXS489" s="570"/>
      <c r="FXT489" s="3"/>
      <c r="FXU489" s="431"/>
      <c r="FXV489" s="3"/>
      <c r="FXW489" s="570"/>
      <c r="FXX489" s="3"/>
      <c r="FXY489" s="431"/>
      <c r="FXZ489" s="3"/>
      <c r="FYA489" s="570"/>
      <c r="FYB489" s="3"/>
      <c r="FYC489" s="431"/>
      <c r="FYD489" s="3"/>
      <c r="FYE489" s="570"/>
      <c r="FYF489" s="3"/>
      <c r="FYG489" s="431"/>
      <c r="FYH489" s="3"/>
      <c r="FYI489" s="570"/>
      <c r="FYJ489" s="3"/>
      <c r="FYK489" s="431"/>
      <c r="FYL489" s="3"/>
      <c r="FYM489" s="570"/>
      <c r="FYN489" s="3"/>
      <c r="FYO489" s="431"/>
      <c r="FYP489" s="3"/>
      <c r="FYQ489" s="570"/>
      <c r="FYR489" s="3"/>
      <c r="FYS489" s="431"/>
      <c r="FYT489" s="3"/>
      <c r="FYU489" s="570"/>
      <c r="FYV489" s="3"/>
      <c r="FYW489" s="431"/>
      <c r="FYX489" s="3"/>
      <c r="FYY489" s="570"/>
      <c r="FYZ489" s="3"/>
      <c r="FZA489" s="431"/>
      <c r="FZB489" s="3"/>
      <c r="FZC489" s="570"/>
      <c r="FZD489" s="3"/>
      <c r="FZE489" s="431"/>
      <c r="FZF489" s="3"/>
      <c r="FZG489" s="570"/>
      <c r="FZH489" s="3"/>
      <c r="FZI489" s="431"/>
      <c r="FZJ489" s="3"/>
      <c r="FZK489" s="570"/>
      <c r="FZL489" s="3"/>
      <c r="FZM489" s="431"/>
      <c r="FZN489" s="3"/>
      <c r="FZO489" s="570"/>
      <c r="FZP489" s="3"/>
      <c r="FZQ489" s="431"/>
      <c r="FZR489" s="3"/>
      <c r="FZS489" s="570"/>
      <c r="FZT489" s="3"/>
      <c r="FZU489" s="431"/>
      <c r="FZV489" s="3"/>
      <c r="FZW489" s="570"/>
      <c r="FZX489" s="3"/>
      <c r="FZY489" s="431"/>
      <c r="FZZ489" s="3"/>
      <c r="GAA489" s="570"/>
      <c r="GAB489" s="3"/>
      <c r="GAC489" s="431"/>
      <c r="GAD489" s="3"/>
      <c r="GAE489" s="570"/>
      <c r="GAF489" s="3"/>
      <c r="GAG489" s="431"/>
      <c r="GAH489" s="3"/>
      <c r="GAI489" s="570"/>
      <c r="GAJ489" s="3"/>
      <c r="GAK489" s="431"/>
      <c r="GAL489" s="3"/>
      <c r="GAM489" s="570"/>
      <c r="GAN489" s="3"/>
      <c r="GAO489" s="431"/>
      <c r="GAP489" s="3"/>
      <c r="GAQ489" s="570"/>
      <c r="GAR489" s="3"/>
      <c r="GAS489" s="431"/>
      <c r="GAT489" s="3"/>
      <c r="GAU489" s="570"/>
      <c r="GAV489" s="3"/>
      <c r="GAW489" s="431"/>
      <c r="GAX489" s="3"/>
      <c r="GAY489" s="570"/>
      <c r="GAZ489" s="3"/>
      <c r="GBA489" s="431"/>
      <c r="GBB489" s="3"/>
      <c r="GBC489" s="570"/>
      <c r="GBD489" s="3"/>
      <c r="GBE489" s="431"/>
      <c r="GBF489" s="3"/>
      <c r="GBG489" s="570"/>
      <c r="GBH489" s="3"/>
      <c r="GBI489" s="431"/>
      <c r="GBJ489" s="3"/>
      <c r="GBK489" s="570"/>
      <c r="GBL489" s="3"/>
      <c r="GBM489" s="431"/>
      <c r="GBN489" s="3"/>
      <c r="GBO489" s="570"/>
      <c r="GBP489" s="3"/>
      <c r="GBQ489" s="431"/>
      <c r="GBR489" s="3"/>
      <c r="GBS489" s="570"/>
      <c r="GBT489" s="3"/>
      <c r="GBU489" s="431"/>
      <c r="GBV489" s="3"/>
      <c r="GBW489" s="570"/>
      <c r="GBX489" s="3"/>
      <c r="GBY489" s="431"/>
      <c r="GBZ489" s="3"/>
      <c r="GCA489" s="570"/>
      <c r="GCB489" s="3"/>
      <c r="GCC489" s="431"/>
      <c r="GCD489" s="3"/>
      <c r="GCE489" s="570"/>
      <c r="GCF489" s="3"/>
      <c r="GCG489" s="431"/>
      <c r="GCH489" s="3"/>
      <c r="GCI489" s="570"/>
      <c r="GCJ489" s="3"/>
      <c r="GCK489" s="431"/>
      <c r="GCL489" s="3"/>
      <c r="GCM489" s="570"/>
      <c r="GCN489" s="3"/>
      <c r="GCO489" s="431"/>
      <c r="GCP489" s="3"/>
      <c r="GCQ489" s="570"/>
      <c r="GCR489" s="3"/>
      <c r="GCS489" s="431"/>
      <c r="GCT489" s="3"/>
      <c r="GCU489" s="570"/>
      <c r="GCV489" s="3"/>
      <c r="GCW489" s="431"/>
      <c r="GCX489" s="3"/>
      <c r="GCY489" s="570"/>
      <c r="GCZ489" s="3"/>
      <c r="GDA489" s="431"/>
      <c r="GDB489" s="3"/>
      <c r="GDC489" s="570"/>
      <c r="GDD489" s="3"/>
      <c r="GDE489" s="431"/>
      <c r="GDF489" s="3"/>
      <c r="GDG489" s="570"/>
      <c r="GDH489" s="3"/>
      <c r="GDI489" s="431"/>
      <c r="GDJ489" s="3"/>
      <c r="GDK489" s="570"/>
      <c r="GDL489" s="3"/>
      <c r="GDM489" s="431"/>
      <c r="GDN489" s="3"/>
      <c r="GDO489" s="570"/>
      <c r="GDP489" s="3"/>
      <c r="GDQ489" s="431"/>
      <c r="GDR489" s="3"/>
      <c r="GDS489" s="570"/>
      <c r="GDT489" s="3"/>
      <c r="GDU489" s="431"/>
      <c r="GDV489" s="3"/>
      <c r="GDW489" s="570"/>
      <c r="GDX489" s="3"/>
      <c r="GDY489" s="431"/>
      <c r="GDZ489" s="3"/>
      <c r="GEA489" s="570"/>
      <c r="GEB489" s="3"/>
      <c r="GEC489" s="431"/>
      <c r="GED489" s="3"/>
      <c r="GEE489" s="570"/>
      <c r="GEF489" s="3"/>
      <c r="GEG489" s="431"/>
      <c r="GEH489" s="3"/>
      <c r="GEI489" s="570"/>
      <c r="GEJ489" s="3"/>
      <c r="GEK489" s="431"/>
      <c r="GEL489" s="3"/>
      <c r="GEM489" s="570"/>
      <c r="GEN489" s="3"/>
      <c r="GEO489" s="431"/>
      <c r="GEP489" s="3"/>
      <c r="GEQ489" s="570"/>
      <c r="GER489" s="3"/>
      <c r="GES489" s="431"/>
      <c r="GET489" s="3"/>
      <c r="GEU489" s="570"/>
      <c r="GEV489" s="3"/>
      <c r="GEW489" s="431"/>
      <c r="GEX489" s="3"/>
      <c r="GEY489" s="570"/>
      <c r="GEZ489" s="3"/>
      <c r="GFA489" s="431"/>
      <c r="GFB489" s="3"/>
      <c r="GFC489" s="570"/>
      <c r="GFD489" s="3"/>
      <c r="GFE489" s="431"/>
      <c r="GFF489" s="3"/>
      <c r="GFG489" s="570"/>
      <c r="GFH489" s="3"/>
      <c r="GFI489" s="431"/>
      <c r="GFJ489" s="3"/>
      <c r="GFK489" s="570"/>
      <c r="GFL489" s="3"/>
      <c r="GFM489" s="431"/>
      <c r="GFN489" s="3"/>
      <c r="GFO489" s="570"/>
      <c r="GFP489" s="3"/>
      <c r="GFQ489" s="431"/>
      <c r="GFR489" s="3"/>
      <c r="GFS489" s="570"/>
      <c r="GFT489" s="3"/>
      <c r="GFU489" s="431"/>
      <c r="GFV489" s="3"/>
      <c r="GFW489" s="570"/>
      <c r="GFX489" s="3"/>
      <c r="GFY489" s="431"/>
      <c r="GFZ489" s="3"/>
      <c r="GGA489" s="570"/>
      <c r="GGB489" s="3"/>
      <c r="GGC489" s="431"/>
      <c r="GGD489" s="3"/>
      <c r="GGE489" s="570"/>
      <c r="GGF489" s="3"/>
      <c r="GGG489" s="431"/>
      <c r="GGH489" s="3"/>
      <c r="GGI489" s="570"/>
      <c r="GGJ489" s="3"/>
      <c r="GGK489" s="431"/>
      <c r="GGL489" s="3"/>
      <c r="GGM489" s="570"/>
      <c r="GGN489" s="3"/>
      <c r="GGO489" s="431"/>
      <c r="GGP489" s="3"/>
      <c r="GGQ489" s="570"/>
      <c r="GGR489" s="3"/>
      <c r="GGS489" s="431"/>
      <c r="GGT489" s="3"/>
      <c r="GGU489" s="570"/>
      <c r="GGV489" s="3"/>
      <c r="GGW489" s="431"/>
      <c r="GGX489" s="3"/>
      <c r="GGY489" s="570"/>
      <c r="GGZ489" s="3"/>
      <c r="GHA489" s="431"/>
      <c r="GHB489" s="3"/>
      <c r="GHC489" s="570"/>
      <c r="GHD489" s="3"/>
      <c r="GHE489" s="431"/>
      <c r="GHF489" s="3"/>
      <c r="GHG489" s="570"/>
      <c r="GHH489" s="3"/>
      <c r="GHI489" s="431"/>
      <c r="GHJ489" s="3"/>
      <c r="GHK489" s="570"/>
      <c r="GHL489" s="3"/>
      <c r="GHM489" s="431"/>
      <c r="GHN489" s="3"/>
      <c r="GHO489" s="570"/>
      <c r="GHP489" s="3"/>
      <c r="GHQ489" s="431"/>
      <c r="GHR489" s="3"/>
      <c r="GHS489" s="570"/>
      <c r="GHT489" s="3"/>
      <c r="GHU489" s="431"/>
      <c r="GHV489" s="3"/>
      <c r="GHW489" s="570"/>
      <c r="GHX489" s="3"/>
      <c r="GHY489" s="431"/>
      <c r="GHZ489" s="3"/>
      <c r="GIA489" s="570"/>
      <c r="GIB489" s="3"/>
      <c r="GIC489" s="431"/>
      <c r="GID489" s="3"/>
      <c r="GIE489" s="570"/>
      <c r="GIF489" s="3"/>
      <c r="GIG489" s="431"/>
      <c r="GIH489" s="3"/>
      <c r="GII489" s="570"/>
      <c r="GIJ489" s="3"/>
      <c r="GIK489" s="431"/>
      <c r="GIL489" s="3"/>
      <c r="GIM489" s="570"/>
      <c r="GIN489" s="3"/>
      <c r="GIO489" s="431"/>
      <c r="GIP489" s="3"/>
      <c r="GIQ489" s="570"/>
      <c r="GIR489" s="3"/>
      <c r="GIS489" s="431"/>
      <c r="GIT489" s="3"/>
      <c r="GIU489" s="570"/>
      <c r="GIV489" s="3"/>
      <c r="GIW489" s="431"/>
      <c r="GIX489" s="3"/>
      <c r="GIY489" s="570"/>
      <c r="GIZ489" s="3"/>
      <c r="GJA489" s="431"/>
      <c r="GJB489" s="3"/>
      <c r="GJC489" s="570"/>
      <c r="GJD489" s="3"/>
      <c r="GJE489" s="431"/>
      <c r="GJF489" s="3"/>
      <c r="GJG489" s="570"/>
      <c r="GJH489" s="3"/>
      <c r="GJI489" s="431"/>
      <c r="GJJ489" s="3"/>
      <c r="GJK489" s="570"/>
      <c r="GJL489" s="3"/>
      <c r="GJM489" s="431"/>
      <c r="GJN489" s="3"/>
      <c r="GJO489" s="570"/>
      <c r="GJP489" s="3"/>
      <c r="GJQ489" s="431"/>
      <c r="GJR489" s="3"/>
      <c r="GJS489" s="570"/>
      <c r="GJT489" s="3"/>
      <c r="GJU489" s="431"/>
      <c r="GJV489" s="3"/>
      <c r="GJW489" s="570"/>
      <c r="GJX489" s="3"/>
      <c r="GJY489" s="431"/>
      <c r="GJZ489" s="3"/>
      <c r="GKA489" s="570"/>
      <c r="GKB489" s="3"/>
      <c r="GKC489" s="431"/>
      <c r="GKD489" s="3"/>
      <c r="GKE489" s="570"/>
      <c r="GKF489" s="3"/>
      <c r="GKG489" s="431"/>
      <c r="GKH489" s="3"/>
      <c r="GKI489" s="570"/>
      <c r="GKJ489" s="3"/>
      <c r="GKK489" s="431"/>
      <c r="GKL489" s="3"/>
      <c r="GKM489" s="570"/>
      <c r="GKN489" s="3"/>
      <c r="GKO489" s="431"/>
      <c r="GKP489" s="3"/>
      <c r="GKQ489" s="570"/>
      <c r="GKR489" s="3"/>
      <c r="GKS489" s="431"/>
      <c r="GKT489" s="3"/>
      <c r="GKU489" s="570"/>
      <c r="GKV489" s="3"/>
      <c r="GKW489" s="431"/>
      <c r="GKX489" s="3"/>
      <c r="GKY489" s="570"/>
      <c r="GKZ489" s="3"/>
      <c r="GLA489" s="431"/>
      <c r="GLB489" s="3"/>
      <c r="GLC489" s="570"/>
      <c r="GLD489" s="3"/>
      <c r="GLE489" s="431"/>
      <c r="GLF489" s="3"/>
      <c r="GLG489" s="570"/>
      <c r="GLH489" s="3"/>
      <c r="GLI489" s="431"/>
      <c r="GLJ489" s="3"/>
      <c r="GLK489" s="570"/>
      <c r="GLL489" s="3"/>
      <c r="GLM489" s="431"/>
      <c r="GLN489" s="3"/>
      <c r="GLO489" s="570"/>
      <c r="GLP489" s="3"/>
      <c r="GLQ489" s="431"/>
      <c r="GLR489" s="3"/>
      <c r="GLS489" s="570"/>
      <c r="GLT489" s="3"/>
      <c r="GLU489" s="431"/>
      <c r="GLV489" s="3"/>
      <c r="GLW489" s="570"/>
      <c r="GLX489" s="3"/>
      <c r="GLY489" s="431"/>
      <c r="GLZ489" s="3"/>
      <c r="GMA489" s="570"/>
      <c r="GMB489" s="3"/>
      <c r="GMC489" s="431"/>
      <c r="GMD489" s="3"/>
      <c r="GME489" s="570"/>
      <c r="GMF489" s="3"/>
      <c r="GMG489" s="431"/>
      <c r="GMH489" s="3"/>
      <c r="GMI489" s="570"/>
      <c r="GMJ489" s="3"/>
      <c r="GMK489" s="431"/>
      <c r="GML489" s="3"/>
      <c r="GMM489" s="570"/>
      <c r="GMN489" s="3"/>
      <c r="GMO489" s="431"/>
      <c r="GMP489" s="3"/>
      <c r="GMQ489" s="570"/>
      <c r="GMR489" s="3"/>
      <c r="GMS489" s="431"/>
      <c r="GMT489" s="3"/>
      <c r="GMU489" s="570"/>
      <c r="GMV489" s="3"/>
      <c r="GMW489" s="431"/>
      <c r="GMX489" s="3"/>
      <c r="GMY489" s="570"/>
      <c r="GMZ489" s="3"/>
      <c r="GNA489" s="431"/>
      <c r="GNB489" s="3"/>
      <c r="GNC489" s="570"/>
      <c r="GND489" s="3"/>
      <c r="GNE489" s="431"/>
      <c r="GNF489" s="3"/>
      <c r="GNG489" s="570"/>
      <c r="GNH489" s="3"/>
      <c r="GNI489" s="431"/>
      <c r="GNJ489" s="3"/>
      <c r="GNK489" s="570"/>
      <c r="GNL489" s="3"/>
      <c r="GNM489" s="431"/>
      <c r="GNN489" s="3"/>
      <c r="GNO489" s="570"/>
      <c r="GNP489" s="3"/>
      <c r="GNQ489" s="431"/>
      <c r="GNR489" s="3"/>
      <c r="GNS489" s="570"/>
      <c r="GNT489" s="3"/>
      <c r="GNU489" s="431"/>
      <c r="GNV489" s="3"/>
      <c r="GNW489" s="570"/>
      <c r="GNX489" s="3"/>
      <c r="GNY489" s="431"/>
      <c r="GNZ489" s="3"/>
      <c r="GOA489" s="570"/>
      <c r="GOB489" s="3"/>
      <c r="GOC489" s="431"/>
      <c r="GOD489" s="3"/>
      <c r="GOE489" s="570"/>
      <c r="GOF489" s="3"/>
      <c r="GOG489" s="431"/>
      <c r="GOH489" s="3"/>
      <c r="GOI489" s="570"/>
      <c r="GOJ489" s="3"/>
      <c r="GOK489" s="431"/>
      <c r="GOL489" s="3"/>
      <c r="GOM489" s="570"/>
      <c r="GON489" s="3"/>
      <c r="GOO489" s="431"/>
      <c r="GOP489" s="3"/>
      <c r="GOQ489" s="570"/>
      <c r="GOR489" s="3"/>
      <c r="GOS489" s="431"/>
      <c r="GOT489" s="3"/>
      <c r="GOU489" s="570"/>
      <c r="GOV489" s="3"/>
      <c r="GOW489" s="431"/>
      <c r="GOX489" s="3"/>
      <c r="GOY489" s="570"/>
      <c r="GOZ489" s="3"/>
      <c r="GPA489" s="431"/>
      <c r="GPB489" s="3"/>
      <c r="GPC489" s="570"/>
      <c r="GPD489" s="3"/>
      <c r="GPE489" s="431"/>
      <c r="GPF489" s="3"/>
      <c r="GPG489" s="570"/>
      <c r="GPH489" s="3"/>
      <c r="GPI489" s="431"/>
      <c r="GPJ489" s="3"/>
      <c r="GPK489" s="570"/>
      <c r="GPL489" s="3"/>
      <c r="GPM489" s="431"/>
      <c r="GPN489" s="3"/>
      <c r="GPO489" s="570"/>
      <c r="GPP489" s="3"/>
      <c r="GPQ489" s="431"/>
      <c r="GPR489" s="3"/>
      <c r="GPS489" s="570"/>
      <c r="GPT489" s="3"/>
      <c r="GPU489" s="431"/>
      <c r="GPV489" s="3"/>
      <c r="GPW489" s="570"/>
      <c r="GPX489" s="3"/>
      <c r="GPY489" s="431"/>
      <c r="GPZ489" s="3"/>
      <c r="GQA489" s="570"/>
      <c r="GQB489" s="3"/>
      <c r="GQC489" s="431"/>
      <c r="GQD489" s="3"/>
      <c r="GQE489" s="570"/>
      <c r="GQF489" s="3"/>
      <c r="GQG489" s="431"/>
      <c r="GQH489" s="3"/>
      <c r="GQI489" s="570"/>
      <c r="GQJ489" s="3"/>
      <c r="GQK489" s="431"/>
      <c r="GQL489" s="3"/>
      <c r="GQM489" s="570"/>
      <c r="GQN489" s="3"/>
      <c r="GQO489" s="431"/>
      <c r="GQP489" s="3"/>
      <c r="GQQ489" s="570"/>
      <c r="GQR489" s="3"/>
      <c r="GQS489" s="431"/>
      <c r="GQT489" s="3"/>
      <c r="GQU489" s="570"/>
      <c r="GQV489" s="3"/>
      <c r="GQW489" s="431"/>
      <c r="GQX489" s="3"/>
      <c r="GQY489" s="570"/>
      <c r="GQZ489" s="3"/>
      <c r="GRA489" s="431"/>
      <c r="GRB489" s="3"/>
      <c r="GRC489" s="570"/>
      <c r="GRD489" s="3"/>
      <c r="GRE489" s="431"/>
      <c r="GRF489" s="3"/>
      <c r="GRG489" s="570"/>
      <c r="GRH489" s="3"/>
      <c r="GRI489" s="431"/>
      <c r="GRJ489" s="3"/>
      <c r="GRK489" s="570"/>
      <c r="GRL489" s="3"/>
      <c r="GRM489" s="431"/>
      <c r="GRN489" s="3"/>
      <c r="GRO489" s="570"/>
      <c r="GRP489" s="3"/>
      <c r="GRQ489" s="431"/>
      <c r="GRR489" s="3"/>
      <c r="GRS489" s="570"/>
      <c r="GRT489" s="3"/>
      <c r="GRU489" s="431"/>
      <c r="GRV489" s="3"/>
      <c r="GRW489" s="570"/>
      <c r="GRX489" s="3"/>
      <c r="GRY489" s="431"/>
      <c r="GRZ489" s="3"/>
      <c r="GSA489" s="570"/>
      <c r="GSB489" s="3"/>
      <c r="GSC489" s="431"/>
      <c r="GSD489" s="3"/>
      <c r="GSE489" s="570"/>
      <c r="GSF489" s="3"/>
      <c r="GSG489" s="431"/>
      <c r="GSH489" s="3"/>
      <c r="GSI489" s="570"/>
      <c r="GSJ489" s="3"/>
      <c r="GSK489" s="431"/>
      <c r="GSL489" s="3"/>
      <c r="GSM489" s="570"/>
      <c r="GSN489" s="3"/>
      <c r="GSO489" s="431"/>
      <c r="GSP489" s="3"/>
      <c r="GSQ489" s="570"/>
      <c r="GSR489" s="3"/>
      <c r="GSS489" s="431"/>
      <c r="GST489" s="3"/>
      <c r="GSU489" s="570"/>
      <c r="GSV489" s="3"/>
      <c r="GSW489" s="431"/>
      <c r="GSX489" s="3"/>
      <c r="GSY489" s="570"/>
      <c r="GSZ489" s="3"/>
      <c r="GTA489" s="431"/>
      <c r="GTB489" s="3"/>
      <c r="GTC489" s="570"/>
      <c r="GTD489" s="3"/>
      <c r="GTE489" s="431"/>
      <c r="GTF489" s="3"/>
      <c r="GTG489" s="570"/>
      <c r="GTH489" s="3"/>
      <c r="GTI489" s="431"/>
      <c r="GTJ489" s="3"/>
      <c r="GTK489" s="570"/>
      <c r="GTL489" s="3"/>
      <c r="GTM489" s="431"/>
      <c r="GTN489" s="3"/>
      <c r="GTO489" s="570"/>
      <c r="GTP489" s="3"/>
      <c r="GTQ489" s="431"/>
      <c r="GTR489" s="3"/>
      <c r="GTS489" s="570"/>
      <c r="GTT489" s="3"/>
      <c r="GTU489" s="431"/>
      <c r="GTV489" s="3"/>
      <c r="GTW489" s="570"/>
      <c r="GTX489" s="3"/>
      <c r="GTY489" s="431"/>
      <c r="GTZ489" s="3"/>
      <c r="GUA489" s="570"/>
      <c r="GUB489" s="3"/>
      <c r="GUC489" s="431"/>
      <c r="GUD489" s="3"/>
      <c r="GUE489" s="570"/>
      <c r="GUF489" s="3"/>
      <c r="GUG489" s="431"/>
      <c r="GUH489" s="3"/>
      <c r="GUI489" s="570"/>
      <c r="GUJ489" s="3"/>
      <c r="GUK489" s="431"/>
      <c r="GUL489" s="3"/>
      <c r="GUM489" s="570"/>
      <c r="GUN489" s="3"/>
      <c r="GUO489" s="431"/>
      <c r="GUP489" s="3"/>
      <c r="GUQ489" s="570"/>
      <c r="GUR489" s="3"/>
      <c r="GUS489" s="431"/>
      <c r="GUT489" s="3"/>
      <c r="GUU489" s="570"/>
      <c r="GUV489" s="3"/>
      <c r="GUW489" s="431"/>
      <c r="GUX489" s="3"/>
      <c r="GUY489" s="570"/>
      <c r="GUZ489" s="3"/>
      <c r="GVA489" s="431"/>
      <c r="GVB489" s="3"/>
      <c r="GVC489" s="570"/>
      <c r="GVD489" s="3"/>
      <c r="GVE489" s="431"/>
      <c r="GVF489" s="3"/>
      <c r="GVG489" s="570"/>
      <c r="GVH489" s="3"/>
      <c r="GVI489" s="431"/>
      <c r="GVJ489" s="3"/>
      <c r="GVK489" s="570"/>
      <c r="GVL489" s="3"/>
      <c r="GVM489" s="431"/>
      <c r="GVN489" s="3"/>
      <c r="GVO489" s="570"/>
      <c r="GVP489" s="3"/>
      <c r="GVQ489" s="431"/>
      <c r="GVR489" s="3"/>
      <c r="GVS489" s="570"/>
      <c r="GVT489" s="3"/>
      <c r="GVU489" s="431"/>
      <c r="GVV489" s="3"/>
      <c r="GVW489" s="570"/>
      <c r="GVX489" s="3"/>
      <c r="GVY489" s="431"/>
      <c r="GVZ489" s="3"/>
      <c r="GWA489" s="570"/>
      <c r="GWB489" s="3"/>
      <c r="GWC489" s="431"/>
      <c r="GWD489" s="3"/>
      <c r="GWE489" s="570"/>
      <c r="GWF489" s="3"/>
      <c r="GWG489" s="431"/>
      <c r="GWH489" s="3"/>
      <c r="GWI489" s="570"/>
      <c r="GWJ489" s="3"/>
      <c r="GWK489" s="431"/>
      <c r="GWL489" s="3"/>
      <c r="GWM489" s="570"/>
      <c r="GWN489" s="3"/>
      <c r="GWO489" s="431"/>
      <c r="GWP489" s="3"/>
      <c r="GWQ489" s="570"/>
      <c r="GWR489" s="3"/>
      <c r="GWS489" s="431"/>
      <c r="GWT489" s="3"/>
      <c r="GWU489" s="570"/>
      <c r="GWV489" s="3"/>
      <c r="GWW489" s="431"/>
      <c r="GWX489" s="3"/>
      <c r="GWY489" s="570"/>
      <c r="GWZ489" s="3"/>
      <c r="GXA489" s="431"/>
      <c r="GXB489" s="3"/>
      <c r="GXC489" s="570"/>
      <c r="GXD489" s="3"/>
      <c r="GXE489" s="431"/>
      <c r="GXF489" s="3"/>
      <c r="GXG489" s="570"/>
      <c r="GXH489" s="3"/>
      <c r="GXI489" s="431"/>
      <c r="GXJ489" s="3"/>
      <c r="GXK489" s="570"/>
      <c r="GXL489" s="3"/>
      <c r="GXM489" s="431"/>
      <c r="GXN489" s="3"/>
      <c r="GXO489" s="570"/>
      <c r="GXP489" s="3"/>
      <c r="GXQ489" s="431"/>
      <c r="GXR489" s="3"/>
      <c r="GXS489" s="570"/>
      <c r="GXT489" s="3"/>
      <c r="GXU489" s="431"/>
      <c r="GXV489" s="3"/>
      <c r="GXW489" s="570"/>
      <c r="GXX489" s="3"/>
      <c r="GXY489" s="431"/>
      <c r="GXZ489" s="3"/>
      <c r="GYA489" s="570"/>
      <c r="GYB489" s="3"/>
      <c r="GYC489" s="431"/>
      <c r="GYD489" s="3"/>
      <c r="GYE489" s="570"/>
      <c r="GYF489" s="3"/>
      <c r="GYG489" s="431"/>
      <c r="GYH489" s="3"/>
      <c r="GYI489" s="570"/>
      <c r="GYJ489" s="3"/>
      <c r="GYK489" s="431"/>
      <c r="GYL489" s="3"/>
      <c r="GYM489" s="570"/>
      <c r="GYN489" s="3"/>
      <c r="GYO489" s="431"/>
      <c r="GYP489" s="3"/>
      <c r="GYQ489" s="570"/>
      <c r="GYR489" s="3"/>
      <c r="GYS489" s="431"/>
      <c r="GYT489" s="3"/>
      <c r="GYU489" s="570"/>
      <c r="GYV489" s="3"/>
      <c r="GYW489" s="431"/>
      <c r="GYX489" s="3"/>
      <c r="GYY489" s="570"/>
      <c r="GYZ489" s="3"/>
      <c r="GZA489" s="431"/>
      <c r="GZB489" s="3"/>
      <c r="GZC489" s="570"/>
      <c r="GZD489" s="3"/>
      <c r="GZE489" s="431"/>
      <c r="GZF489" s="3"/>
      <c r="GZG489" s="570"/>
      <c r="GZH489" s="3"/>
      <c r="GZI489" s="431"/>
      <c r="GZJ489" s="3"/>
      <c r="GZK489" s="570"/>
      <c r="GZL489" s="3"/>
      <c r="GZM489" s="431"/>
      <c r="GZN489" s="3"/>
      <c r="GZO489" s="570"/>
      <c r="GZP489" s="3"/>
      <c r="GZQ489" s="431"/>
      <c r="GZR489" s="3"/>
      <c r="GZS489" s="570"/>
      <c r="GZT489" s="3"/>
      <c r="GZU489" s="431"/>
      <c r="GZV489" s="3"/>
      <c r="GZW489" s="570"/>
      <c r="GZX489" s="3"/>
      <c r="GZY489" s="431"/>
      <c r="GZZ489" s="3"/>
      <c r="HAA489" s="570"/>
      <c r="HAB489" s="3"/>
      <c r="HAC489" s="431"/>
      <c r="HAD489" s="3"/>
      <c r="HAE489" s="570"/>
      <c r="HAF489" s="3"/>
      <c r="HAG489" s="431"/>
      <c r="HAH489" s="3"/>
      <c r="HAI489" s="570"/>
      <c r="HAJ489" s="3"/>
      <c r="HAK489" s="431"/>
      <c r="HAL489" s="3"/>
      <c r="HAM489" s="570"/>
      <c r="HAN489" s="3"/>
      <c r="HAO489" s="431"/>
      <c r="HAP489" s="3"/>
      <c r="HAQ489" s="570"/>
      <c r="HAR489" s="3"/>
      <c r="HAS489" s="431"/>
      <c r="HAT489" s="3"/>
      <c r="HAU489" s="570"/>
      <c r="HAV489" s="3"/>
      <c r="HAW489" s="431"/>
      <c r="HAX489" s="3"/>
      <c r="HAY489" s="570"/>
      <c r="HAZ489" s="3"/>
      <c r="HBA489" s="431"/>
      <c r="HBB489" s="3"/>
      <c r="HBC489" s="570"/>
      <c r="HBD489" s="3"/>
      <c r="HBE489" s="431"/>
      <c r="HBF489" s="3"/>
      <c r="HBG489" s="570"/>
      <c r="HBH489" s="3"/>
      <c r="HBI489" s="431"/>
      <c r="HBJ489" s="3"/>
      <c r="HBK489" s="570"/>
      <c r="HBL489" s="3"/>
      <c r="HBM489" s="431"/>
      <c r="HBN489" s="3"/>
      <c r="HBO489" s="570"/>
      <c r="HBP489" s="3"/>
      <c r="HBQ489" s="431"/>
      <c r="HBR489" s="3"/>
      <c r="HBS489" s="570"/>
      <c r="HBT489" s="3"/>
      <c r="HBU489" s="431"/>
      <c r="HBV489" s="3"/>
      <c r="HBW489" s="570"/>
      <c r="HBX489" s="3"/>
      <c r="HBY489" s="431"/>
      <c r="HBZ489" s="3"/>
      <c r="HCA489" s="570"/>
      <c r="HCB489" s="3"/>
      <c r="HCC489" s="431"/>
      <c r="HCD489" s="3"/>
      <c r="HCE489" s="570"/>
      <c r="HCF489" s="3"/>
      <c r="HCG489" s="431"/>
      <c r="HCH489" s="3"/>
      <c r="HCI489" s="570"/>
      <c r="HCJ489" s="3"/>
      <c r="HCK489" s="431"/>
      <c r="HCL489" s="3"/>
      <c r="HCM489" s="570"/>
      <c r="HCN489" s="3"/>
      <c r="HCO489" s="431"/>
      <c r="HCP489" s="3"/>
      <c r="HCQ489" s="570"/>
      <c r="HCR489" s="3"/>
      <c r="HCS489" s="431"/>
      <c r="HCT489" s="3"/>
      <c r="HCU489" s="570"/>
      <c r="HCV489" s="3"/>
      <c r="HCW489" s="431"/>
      <c r="HCX489" s="3"/>
      <c r="HCY489" s="570"/>
      <c r="HCZ489" s="3"/>
      <c r="HDA489" s="431"/>
      <c r="HDB489" s="3"/>
      <c r="HDC489" s="570"/>
      <c r="HDD489" s="3"/>
      <c r="HDE489" s="431"/>
      <c r="HDF489" s="3"/>
      <c r="HDG489" s="570"/>
      <c r="HDH489" s="3"/>
      <c r="HDI489" s="431"/>
      <c r="HDJ489" s="3"/>
      <c r="HDK489" s="570"/>
      <c r="HDL489" s="3"/>
      <c r="HDM489" s="431"/>
      <c r="HDN489" s="3"/>
      <c r="HDO489" s="570"/>
      <c r="HDP489" s="3"/>
      <c r="HDQ489" s="431"/>
      <c r="HDR489" s="3"/>
      <c r="HDS489" s="570"/>
      <c r="HDT489" s="3"/>
      <c r="HDU489" s="431"/>
      <c r="HDV489" s="3"/>
      <c r="HDW489" s="570"/>
      <c r="HDX489" s="3"/>
      <c r="HDY489" s="431"/>
      <c r="HDZ489" s="3"/>
      <c r="HEA489" s="570"/>
      <c r="HEB489" s="3"/>
      <c r="HEC489" s="431"/>
      <c r="HED489" s="3"/>
      <c r="HEE489" s="570"/>
      <c r="HEF489" s="3"/>
      <c r="HEG489" s="431"/>
      <c r="HEH489" s="3"/>
      <c r="HEI489" s="570"/>
      <c r="HEJ489" s="3"/>
      <c r="HEK489" s="431"/>
      <c r="HEL489" s="3"/>
      <c r="HEM489" s="570"/>
      <c r="HEN489" s="3"/>
      <c r="HEO489" s="431"/>
      <c r="HEP489" s="3"/>
      <c r="HEQ489" s="570"/>
      <c r="HER489" s="3"/>
      <c r="HES489" s="431"/>
      <c r="HET489" s="3"/>
      <c r="HEU489" s="570"/>
      <c r="HEV489" s="3"/>
      <c r="HEW489" s="431"/>
      <c r="HEX489" s="3"/>
      <c r="HEY489" s="570"/>
      <c r="HEZ489" s="3"/>
      <c r="HFA489" s="431"/>
      <c r="HFB489" s="3"/>
      <c r="HFC489" s="570"/>
      <c r="HFD489" s="3"/>
      <c r="HFE489" s="431"/>
      <c r="HFF489" s="3"/>
      <c r="HFG489" s="570"/>
      <c r="HFH489" s="3"/>
      <c r="HFI489" s="431"/>
      <c r="HFJ489" s="3"/>
      <c r="HFK489" s="570"/>
      <c r="HFL489" s="3"/>
      <c r="HFM489" s="431"/>
      <c r="HFN489" s="3"/>
      <c r="HFO489" s="570"/>
      <c r="HFP489" s="3"/>
      <c r="HFQ489" s="431"/>
      <c r="HFR489" s="3"/>
      <c r="HFS489" s="570"/>
      <c r="HFT489" s="3"/>
      <c r="HFU489" s="431"/>
      <c r="HFV489" s="3"/>
      <c r="HFW489" s="570"/>
      <c r="HFX489" s="3"/>
      <c r="HFY489" s="431"/>
      <c r="HFZ489" s="3"/>
      <c r="HGA489" s="570"/>
      <c r="HGB489" s="3"/>
      <c r="HGC489" s="431"/>
      <c r="HGD489" s="3"/>
      <c r="HGE489" s="570"/>
      <c r="HGF489" s="3"/>
      <c r="HGG489" s="431"/>
      <c r="HGH489" s="3"/>
      <c r="HGI489" s="570"/>
      <c r="HGJ489" s="3"/>
      <c r="HGK489" s="431"/>
      <c r="HGL489" s="3"/>
      <c r="HGM489" s="570"/>
      <c r="HGN489" s="3"/>
      <c r="HGO489" s="431"/>
      <c r="HGP489" s="3"/>
      <c r="HGQ489" s="570"/>
      <c r="HGR489" s="3"/>
      <c r="HGS489" s="431"/>
      <c r="HGT489" s="3"/>
      <c r="HGU489" s="570"/>
      <c r="HGV489" s="3"/>
      <c r="HGW489" s="431"/>
      <c r="HGX489" s="3"/>
      <c r="HGY489" s="570"/>
      <c r="HGZ489" s="3"/>
      <c r="HHA489" s="431"/>
      <c r="HHB489" s="3"/>
      <c r="HHC489" s="570"/>
      <c r="HHD489" s="3"/>
      <c r="HHE489" s="431"/>
      <c r="HHF489" s="3"/>
      <c r="HHG489" s="570"/>
      <c r="HHH489" s="3"/>
      <c r="HHI489" s="431"/>
      <c r="HHJ489" s="3"/>
      <c r="HHK489" s="570"/>
      <c r="HHL489" s="3"/>
      <c r="HHM489" s="431"/>
      <c r="HHN489" s="3"/>
      <c r="HHO489" s="570"/>
      <c r="HHP489" s="3"/>
      <c r="HHQ489" s="431"/>
      <c r="HHR489" s="3"/>
      <c r="HHS489" s="570"/>
      <c r="HHT489" s="3"/>
      <c r="HHU489" s="431"/>
      <c r="HHV489" s="3"/>
      <c r="HHW489" s="570"/>
      <c r="HHX489" s="3"/>
      <c r="HHY489" s="431"/>
      <c r="HHZ489" s="3"/>
      <c r="HIA489" s="570"/>
      <c r="HIB489" s="3"/>
      <c r="HIC489" s="431"/>
      <c r="HID489" s="3"/>
      <c r="HIE489" s="570"/>
      <c r="HIF489" s="3"/>
      <c r="HIG489" s="431"/>
      <c r="HIH489" s="3"/>
      <c r="HII489" s="570"/>
      <c r="HIJ489" s="3"/>
      <c r="HIK489" s="431"/>
      <c r="HIL489" s="3"/>
      <c r="HIM489" s="570"/>
      <c r="HIN489" s="3"/>
      <c r="HIO489" s="431"/>
      <c r="HIP489" s="3"/>
      <c r="HIQ489" s="570"/>
      <c r="HIR489" s="3"/>
      <c r="HIS489" s="431"/>
      <c r="HIT489" s="3"/>
      <c r="HIU489" s="570"/>
      <c r="HIV489" s="3"/>
      <c r="HIW489" s="431"/>
      <c r="HIX489" s="3"/>
      <c r="HIY489" s="570"/>
      <c r="HIZ489" s="3"/>
      <c r="HJA489" s="431"/>
      <c r="HJB489" s="3"/>
      <c r="HJC489" s="570"/>
      <c r="HJD489" s="3"/>
      <c r="HJE489" s="431"/>
      <c r="HJF489" s="3"/>
      <c r="HJG489" s="570"/>
      <c r="HJH489" s="3"/>
      <c r="HJI489" s="431"/>
      <c r="HJJ489" s="3"/>
      <c r="HJK489" s="570"/>
      <c r="HJL489" s="3"/>
      <c r="HJM489" s="431"/>
      <c r="HJN489" s="3"/>
      <c r="HJO489" s="570"/>
      <c r="HJP489" s="3"/>
      <c r="HJQ489" s="431"/>
      <c r="HJR489" s="3"/>
      <c r="HJS489" s="570"/>
      <c r="HJT489" s="3"/>
      <c r="HJU489" s="431"/>
      <c r="HJV489" s="3"/>
      <c r="HJW489" s="570"/>
      <c r="HJX489" s="3"/>
      <c r="HJY489" s="431"/>
      <c r="HJZ489" s="3"/>
      <c r="HKA489" s="570"/>
      <c r="HKB489" s="3"/>
      <c r="HKC489" s="431"/>
      <c r="HKD489" s="3"/>
      <c r="HKE489" s="570"/>
      <c r="HKF489" s="3"/>
      <c r="HKG489" s="431"/>
      <c r="HKH489" s="3"/>
      <c r="HKI489" s="570"/>
      <c r="HKJ489" s="3"/>
      <c r="HKK489" s="431"/>
      <c r="HKL489" s="3"/>
      <c r="HKM489" s="570"/>
      <c r="HKN489" s="3"/>
      <c r="HKO489" s="431"/>
      <c r="HKP489" s="3"/>
      <c r="HKQ489" s="570"/>
      <c r="HKR489" s="3"/>
      <c r="HKS489" s="431"/>
      <c r="HKT489" s="3"/>
      <c r="HKU489" s="570"/>
      <c r="HKV489" s="3"/>
      <c r="HKW489" s="431"/>
      <c r="HKX489" s="3"/>
      <c r="HKY489" s="570"/>
      <c r="HKZ489" s="3"/>
      <c r="HLA489" s="431"/>
      <c r="HLB489" s="3"/>
      <c r="HLC489" s="570"/>
      <c r="HLD489" s="3"/>
      <c r="HLE489" s="431"/>
      <c r="HLF489" s="3"/>
      <c r="HLG489" s="570"/>
      <c r="HLH489" s="3"/>
      <c r="HLI489" s="431"/>
      <c r="HLJ489" s="3"/>
      <c r="HLK489" s="570"/>
      <c r="HLL489" s="3"/>
      <c r="HLM489" s="431"/>
      <c r="HLN489" s="3"/>
      <c r="HLO489" s="570"/>
      <c r="HLP489" s="3"/>
      <c r="HLQ489" s="431"/>
      <c r="HLR489" s="3"/>
      <c r="HLS489" s="570"/>
      <c r="HLT489" s="3"/>
      <c r="HLU489" s="431"/>
      <c r="HLV489" s="3"/>
      <c r="HLW489" s="570"/>
      <c r="HLX489" s="3"/>
      <c r="HLY489" s="431"/>
      <c r="HLZ489" s="3"/>
      <c r="HMA489" s="570"/>
      <c r="HMB489" s="3"/>
      <c r="HMC489" s="431"/>
      <c r="HMD489" s="3"/>
      <c r="HME489" s="570"/>
      <c r="HMF489" s="3"/>
      <c r="HMG489" s="431"/>
      <c r="HMH489" s="3"/>
      <c r="HMI489" s="570"/>
      <c r="HMJ489" s="3"/>
      <c r="HMK489" s="431"/>
      <c r="HML489" s="3"/>
      <c r="HMM489" s="570"/>
      <c r="HMN489" s="3"/>
      <c r="HMO489" s="431"/>
      <c r="HMP489" s="3"/>
      <c r="HMQ489" s="570"/>
      <c r="HMR489" s="3"/>
      <c r="HMS489" s="431"/>
      <c r="HMT489" s="3"/>
      <c r="HMU489" s="570"/>
      <c r="HMV489" s="3"/>
      <c r="HMW489" s="431"/>
      <c r="HMX489" s="3"/>
      <c r="HMY489" s="570"/>
      <c r="HMZ489" s="3"/>
      <c r="HNA489" s="431"/>
      <c r="HNB489" s="3"/>
      <c r="HNC489" s="570"/>
      <c r="HND489" s="3"/>
      <c r="HNE489" s="431"/>
      <c r="HNF489" s="3"/>
      <c r="HNG489" s="570"/>
      <c r="HNH489" s="3"/>
      <c r="HNI489" s="431"/>
      <c r="HNJ489" s="3"/>
      <c r="HNK489" s="570"/>
      <c r="HNL489" s="3"/>
      <c r="HNM489" s="431"/>
      <c r="HNN489" s="3"/>
      <c r="HNO489" s="570"/>
      <c r="HNP489" s="3"/>
      <c r="HNQ489" s="431"/>
      <c r="HNR489" s="3"/>
      <c r="HNS489" s="570"/>
      <c r="HNT489" s="3"/>
      <c r="HNU489" s="431"/>
      <c r="HNV489" s="3"/>
      <c r="HNW489" s="570"/>
      <c r="HNX489" s="3"/>
      <c r="HNY489" s="431"/>
      <c r="HNZ489" s="3"/>
      <c r="HOA489" s="570"/>
      <c r="HOB489" s="3"/>
      <c r="HOC489" s="431"/>
      <c r="HOD489" s="3"/>
      <c r="HOE489" s="570"/>
      <c r="HOF489" s="3"/>
      <c r="HOG489" s="431"/>
      <c r="HOH489" s="3"/>
      <c r="HOI489" s="570"/>
      <c r="HOJ489" s="3"/>
      <c r="HOK489" s="431"/>
      <c r="HOL489" s="3"/>
      <c r="HOM489" s="570"/>
      <c r="HON489" s="3"/>
      <c r="HOO489" s="431"/>
      <c r="HOP489" s="3"/>
      <c r="HOQ489" s="570"/>
      <c r="HOR489" s="3"/>
      <c r="HOS489" s="431"/>
      <c r="HOT489" s="3"/>
      <c r="HOU489" s="570"/>
      <c r="HOV489" s="3"/>
      <c r="HOW489" s="431"/>
      <c r="HOX489" s="3"/>
      <c r="HOY489" s="570"/>
      <c r="HOZ489" s="3"/>
      <c r="HPA489" s="431"/>
      <c r="HPB489" s="3"/>
      <c r="HPC489" s="570"/>
      <c r="HPD489" s="3"/>
      <c r="HPE489" s="431"/>
      <c r="HPF489" s="3"/>
      <c r="HPG489" s="570"/>
      <c r="HPH489" s="3"/>
      <c r="HPI489" s="431"/>
      <c r="HPJ489" s="3"/>
      <c r="HPK489" s="570"/>
      <c r="HPL489" s="3"/>
      <c r="HPM489" s="431"/>
      <c r="HPN489" s="3"/>
      <c r="HPO489" s="570"/>
      <c r="HPP489" s="3"/>
      <c r="HPQ489" s="431"/>
      <c r="HPR489" s="3"/>
      <c r="HPS489" s="570"/>
      <c r="HPT489" s="3"/>
      <c r="HPU489" s="431"/>
      <c r="HPV489" s="3"/>
      <c r="HPW489" s="570"/>
      <c r="HPX489" s="3"/>
      <c r="HPY489" s="431"/>
      <c r="HPZ489" s="3"/>
      <c r="HQA489" s="570"/>
      <c r="HQB489" s="3"/>
      <c r="HQC489" s="431"/>
      <c r="HQD489" s="3"/>
      <c r="HQE489" s="570"/>
      <c r="HQF489" s="3"/>
      <c r="HQG489" s="431"/>
      <c r="HQH489" s="3"/>
      <c r="HQI489" s="570"/>
      <c r="HQJ489" s="3"/>
      <c r="HQK489" s="431"/>
      <c r="HQL489" s="3"/>
      <c r="HQM489" s="570"/>
      <c r="HQN489" s="3"/>
      <c r="HQO489" s="431"/>
      <c r="HQP489" s="3"/>
      <c r="HQQ489" s="570"/>
      <c r="HQR489" s="3"/>
      <c r="HQS489" s="431"/>
      <c r="HQT489" s="3"/>
      <c r="HQU489" s="570"/>
      <c r="HQV489" s="3"/>
      <c r="HQW489" s="431"/>
      <c r="HQX489" s="3"/>
      <c r="HQY489" s="570"/>
      <c r="HQZ489" s="3"/>
      <c r="HRA489" s="431"/>
      <c r="HRB489" s="3"/>
      <c r="HRC489" s="570"/>
      <c r="HRD489" s="3"/>
      <c r="HRE489" s="431"/>
      <c r="HRF489" s="3"/>
      <c r="HRG489" s="570"/>
      <c r="HRH489" s="3"/>
      <c r="HRI489" s="431"/>
      <c r="HRJ489" s="3"/>
      <c r="HRK489" s="570"/>
      <c r="HRL489" s="3"/>
      <c r="HRM489" s="431"/>
      <c r="HRN489" s="3"/>
      <c r="HRO489" s="570"/>
      <c r="HRP489" s="3"/>
      <c r="HRQ489" s="431"/>
      <c r="HRR489" s="3"/>
      <c r="HRS489" s="570"/>
      <c r="HRT489" s="3"/>
      <c r="HRU489" s="431"/>
      <c r="HRV489" s="3"/>
      <c r="HRW489" s="570"/>
      <c r="HRX489" s="3"/>
      <c r="HRY489" s="431"/>
      <c r="HRZ489" s="3"/>
      <c r="HSA489" s="570"/>
      <c r="HSB489" s="3"/>
      <c r="HSC489" s="431"/>
      <c r="HSD489" s="3"/>
      <c r="HSE489" s="570"/>
      <c r="HSF489" s="3"/>
      <c r="HSG489" s="431"/>
      <c r="HSH489" s="3"/>
      <c r="HSI489" s="570"/>
      <c r="HSJ489" s="3"/>
      <c r="HSK489" s="431"/>
      <c r="HSL489" s="3"/>
      <c r="HSM489" s="570"/>
      <c r="HSN489" s="3"/>
      <c r="HSO489" s="431"/>
      <c r="HSP489" s="3"/>
      <c r="HSQ489" s="570"/>
      <c r="HSR489" s="3"/>
      <c r="HSS489" s="431"/>
      <c r="HST489" s="3"/>
      <c r="HSU489" s="570"/>
      <c r="HSV489" s="3"/>
      <c r="HSW489" s="431"/>
      <c r="HSX489" s="3"/>
      <c r="HSY489" s="570"/>
      <c r="HSZ489" s="3"/>
      <c r="HTA489" s="431"/>
      <c r="HTB489" s="3"/>
      <c r="HTC489" s="570"/>
      <c r="HTD489" s="3"/>
      <c r="HTE489" s="431"/>
      <c r="HTF489" s="3"/>
      <c r="HTG489" s="570"/>
      <c r="HTH489" s="3"/>
      <c r="HTI489" s="431"/>
      <c r="HTJ489" s="3"/>
      <c r="HTK489" s="570"/>
      <c r="HTL489" s="3"/>
      <c r="HTM489" s="431"/>
      <c r="HTN489" s="3"/>
      <c r="HTO489" s="570"/>
      <c r="HTP489" s="3"/>
      <c r="HTQ489" s="431"/>
      <c r="HTR489" s="3"/>
      <c r="HTS489" s="570"/>
      <c r="HTT489" s="3"/>
      <c r="HTU489" s="431"/>
      <c r="HTV489" s="3"/>
      <c r="HTW489" s="570"/>
      <c r="HTX489" s="3"/>
      <c r="HTY489" s="431"/>
      <c r="HTZ489" s="3"/>
      <c r="HUA489" s="570"/>
      <c r="HUB489" s="3"/>
      <c r="HUC489" s="431"/>
      <c r="HUD489" s="3"/>
      <c r="HUE489" s="570"/>
      <c r="HUF489" s="3"/>
      <c r="HUG489" s="431"/>
      <c r="HUH489" s="3"/>
      <c r="HUI489" s="570"/>
      <c r="HUJ489" s="3"/>
      <c r="HUK489" s="431"/>
      <c r="HUL489" s="3"/>
      <c r="HUM489" s="570"/>
      <c r="HUN489" s="3"/>
      <c r="HUO489" s="431"/>
      <c r="HUP489" s="3"/>
      <c r="HUQ489" s="570"/>
      <c r="HUR489" s="3"/>
      <c r="HUS489" s="431"/>
      <c r="HUT489" s="3"/>
      <c r="HUU489" s="570"/>
      <c r="HUV489" s="3"/>
      <c r="HUW489" s="431"/>
      <c r="HUX489" s="3"/>
      <c r="HUY489" s="570"/>
      <c r="HUZ489" s="3"/>
      <c r="HVA489" s="431"/>
      <c r="HVB489" s="3"/>
      <c r="HVC489" s="570"/>
      <c r="HVD489" s="3"/>
      <c r="HVE489" s="431"/>
      <c r="HVF489" s="3"/>
      <c r="HVG489" s="570"/>
      <c r="HVH489" s="3"/>
      <c r="HVI489" s="431"/>
      <c r="HVJ489" s="3"/>
      <c r="HVK489" s="570"/>
      <c r="HVL489" s="3"/>
      <c r="HVM489" s="431"/>
      <c r="HVN489" s="3"/>
      <c r="HVO489" s="570"/>
      <c r="HVP489" s="3"/>
      <c r="HVQ489" s="431"/>
      <c r="HVR489" s="3"/>
      <c r="HVS489" s="570"/>
      <c r="HVT489" s="3"/>
      <c r="HVU489" s="431"/>
      <c r="HVV489" s="3"/>
      <c r="HVW489" s="570"/>
      <c r="HVX489" s="3"/>
      <c r="HVY489" s="431"/>
      <c r="HVZ489" s="3"/>
      <c r="HWA489" s="570"/>
      <c r="HWB489" s="3"/>
      <c r="HWC489" s="431"/>
      <c r="HWD489" s="3"/>
      <c r="HWE489" s="570"/>
      <c r="HWF489" s="3"/>
      <c r="HWG489" s="431"/>
      <c r="HWH489" s="3"/>
      <c r="HWI489" s="570"/>
      <c r="HWJ489" s="3"/>
      <c r="HWK489" s="431"/>
      <c r="HWL489" s="3"/>
      <c r="HWM489" s="570"/>
      <c r="HWN489" s="3"/>
      <c r="HWO489" s="431"/>
      <c r="HWP489" s="3"/>
      <c r="HWQ489" s="570"/>
      <c r="HWR489" s="3"/>
      <c r="HWS489" s="431"/>
      <c r="HWT489" s="3"/>
      <c r="HWU489" s="570"/>
      <c r="HWV489" s="3"/>
      <c r="HWW489" s="431"/>
      <c r="HWX489" s="3"/>
      <c r="HWY489" s="570"/>
      <c r="HWZ489" s="3"/>
      <c r="HXA489" s="431"/>
      <c r="HXB489" s="3"/>
      <c r="HXC489" s="570"/>
      <c r="HXD489" s="3"/>
      <c r="HXE489" s="431"/>
      <c r="HXF489" s="3"/>
      <c r="HXG489" s="570"/>
      <c r="HXH489" s="3"/>
      <c r="HXI489" s="431"/>
      <c r="HXJ489" s="3"/>
      <c r="HXK489" s="570"/>
      <c r="HXL489" s="3"/>
      <c r="HXM489" s="431"/>
      <c r="HXN489" s="3"/>
      <c r="HXO489" s="570"/>
      <c r="HXP489" s="3"/>
      <c r="HXQ489" s="431"/>
      <c r="HXR489" s="3"/>
      <c r="HXS489" s="570"/>
      <c r="HXT489" s="3"/>
      <c r="HXU489" s="431"/>
      <c r="HXV489" s="3"/>
      <c r="HXW489" s="570"/>
      <c r="HXX489" s="3"/>
      <c r="HXY489" s="431"/>
      <c r="HXZ489" s="3"/>
      <c r="HYA489" s="570"/>
      <c r="HYB489" s="3"/>
      <c r="HYC489" s="431"/>
      <c r="HYD489" s="3"/>
      <c r="HYE489" s="570"/>
      <c r="HYF489" s="3"/>
      <c r="HYG489" s="431"/>
      <c r="HYH489" s="3"/>
      <c r="HYI489" s="570"/>
      <c r="HYJ489" s="3"/>
      <c r="HYK489" s="431"/>
      <c r="HYL489" s="3"/>
      <c r="HYM489" s="570"/>
      <c r="HYN489" s="3"/>
      <c r="HYO489" s="431"/>
      <c r="HYP489" s="3"/>
      <c r="HYQ489" s="570"/>
      <c r="HYR489" s="3"/>
      <c r="HYS489" s="431"/>
      <c r="HYT489" s="3"/>
      <c r="HYU489" s="570"/>
      <c r="HYV489" s="3"/>
      <c r="HYW489" s="431"/>
      <c r="HYX489" s="3"/>
      <c r="HYY489" s="570"/>
      <c r="HYZ489" s="3"/>
      <c r="HZA489" s="431"/>
      <c r="HZB489" s="3"/>
      <c r="HZC489" s="570"/>
      <c r="HZD489" s="3"/>
      <c r="HZE489" s="431"/>
      <c r="HZF489" s="3"/>
      <c r="HZG489" s="570"/>
      <c r="HZH489" s="3"/>
      <c r="HZI489" s="431"/>
      <c r="HZJ489" s="3"/>
      <c r="HZK489" s="570"/>
      <c r="HZL489" s="3"/>
      <c r="HZM489" s="431"/>
      <c r="HZN489" s="3"/>
      <c r="HZO489" s="570"/>
      <c r="HZP489" s="3"/>
      <c r="HZQ489" s="431"/>
      <c r="HZR489" s="3"/>
      <c r="HZS489" s="570"/>
      <c r="HZT489" s="3"/>
      <c r="HZU489" s="431"/>
      <c r="HZV489" s="3"/>
      <c r="HZW489" s="570"/>
      <c r="HZX489" s="3"/>
      <c r="HZY489" s="431"/>
      <c r="HZZ489" s="3"/>
      <c r="IAA489" s="570"/>
      <c r="IAB489" s="3"/>
      <c r="IAC489" s="431"/>
      <c r="IAD489" s="3"/>
      <c r="IAE489" s="570"/>
      <c r="IAF489" s="3"/>
      <c r="IAG489" s="431"/>
      <c r="IAH489" s="3"/>
      <c r="IAI489" s="570"/>
      <c r="IAJ489" s="3"/>
      <c r="IAK489" s="431"/>
      <c r="IAL489" s="3"/>
      <c r="IAM489" s="570"/>
      <c r="IAN489" s="3"/>
      <c r="IAO489" s="431"/>
      <c r="IAP489" s="3"/>
      <c r="IAQ489" s="570"/>
      <c r="IAR489" s="3"/>
      <c r="IAS489" s="431"/>
      <c r="IAT489" s="3"/>
      <c r="IAU489" s="570"/>
      <c r="IAV489" s="3"/>
      <c r="IAW489" s="431"/>
      <c r="IAX489" s="3"/>
      <c r="IAY489" s="570"/>
      <c r="IAZ489" s="3"/>
      <c r="IBA489" s="431"/>
      <c r="IBB489" s="3"/>
      <c r="IBC489" s="570"/>
      <c r="IBD489" s="3"/>
      <c r="IBE489" s="431"/>
      <c r="IBF489" s="3"/>
      <c r="IBG489" s="570"/>
      <c r="IBH489" s="3"/>
      <c r="IBI489" s="431"/>
      <c r="IBJ489" s="3"/>
      <c r="IBK489" s="570"/>
      <c r="IBL489" s="3"/>
      <c r="IBM489" s="431"/>
      <c r="IBN489" s="3"/>
      <c r="IBO489" s="570"/>
      <c r="IBP489" s="3"/>
      <c r="IBQ489" s="431"/>
      <c r="IBR489" s="3"/>
      <c r="IBS489" s="570"/>
      <c r="IBT489" s="3"/>
      <c r="IBU489" s="431"/>
      <c r="IBV489" s="3"/>
      <c r="IBW489" s="570"/>
      <c r="IBX489" s="3"/>
      <c r="IBY489" s="431"/>
      <c r="IBZ489" s="3"/>
      <c r="ICA489" s="570"/>
      <c r="ICB489" s="3"/>
      <c r="ICC489" s="431"/>
      <c r="ICD489" s="3"/>
      <c r="ICE489" s="570"/>
      <c r="ICF489" s="3"/>
      <c r="ICG489" s="431"/>
      <c r="ICH489" s="3"/>
      <c r="ICI489" s="570"/>
      <c r="ICJ489" s="3"/>
      <c r="ICK489" s="431"/>
      <c r="ICL489" s="3"/>
      <c r="ICM489" s="570"/>
      <c r="ICN489" s="3"/>
      <c r="ICO489" s="431"/>
      <c r="ICP489" s="3"/>
      <c r="ICQ489" s="570"/>
      <c r="ICR489" s="3"/>
      <c r="ICS489" s="431"/>
      <c r="ICT489" s="3"/>
      <c r="ICU489" s="570"/>
      <c r="ICV489" s="3"/>
      <c r="ICW489" s="431"/>
      <c r="ICX489" s="3"/>
      <c r="ICY489" s="570"/>
      <c r="ICZ489" s="3"/>
      <c r="IDA489" s="431"/>
      <c r="IDB489" s="3"/>
      <c r="IDC489" s="570"/>
      <c r="IDD489" s="3"/>
      <c r="IDE489" s="431"/>
      <c r="IDF489" s="3"/>
      <c r="IDG489" s="570"/>
      <c r="IDH489" s="3"/>
      <c r="IDI489" s="431"/>
      <c r="IDJ489" s="3"/>
      <c r="IDK489" s="570"/>
      <c r="IDL489" s="3"/>
      <c r="IDM489" s="431"/>
      <c r="IDN489" s="3"/>
      <c r="IDO489" s="570"/>
      <c r="IDP489" s="3"/>
      <c r="IDQ489" s="431"/>
      <c r="IDR489" s="3"/>
      <c r="IDS489" s="570"/>
      <c r="IDT489" s="3"/>
      <c r="IDU489" s="431"/>
      <c r="IDV489" s="3"/>
      <c r="IDW489" s="570"/>
      <c r="IDX489" s="3"/>
      <c r="IDY489" s="431"/>
      <c r="IDZ489" s="3"/>
      <c r="IEA489" s="570"/>
      <c r="IEB489" s="3"/>
      <c r="IEC489" s="431"/>
      <c r="IED489" s="3"/>
      <c r="IEE489" s="570"/>
      <c r="IEF489" s="3"/>
      <c r="IEG489" s="431"/>
      <c r="IEH489" s="3"/>
      <c r="IEI489" s="570"/>
      <c r="IEJ489" s="3"/>
      <c r="IEK489" s="431"/>
      <c r="IEL489" s="3"/>
      <c r="IEM489" s="570"/>
      <c r="IEN489" s="3"/>
      <c r="IEO489" s="431"/>
      <c r="IEP489" s="3"/>
      <c r="IEQ489" s="570"/>
      <c r="IER489" s="3"/>
      <c r="IES489" s="431"/>
      <c r="IET489" s="3"/>
      <c r="IEU489" s="570"/>
      <c r="IEV489" s="3"/>
      <c r="IEW489" s="431"/>
      <c r="IEX489" s="3"/>
      <c r="IEY489" s="570"/>
      <c r="IEZ489" s="3"/>
      <c r="IFA489" s="431"/>
      <c r="IFB489" s="3"/>
      <c r="IFC489" s="570"/>
      <c r="IFD489" s="3"/>
      <c r="IFE489" s="431"/>
      <c r="IFF489" s="3"/>
      <c r="IFG489" s="570"/>
      <c r="IFH489" s="3"/>
      <c r="IFI489" s="431"/>
      <c r="IFJ489" s="3"/>
      <c r="IFK489" s="570"/>
      <c r="IFL489" s="3"/>
      <c r="IFM489" s="431"/>
      <c r="IFN489" s="3"/>
      <c r="IFO489" s="570"/>
      <c r="IFP489" s="3"/>
      <c r="IFQ489" s="431"/>
      <c r="IFR489" s="3"/>
      <c r="IFS489" s="570"/>
      <c r="IFT489" s="3"/>
      <c r="IFU489" s="431"/>
      <c r="IFV489" s="3"/>
      <c r="IFW489" s="570"/>
      <c r="IFX489" s="3"/>
      <c r="IFY489" s="431"/>
      <c r="IFZ489" s="3"/>
      <c r="IGA489" s="570"/>
      <c r="IGB489" s="3"/>
      <c r="IGC489" s="431"/>
      <c r="IGD489" s="3"/>
      <c r="IGE489" s="570"/>
      <c r="IGF489" s="3"/>
      <c r="IGG489" s="431"/>
      <c r="IGH489" s="3"/>
      <c r="IGI489" s="570"/>
      <c r="IGJ489" s="3"/>
      <c r="IGK489" s="431"/>
      <c r="IGL489" s="3"/>
      <c r="IGM489" s="570"/>
      <c r="IGN489" s="3"/>
      <c r="IGO489" s="431"/>
      <c r="IGP489" s="3"/>
      <c r="IGQ489" s="570"/>
      <c r="IGR489" s="3"/>
      <c r="IGS489" s="431"/>
      <c r="IGT489" s="3"/>
      <c r="IGU489" s="570"/>
      <c r="IGV489" s="3"/>
      <c r="IGW489" s="431"/>
      <c r="IGX489" s="3"/>
      <c r="IGY489" s="570"/>
      <c r="IGZ489" s="3"/>
      <c r="IHA489" s="431"/>
      <c r="IHB489" s="3"/>
      <c r="IHC489" s="570"/>
      <c r="IHD489" s="3"/>
      <c r="IHE489" s="431"/>
      <c r="IHF489" s="3"/>
      <c r="IHG489" s="570"/>
      <c r="IHH489" s="3"/>
      <c r="IHI489" s="431"/>
      <c r="IHJ489" s="3"/>
      <c r="IHK489" s="570"/>
      <c r="IHL489" s="3"/>
      <c r="IHM489" s="431"/>
      <c r="IHN489" s="3"/>
      <c r="IHO489" s="570"/>
      <c r="IHP489" s="3"/>
      <c r="IHQ489" s="431"/>
      <c r="IHR489" s="3"/>
      <c r="IHS489" s="570"/>
      <c r="IHT489" s="3"/>
      <c r="IHU489" s="431"/>
      <c r="IHV489" s="3"/>
      <c r="IHW489" s="570"/>
      <c r="IHX489" s="3"/>
      <c r="IHY489" s="431"/>
      <c r="IHZ489" s="3"/>
      <c r="IIA489" s="570"/>
      <c r="IIB489" s="3"/>
      <c r="IIC489" s="431"/>
      <c r="IID489" s="3"/>
      <c r="IIE489" s="570"/>
      <c r="IIF489" s="3"/>
      <c r="IIG489" s="431"/>
      <c r="IIH489" s="3"/>
      <c r="III489" s="570"/>
      <c r="IIJ489" s="3"/>
      <c r="IIK489" s="431"/>
      <c r="IIL489" s="3"/>
      <c r="IIM489" s="570"/>
      <c r="IIN489" s="3"/>
      <c r="IIO489" s="431"/>
      <c r="IIP489" s="3"/>
      <c r="IIQ489" s="570"/>
      <c r="IIR489" s="3"/>
      <c r="IIS489" s="431"/>
      <c r="IIT489" s="3"/>
      <c r="IIU489" s="570"/>
      <c r="IIV489" s="3"/>
      <c r="IIW489" s="431"/>
      <c r="IIX489" s="3"/>
      <c r="IIY489" s="570"/>
      <c r="IIZ489" s="3"/>
      <c r="IJA489" s="431"/>
      <c r="IJB489" s="3"/>
      <c r="IJC489" s="570"/>
      <c r="IJD489" s="3"/>
      <c r="IJE489" s="431"/>
      <c r="IJF489" s="3"/>
      <c r="IJG489" s="570"/>
      <c r="IJH489" s="3"/>
      <c r="IJI489" s="431"/>
      <c r="IJJ489" s="3"/>
      <c r="IJK489" s="570"/>
      <c r="IJL489" s="3"/>
      <c r="IJM489" s="431"/>
      <c r="IJN489" s="3"/>
      <c r="IJO489" s="570"/>
      <c r="IJP489" s="3"/>
      <c r="IJQ489" s="431"/>
      <c r="IJR489" s="3"/>
      <c r="IJS489" s="570"/>
      <c r="IJT489" s="3"/>
      <c r="IJU489" s="431"/>
      <c r="IJV489" s="3"/>
      <c r="IJW489" s="570"/>
      <c r="IJX489" s="3"/>
      <c r="IJY489" s="431"/>
      <c r="IJZ489" s="3"/>
      <c r="IKA489" s="570"/>
      <c r="IKB489" s="3"/>
      <c r="IKC489" s="431"/>
      <c r="IKD489" s="3"/>
      <c r="IKE489" s="570"/>
      <c r="IKF489" s="3"/>
      <c r="IKG489" s="431"/>
      <c r="IKH489" s="3"/>
      <c r="IKI489" s="570"/>
      <c r="IKJ489" s="3"/>
      <c r="IKK489" s="431"/>
      <c r="IKL489" s="3"/>
      <c r="IKM489" s="570"/>
      <c r="IKN489" s="3"/>
      <c r="IKO489" s="431"/>
      <c r="IKP489" s="3"/>
      <c r="IKQ489" s="570"/>
      <c r="IKR489" s="3"/>
      <c r="IKS489" s="431"/>
      <c r="IKT489" s="3"/>
      <c r="IKU489" s="570"/>
      <c r="IKV489" s="3"/>
      <c r="IKW489" s="431"/>
      <c r="IKX489" s="3"/>
      <c r="IKY489" s="570"/>
      <c r="IKZ489" s="3"/>
      <c r="ILA489" s="431"/>
      <c r="ILB489" s="3"/>
      <c r="ILC489" s="570"/>
      <c r="ILD489" s="3"/>
      <c r="ILE489" s="431"/>
      <c r="ILF489" s="3"/>
      <c r="ILG489" s="570"/>
      <c r="ILH489" s="3"/>
      <c r="ILI489" s="431"/>
      <c r="ILJ489" s="3"/>
      <c r="ILK489" s="570"/>
      <c r="ILL489" s="3"/>
      <c r="ILM489" s="431"/>
      <c r="ILN489" s="3"/>
      <c r="ILO489" s="570"/>
      <c r="ILP489" s="3"/>
      <c r="ILQ489" s="431"/>
      <c r="ILR489" s="3"/>
      <c r="ILS489" s="570"/>
      <c r="ILT489" s="3"/>
      <c r="ILU489" s="431"/>
      <c r="ILV489" s="3"/>
      <c r="ILW489" s="570"/>
      <c r="ILX489" s="3"/>
      <c r="ILY489" s="431"/>
      <c r="ILZ489" s="3"/>
      <c r="IMA489" s="570"/>
      <c r="IMB489" s="3"/>
      <c r="IMC489" s="431"/>
      <c r="IMD489" s="3"/>
      <c r="IME489" s="570"/>
      <c r="IMF489" s="3"/>
      <c r="IMG489" s="431"/>
      <c r="IMH489" s="3"/>
      <c r="IMI489" s="570"/>
      <c r="IMJ489" s="3"/>
      <c r="IMK489" s="431"/>
      <c r="IML489" s="3"/>
      <c r="IMM489" s="570"/>
      <c r="IMN489" s="3"/>
      <c r="IMO489" s="431"/>
      <c r="IMP489" s="3"/>
      <c r="IMQ489" s="570"/>
      <c r="IMR489" s="3"/>
      <c r="IMS489" s="431"/>
      <c r="IMT489" s="3"/>
      <c r="IMU489" s="570"/>
      <c r="IMV489" s="3"/>
      <c r="IMW489" s="431"/>
      <c r="IMX489" s="3"/>
      <c r="IMY489" s="570"/>
      <c r="IMZ489" s="3"/>
      <c r="INA489" s="431"/>
      <c r="INB489" s="3"/>
      <c r="INC489" s="570"/>
      <c r="IND489" s="3"/>
      <c r="INE489" s="431"/>
      <c r="INF489" s="3"/>
      <c r="ING489" s="570"/>
      <c r="INH489" s="3"/>
      <c r="INI489" s="431"/>
      <c r="INJ489" s="3"/>
      <c r="INK489" s="570"/>
      <c r="INL489" s="3"/>
      <c r="INM489" s="431"/>
      <c r="INN489" s="3"/>
      <c r="INO489" s="570"/>
      <c r="INP489" s="3"/>
      <c r="INQ489" s="431"/>
      <c r="INR489" s="3"/>
      <c r="INS489" s="570"/>
      <c r="INT489" s="3"/>
      <c r="INU489" s="431"/>
      <c r="INV489" s="3"/>
      <c r="INW489" s="570"/>
      <c r="INX489" s="3"/>
      <c r="INY489" s="431"/>
      <c r="INZ489" s="3"/>
      <c r="IOA489" s="570"/>
      <c r="IOB489" s="3"/>
      <c r="IOC489" s="431"/>
      <c r="IOD489" s="3"/>
      <c r="IOE489" s="570"/>
      <c r="IOF489" s="3"/>
      <c r="IOG489" s="431"/>
      <c r="IOH489" s="3"/>
      <c r="IOI489" s="570"/>
      <c r="IOJ489" s="3"/>
      <c r="IOK489" s="431"/>
      <c r="IOL489" s="3"/>
      <c r="IOM489" s="570"/>
      <c r="ION489" s="3"/>
      <c r="IOO489" s="431"/>
      <c r="IOP489" s="3"/>
      <c r="IOQ489" s="570"/>
      <c r="IOR489" s="3"/>
      <c r="IOS489" s="431"/>
      <c r="IOT489" s="3"/>
      <c r="IOU489" s="570"/>
      <c r="IOV489" s="3"/>
      <c r="IOW489" s="431"/>
      <c r="IOX489" s="3"/>
      <c r="IOY489" s="570"/>
      <c r="IOZ489" s="3"/>
      <c r="IPA489" s="431"/>
      <c r="IPB489" s="3"/>
      <c r="IPC489" s="570"/>
      <c r="IPD489" s="3"/>
      <c r="IPE489" s="431"/>
      <c r="IPF489" s="3"/>
      <c r="IPG489" s="570"/>
      <c r="IPH489" s="3"/>
      <c r="IPI489" s="431"/>
      <c r="IPJ489" s="3"/>
      <c r="IPK489" s="570"/>
      <c r="IPL489" s="3"/>
      <c r="IPM489" s="431"/>
      <c r="IPN489" s="3"/>
      <c r="IPO489" s="570"/>
      <c r="IPP489" s="3"/>
      <c r="IPQ489" s="431"/>
      <c r="IPR489" s="3"/>
      <c r="IPS489" s="570"/>
      <c r="IPT489" s="3"/>
      <c r="IPU489" s="431"/>
      <c r="IPV489" s="3"/>
      <c r="IPW489" s="570"/>
      <c r="IPX489" s="3"/>
      <c r="IPY489" s="431"/>
      <c r="IPZ489" s="3"/>
      <c r="IQA489" s="570"/>
      <c r="IQB489" s="3"/>
      <c r="IQC489" s="431"/>
      <c r="IQD489" s="3"/>
      <c r="IQE489" s="570"/>
      <c r="IQF489" s="3"/>
      <c r="IQG489" s="431"/>
      <c r="IQH489" s="3"/>
      <c r="IQI489" s="570"/>
      <c r="IQJ489" s="3"/>
      <c r="IQK489" s="431"/>
      <c r="IQL489" s="3"/>
      <c r="IQM489" s="570"/>
      <c r="IQN489" s="3"/>
      <c r="IQO489" s="431"/>
      <c r="IQP489" s="3"/>
      <c r="IQQ489" s="570"/>
      <c r="IQR489" s="3"/>
      <c r="IQS489" s="431"/>
      <c r="IQT489" s="3"/>
      <c r="IQU489" s="570"/>
      <c r="IQV489" s="3"/>
      <c r="IQW489" s="431"/>
      <c r="IQX489" s="3"/>
      <c r="IQY489" s="570"/>
      <c r="IQZ489" s="3"/>
      <c r="IRA489" s="431"/>
      <c r="IRB489" s="3"/>
      <c r="IRC489" s="570"/>
      <c r="IRD489" s="3"/>
      <c r="IRE489" s="431"/>
      <c r="IRF489" s="3"/>
      <c r="IRG489" s="570"/>
      <c r="IRH489" s="3"/>
      <c r="IRI489" s="431"/>
      <c r="IRJ489" s="3"/>
      <c r="IRK489" s="570"/>
      <c r="IRL489" s="3"/>
      <c r="IRM489" s="431"/>
      <c r="IRN489" s="3"/>
      <c r="IRO489" s="570"/>
      <c r="IRP489" s="3"/>
      <c r="IRQ489" s="431"/>
      <c r="IRR489" s="3"/>
      <c r="IRS489" s="570"/>
      <c r="IRT489" s="3"/>
      <c r="IRU489" s="431"/>
      <c r="IRV489" s="3"/>
      <c r="IRW489" s="570"/>
      <c r="IRX489" s="3"/>
      <c r="IRY489" s="431"/>
      <c r="IRZ489" s="3"/>
      <c r="ISA489" s="570"/>
      <c r="ISB489" s="3"/>
      <c r="ISC489" s="431"/>
      <c r="ISD489" s="3"/>
      <c r="ISE489" s="570"/>
      <c r="ISF489" s="3"/>
      <c r="ISG489" s="431"/>
      <c r="ISH489" s="3"/>
      <c r="ISI489" s="570"/>
      <c r="ISJ489" s="3"/>
      <c r="ISK489" s="431"/>
      <c r="ISL489" s="3"/>
      <c r="ISM489" s="570"/>
      <c r="ISN489" s="3"/>
      <c r="ISO489" s="431"/>
      <c r="ISP489" s="3"/>
      <c r="ISQ489" s="570"/>
      <c r="ISR489" s="3"/>
      <c r="ISS489" s="431"/>
      <c r="IST489" s="3"/>
      <c r="ISU489" s="570"/>
      <c r="ISV489" s="3"/>
      <c r="ISW489" s="431"/>
      <c r="ISX489" s="3"/>
      <c r="ISY489" s="570"/>
      <c r="ISZ489" s="3"/>
      <c r="ITA489" s="431"/>
      <c r="ITB489" s="3"/>
      <c r="ITC489" s="570"/>
      <c r="ITD489" s="3"/>
      <c r="ITE489" s="431"/>
      <c r="ITF489" s="3"/>
      <c r="ITG489" s="570"/>
      <c r="ITH489" s="3"/>
      <c r="ITI489" s="431"/>
      <c r="ITJ489" s="3"/>
      <c r="ITK489" s="570"/>
      <c r="ITL489" s="3"/>
      <c r="ITM489" s="431"/>
      <c r="ITN489" s="3"/>
      <c r="ITO489" s="570"/>
      <c r="ITP489" s="3"/>
      <c r="ITQ489" s="431"/>
      <c r="ITR489" s="3"/>
      <c r="ITS489" s="570"/>
      <c r="ITT489" s="3"/>
      <c r="ITU489" s="431"/>
      <c r="ITV489" s="3"/>
      <c r="ITW489" s="570"/>
      <c r="ITX489" s="3"/>
      <c r="ITY489" s="431"/>
      <c r="ITZ489" s="3"/>
      <c r="IUA489" s="570"/>
      <c r="IUB489" s="3"/>
      <c r="IUC489" s="431"/>
      <c r="IUD489" s="3"/>
      <c r="IUE489" s="570"/>
      <c r="IUF489" s="3"/>
      <c r="IUG489" s="431"/>
      <c r="IUH489" s="3"/>
      <c r="IUI489" s="570"/>
      <c r="IUJ489" s="3"/>
      <c r="IUK489" s="431"/>
      <c r="IUL489" s="3"/>
      <c r="IUM489" s="570"/>
      <c r="IUN489" s="3"/>
      <c r="IUO489" s="431"/>
      <c r="IUP489" s="3"/>
      <c r="IUQ489" s="570"/>
      <c r="IUR489" s="3"/>
      <c r="IUS489" s="431"/>
      <c r="IUT489" s="3"/>
      <c r="IUU489" s="570"/>
      <c r="IUV489" s="3"/>
      <c r="IUW489" s="431"/>
      <c r="IUX489" s="3"/>
      <c r="IUY489" s="570"/>
      <c r="IUZ489" s="3"/>
      <c r="IVA489" s="431"/>
      <c r="IVB489" s="3"/>
      <c r="IVC489" s="570"/>
      <c r="IVD489" s="3"/>
      <c r="IVE489" s="431"/>
      <c r="IVF489" s="3"/>
      <c r="IVG489" s="570"/>
      <c r="IVH489" s="3"/>
      <c r="IVI489" s="431"/>
      <c r="IVJ489" s="3"/>
      <c r="IVK489" s="570"/>
      <c r="IVL489" s="3"/>
      <c r="IVM489" s="431"/>
      <c r="IVN489" s="3"/>
      <c r="IVO489" s="570"/>
      <c r="IVP489" s="3"/>
      <c r="IVQ489" s="431"/>
      <c r="IVR489" s="3"/>
      <c r="IVS489" s="570"/>
      <c r="IVT489" s="3"/>
      <c r="IVU489" s="431"/>
      <c r="IVV489" s="3"/>
      <c r="IVW489" s="570"/>
      <c r="IVX489" s="3"/>
      <c r="IVY489" s="431"/>
      <c r="IVZ489" s="3"/>
      <c r="IWA489" s="570"/>
      <c r="IWB489" s="3"/>
      <c r="IWC489" s="431"/>
      <c r="IWD489" s="3"/>
      <c r="IWE489" s="570"/>
      <c r="IWF489" s="3"/>
      <c r="IWG489" s="431"/>
      <c r="IWH489" s="3"/>
      <c r="IWI489" s="570"/>
      <c r="IWJ489" s="3"/>
      <c r="IWK489" s="431"/>
      <c r="IWL489" s="3"/>
      <c r="IWM489" s="570"/>
      <c r="IWN489" s="3"/>
      <c r="IWO489" s="431"/>
      <c r="IWP489" s="3"/>
      <c r="IWQ489" s="570"/>
      <c r="IWR489" s="3"/>
      <c r="IWS489" s="431"/>
      <c r="IWT489" s="3"/>
      <c r="IWU489" s="570"/>
      <c r="IWV489" s="3"/>
      <c r="IWW489" s="431"/>
      <c r="IWX489" s="3"/>
      <c r="IWY489" s="570"/>
      <c r="IWZ489" s="3"/>
      <c r="IXA489" s="431"/>
      <c r="IXB489" s="3"/>
      <c r="IXC489" s="570"/>
      <c r="IXD489" s="3"/>
      <c r="IXE489" s="431"/>
      <c r="IXF489" s="3"/>
      <c r="IXG489" s="570"/>
      <c r="IXH489" s="3"/>
      <c r="IXI489" s="431"/>
      <c r="IXJ489" s="3"/>
      <c r="IXK489" s="570"/>
      <c r="IXL489" s="3"/>
      <c r="IXM489" s="431"/>
      <c r="IXN489" s="3"/>
      <c r="IXO489" s="570"/>
      <c r="IXP489" s="3"/>
      <c r="IXQ489" s="431"/>
      <c r="IXR489" s="3"/>
      <c r="IXS489" s="570"/>
      <c r="IXT489" s="3"/>
      <c r="IXU489" s="431"/>
      <c r="IXV489" s="3"/>
      <c r="IXW489" s="570"/>
      <c r="IXX489" s="3"/>
      <c r="IXY489" s="431"/>
      <c r="IXZ489" s="3"/>
      <c r="IYA489" s="570"/>
      <c r="IYB489" s="3"/>
      <c r="IYC489" s="431"/>
      <c r="IYD489" s="3"/>
      <c r="IYE489" s="570"/>
      <c r="IYF489" s="3"/>
      <c r="IYG489" s="431"/>
      <c r="IYH489" s="3"/>
      <c r="IYI489" s="570"/>
      <c r="IYJ489" s="3"/>
      <c r="IYK489" s="431"/>
      <c r="IYL489" s="3"/>
      <c r="IYM489" s="570"/>
      <c r="IYN489" s="3"/>
      <c r="IYO489" s="431"/>
      <c r="IYP489" s="3"/>
      <c r="IYQ489" s="570"/>
      <c r="IYR489" s="3"/>
      <c r="IYS489" s="431"/>
      <c r="IYT489" s="3"/>
      <c r="IYU489" s="570"/>
      <c r="IYV489" s="3"/>
      <c r="IYW489" s="431"/>
      <c r="IYX489" s="3"/>
      <c r="IYY489" s="570"/>
      <c r="IYZ489" s="3"/>
      <c r="IZA489" s="431"/>
      <c r="IZB489" s="3"/>
      <c r="IZC489" s="570"/>
      <c r="IZD489" s="3"/>
      <c r="IZE489" s="431"/>
      <c r="IZF489" s="3"/>
      <c r="IZG489" s="570"/>
      <c r="IZH489" s="3"/>
      <c r="IZI489" s="431"/>
      <c r="IZJ489" s="3"/>
      <c r="IZK489" s="570"/>
      <c r="IZL489" s="3"/>
      <c r="IZM489" s="431"/>
      <c r="IZN489" s="3"/>
      <c r="IZO489" s="570"/>
      <c r="IZP489" s="3"/>
      <c r="IZQ489" s="431"/>
      <c r="IZR489" s="3"/>
      <c r="IZS489" s="570"/>
      <c r="IZT489" s="3"/>
      <c r="IZU489" s="431"/>
      <c r="IZV489" s="3"/>
      <c r="IZW489" s="570"/>
      <c r="IZX489" s="3"/>
      <c r="IZY489" s="431"/>
      <c r="IZZ489" s="3"/>
      <c r="JAA489" s="570"/>
      <c r="JAB489" s="3"/>
      <c r="JAC489" s="431"/>
      <c r="JAD489" s="3"/>
      <c r="JAE489" s="570"/>
      <c r="JAF489" s="3"/>
      <c r="JAG489" s="431"/>
      <c r="JAH489" s="3"/>
      <c r="JAI489" s="570"/>
      <c r="JAJ489" s="3"/>
      <c r="JAK489" s="431"/>
      <c r="JAL489" s="3"/>
      <c r="JAM489" s="570"/>
      <c r="JAN489" s="3"/>
      <c r="JAO489" s="431"/>
      <c r="JAP489" s="3"/>
      <c r="JAQ489" s="570"/>
      <c r="JAR489" s="3"/>
      <c r="JAS489" s="431"/>
      <c r="JAT489" s="3"/>
      <c r="JAU489" s="570"/>
      <c r="JAV489" s="3"/>
      <c r="JAW489" s="431"/>
      <c r="JAX489" s="3"/>
      <c r="JAY489" s="570"/>
      <c r="JAZ489" s="3"/>
      <c r="JBA489" s="431"/>
      <c r="JBB489" s="3"/>
      <c r="JBC489" s="570"/>
      <c r="JBD489" s="3"/>
      <c r="JBE489" s="431"/>
      <c r="JBF489" s="3"/>
      <c r="JBG489" s="570"/>
      <c r="JBH489" s="3"/>
      <c r="JBI489" s="431"/>
      <c r="JBJ489" s="3"/>
      <c r="JBK489" s="570"/>
      <c r="JBL489" s="3"/>
      <c r="JBM489" s="431"/>
      <c r="JBN489" s="3"/>
      <c r="JBO489" s="570"/>
      <c r="JBP489" s="3"/>
      <c r="JBQ489" s="431"/>
      <c r="JBR489" s="3"/>
      <c r="JBS489" s="570"/>
      <c r="JBT489" s="3"/>
      <c r="JBU489" s="431"/>
      <c r="JBV489" s="3"/>
      <c r="JBW489" s="570"/>
      <c r="JBX489" s="3"/>
      <c r="JBY489" s="431"/>
      <c r="JBZ489" s="3"/>
      <c r="JCA489" s="570"/>
      <c r="JCB489" s="3"/>
      <c r="JCC489" s="431"/>
      <c r="JCD489" s="3"/>
      <c r="JCE489" s="570"/>
      <c r="JCF489" s="3"/>
      <c r="JCG489" s="431"/>
      <c r="JCH489" s="3"/>
      <c r="JCI489" s="570"/>
      <c r="JCJ489" s="3"/>
      <c r="JCK489" s="431"/>
      <c r="JCL489" s="3"/>
      <c r="JCM489" s="570"/>
      <c r="JCN489" s="3"/>
      <c r="JCO489" s="431"/>
      <c r="JCP489" s="3"/>
      <c r="JCQ489" s="570"/>
      <c r="JCR489" s="3"/>
      <c r="JCS489" s="431"/>
      <c r="JCT489" s="3"/>
      <c r="JCU489" s="570"/>
      <c r="JCV489" s="3"/>
      <c r="JCW489" s="431"/>
      <c r="JCX489" s="3"/>
      <c r="JCY489" s="570"/>
      <c r="JCZ489" s="3"/>
      <c r="JDA489" s="431"/>
      <c r="JDB489" s="3"/>
      <c r="JDC489" s="570"/>
      <c r="JDD489" s="3"/>
      <c r="JDE489" s="431"/>
      <c r="JDF489" s="3"/>
      <c r="JDG489" s="570"/>
      <c r="JDH489" s="3"/>
      <c r="JDI489" s="431"/>
      <c r="JDJ489" s="3"/>
      <c r="JDK489" s="570"/>
      <c r="JDL489" s="3"/>
      <c r="JDM489" s="431"/>
      <c r="JDN489" s="3"/>
      <c r="JDO489" s="570"/>
      <c r="JDP489" s="3"/>
      <c r="JDQ489" s="431"/>
      <c r="JDR489" s="3"/>
      <c r="JDS489" s="570"/>
      <c r="JDT489" s="3"/>
      <c r="JDU489" s="431"/>
      <c r="JDV489" s="3"/>
      <c r="JDW489" s="570"/>
      <c r="JDX489" s="3"/>
      <c r="JDY489" s="431"/>
      <c r="JDZ489" s="3"/>
      <c r="JEA489" s="570"/>
      <c r="JEB489" s="3"/>
      <c r="JEC489" s="431"/>
      <c r="JED489" s="3"/>
      <c r="JEE489" s="570"/>
      <c r="JEF489" s="3"/>
      <c r="JEG489" s="431"/>
      <c r="JEH489" s="3"/>
      <c r="JEI489" s="570"/>
      <c r="JEJ489" s="3"/>
      <c r="JEK489" s="431"/>
      <c r="JEL489" s="3"/>
      <c r="JEM489" s="570"/>
      <c r="JEN489" s="3"/>
      <c r="JEO489" s="431"/>
      <c r="JEP489" s="3"/>
      <c r="JEQ489" s="570"/>
      <c r="JER489" s="3"/>
      <c r="JES489" s="431"/>
      <c r="JET489" s="3"/>
      <c r="JEU489" s="570"/>
      <c r="JEV489" s="3"/>
      <c r="JEW489" s="431"/>
      <c r="JEX489" s="3"/>
      <c r="JEY489" s="570"/>
      <c r="JEZ489" s="3"/>
      <c r="JFA489" s="431"/>
      <c r="JFB489" s="3"/>
      <c r="JFC489" s="570"/>
      <c r="JFD489" s="3"/>
      <c r="JFE489" s="431"/>
      <c r="JFF489" s="3"/>
      <c r="JFG489" s="570"/>
      <c r="JFH489" s="3"/>
      <c r="JFI489" s="431"/>
      <c r="JFJ489" s="3"/>
      <c r="JFK489" s="570"/>
      <c r="JFL489" s="3"/>
      <c r="JFM489" s="431"/>
      <c r="JFN489" s="3"/>
      <c r="JFO489" s="570"/>
      <c r="JFP489" s="3"/>
      <c r="JFQ489" s="431"/>
      <c r="JFR489" s="3"/>
      <c r="JFS489" s="570"/>
      <c r="JFT489" s="3"/>
      <c r="JFU489" s="431"/>
      <c r="JFV489" s="3"/>
      <c r="JFW489" s="570"/>
      <c r="JFX489" s="3"/>
      <c r="JFY489" s="431"/>
      <c r="JFZ489" s="3"/>
      <c r="JGA489" s="570"/>
      <c r="JGB489" s="3"/>
      <c r="JGC489" s="431"/>
      <c r="JGD489" s="3"/>
      <c r="JGE489" s="570"/>
      <c r="JGF489" s="3"/>
      <c r="JGG489" s="431"/>
      <c r="JGH489" s="3"/>
      <c r="JGI489" s="570"/>
      <c r="JGJ489" s="3"/>
      <c r="JGK489" s="431"/>
      <c r="JGL489" s="3"/>
      <c r="JGM489" s="570"/>
      <c r="JGN489" s="3"/>
      <c r="JGO489" s="431"/>
      <c r="JGP489" s="3"/>
      <c r="JGQ489" s="570"/>
      <c r="JGR489" s="3"/>
      <c r="JGS489" s="431"/>
      <c r="JGT489" s="3"/>
      <c r="JGU489" s="570"/>
      <c r="JGV489" s="3"/>
      <c r="JGW489" s="431"/>
      <c r="JGX489" s="3"/>
      <c r="JGY489" s="570"/>
      <c r="JGZ489" s="3"/>
      <c r="JHA489" s="431"/>
      <c r="JHB489" s="3"/>
      <c r="JHC489" s="570"/>
      <c r="JHD489" s="3"/>
      <c r="JHE489" s="431"/>
      <c r="JHF489" s="3"/>
      <c r="JHG489" s="570"/>
      <c r="JHH489" s="3"/>
      <c r="JHI489" s="431"/>
      <c r="JHJ489" s="3"/>
      <c r="JHK489" s="570"/>
      <c r="JHL489" s="3"/>
      <c r="JHM489" s="431"/>
      <c r="JHN489" s="3"/>
      <c r="JHO489" s="570"/>
      <c r="JHP489" s="3"/>
      <c r="JHQ489" s="431"/>
      <c r="JHR489" s="3"/>
      <c r="JHS489" s="570"/>
      <c r="JHT489" s="3"/>
      <c r="JHU489" s="431"/>
      <c r="JHV489" s="3"/>
      <c r="JHW489" s="570"/>
      <c r="JHX489" s="3"/>
      <c r="JHY489" s="431"/>
      <c r="JHZ489" s="3"/>
      <c r="JIA489" s="570"/>
      <c r="JIB489" s="3"/>
      <c r="JIC489" s="431"/>
      <c r="JID489" s="3"/>
      <c r="JIE489" s="570"/>
      <c r="JIF489" s="3"/>
      <c r="JIG489" s="431"/>
      <c r="JIH489" s="3"/>
      <c r="JII489" s="570"/>
      <c r="JIJ489" s="3"/>
      <c r="JIK489" s="431"/>
      <c r="JIL489" s="3"/>
      <c r="JIM489" s="570"/>
      <c r="JIN489" s="3"/>
      <c r="JIO489" s="431"/>
      <c r="JIP489" s="3"/>
      <c r="JIQ489" s="570"/>
      <c r="JIR489" s="3"/>
      <c r="JIS489" s="431"/>
      <c r="JIT489" s="3"/>
      <c r="JIU489" s="570"/>
      <c r="JIV489" s="3"/>
      <c r="JIW489" s="431"/>
      <c r="JIX489" s="3"/>
      <c r="JIY489" s="570"/>
      <c r="JIZ489" s="3"/>
      <c r="JJA489" s="431"/>
      <c r="JJB489" s="3"/>
      <c r="JJC489" s="570"/>
      <c r="JJD489" s="3"/>
      <c r="JJE489" s="431"/>
      <c r="JJF489" s="3"/>
      <c r="JJG489" s="570"/>
      <c r="JJH489" s="3"/>
      <c r="JJI489" s="431"/>
      <c r="JJJ489" s="3"/>
      <c r="JJK489" s="570"/>
      <c r="JJL489" s="3"/>
      <c r="JJM489" s="431"/>
      <c r="JJN489" s="3"/>
      <c r="JJO489" s="570"/>
      <c r="JJP489" s="3"/>
      <c r="JJQ489" s="431"/>
      <c r="JJR489" s="3"/>
      <c r="JJS489" s="570"/>
      <c r="JJT489" s="3"/>
      <c r="JJU489" s="431"/>
      <c r="JJV489" s="3"/>
      <c r="JJW489" s="570"/>
      <c r="JJX489" s="3"/>
      <c r="JJY489" s="431"/>
      <c r="JJZ489" s="3"/>
      <c r="JKA489" s="570"/>
      <c r="JKB489" s="3"/>
      <c r="JKC489" s="431"/>
      <c r="JKD489" s="3"/>
      <c r="JKE489" s="570"/>
      <c r="JKF489" s="3"/>
      <c r="JKG489" s="431"/>
      <c r="JKH489" s="3"/>
      <c r="JKI489" s="570"/>
      <c r="JKJ489" s="3"/>
      <c r="JKK489" s="431"/>
      <c r="JKL489" s="3"/>
      <c r="JKM489" s="570"/>
      <c r="JKN489" s="3"/>
      <c r="JKO489" s="431"/>
      <c r="JKP489" s="3"/>
      <c r="JKQ489" s="570"/>
      <c r="JKR489" s="3"/>
      <c r="JKS489" s="431"/>
      <c r="JKT489" s="3"/>
      <c r="JKU489" s="570"/>
      <c r="JKV489" s="3"/>
      <c r="JKW489" s="431"/>
      <c r="JKX489" s="3"/>
      <c r="JKY489" s="570"/>
      <c r="JKZ489" s="3"/>
      <c r="JLA489" s="431"/>
      <c r="JLB489" s="3"/>
      <c r="JLC489" s="570"/>
      <c r="JLD489" s="3"/>
      <c r="JLE489" s="431"/>
      <c r="JLF489" s="3"/>
      <c r="JLG489" s="570"/>
      <c r="JLH489" s="3"/>
      <c r="JLI489" s="431"/>
      <c r="JLJ489" s="3"/>
      <c r="JLK489" s="570"/>
      <c r="JLL489" s="3"/>
      <c r="JLM489" s="431"/>
      <c r="JLN489" s="3"/>
      <c r="JLO489" s="570"/>
      <c r="JLP489" s="3"/>
      <c r="JLQ489" s="431"/>
      <c r="JLR489" s="3"/>
      <c r="JLS489" s="570"/>
      <c r="JLT489" s="3"/>
      <c r="JLU489" s="431"/>
      <c r="JLV489" s="3"/>
      <c r="JLW489" s="570"/>
      <c r="JLX489" s="3"/>
      <c r="JLY489" s="431"/>
      <c r="JLZ489" s="3"/>
      <c r="JMA489" s="570"/>
      <c r="JMB489" s="3"/>
      <c r="JMC489" s="431"/>
      <c r="JMD489" s="3"/>
      <c r="JME489" s="570"/>
      <c r="JMF489" s="3"/>
      <c r="JMG489" s="431"/>
      <c r="JMH489" s="3"/>
      <c r="JMI489" s="570"/>
      <c r="JMJ489" s="3"/>
      <c r="JMK489" s="431"/>
      <c r="JML489" s="3"/>
      <c r="JMM489" s="570"/>
      <c r="JMN489" s="3"/>
      <c r="JMO489" s="431"/>
      <c r="JMP489" s="3"/>
      <c r="JMQ489" s="570"/>
      <c r="JMR489" s="3"/>
      <c r="JMS489" s="431"/>
      <c r="JMT489" s="3"/>
      <c r="JMU489" s="570"/>
      <c r="JMV489" s="3"/>
      <c r="JMW489" s="431"/>
      <c r="JMX489" s="3"/>
      <c r="JMY489" s="570"/>
      <c r="JMZ489" s="3"/>
      <c r="JNA489" s="431"/>
      <c r="JNB489" s="3"/>
      <c r="JNC489" s="570"/>
      <c r="JND489" s="3"/>
      <c r="JNE489" s="431"/>
      <c r="JNF489" s="3"/>
      <c r="JNG489" s="570"/>
      <c r="JNH489" s="3"/>
      <c r="JNI489" s="431"/>
      <c r="JNJ489" s="3"/>
      <c r="JNK489" s="570"/>
      <c r="JNL489" s="3"/>
      <c r="JNM489" s="431"/>
      <c r="JNN489" s="3"/>
      <c r="JNO489" s="570"/>
      <c r="JNP489" s="3"/>
      <c r="JNQ489" s="431"/>
      <c r="JNR489" s="3"/>
      <c r="JNS489" s="570"/>
      <c r="JNT489" s="3"/>
      <c r="JNU489" s="431"/>
      <c r="JNV489" s="3"/>
      <c r="JNW489" s="570"/>
      <c r="JNX489" s="3"/>
      <c r="JNY489" s="431"/>
      <c r="JNZ489" s="3"/>
      <c r="JOA489" s="570"/>
      <c r="JOB489" s="3"/>
      <c r="JOC489" s="431"/>
      <c r="JOD489" s="3"/>
      <c r="JOE489" s="570"/>
      <c r="JOF489" s="3"/>
      <c r="JOG489" s="431"/>
      <c r="JOH489" s="3"/>
      <c r="JOI489" s="570"/>
      <c r="JOJ489" s="3"/>
      <c r="JOK489" s="431"/>
      <c r="JOL489" s="3"/>
      <c r="JOM489" s="570"/>
      <c r="JON489" s="3"/>
      <c r="JOO489" s="431"/>
      <c r="JOP489" s="3"/>
      <c r="JOQ489" s="570"/>
      <c r="JOR489" s="3"/>
      <c r="JOS489" s="431"/>
      <c r="JOT489" s="3"/>
      <c r="JOU489" s="570"/>
      <c r="JOV489" s="3"/>
      <c r="JOW489" s="431"/>
      <c r="JOX489" s="3"/>
      <c r="JOY489" s="570"/>
      <c r="JOZ489" s="3"/>
      <c r="JPA489" s="431"/>
      <c r="JPB489" s="3"/>
      <c r="JPC489" s="570"/>
      <c r="JPD489" s="3"/>
      <c r="JPE489" s="431"/>
      <c r="JPF489" s="3"/>
      <c r="JPG489" s="570"/>
      <c r="JPH489" s="3"/>
      <c r="JPI489" s="431"/>
      <c r="JPJ489" s="3"/>
      <c r="JPK489" s="570"/>
      <c r="JPL489" s="3"/>
      <c r="JPM489" s="431"/>
      <c r="JPN489" s="3"/>
      <c r="JPO489" s="570"/>
      <c r="JPP489" s="3"/>
      <c r="JPQ489" s="431"/>
      <c r="JPR489" s="3"/>
      <c r="JPS489" s="570"/>
      <c r="JPT489" s="3"/>
      <c r="JPU489" s="431"/>
      <c r="JPV489" s="3"/>
      <c r="JPW489" s="570"/>
      <c r="JPX489" s="3"/>
      <c r="JPY489" s="431"/>
      <c r="JPZ489" s="3"/>
      <c r="JQA489" s="570"/>
      <c r="JQB489" s="3"/>
      <c r="JQC489" s="431"/>
      <c r="JQD489" s="3"/>
      <c r="JQE489" s="570"/>
      <c r="JQF489" s="3"/>
      <c r="JQG489" s="431"/>
      <c r="JQH489" s="3"/>
      <c r="JQI489" s="570"/>
      <c r="JQJ489" s="3"/>
      <c r="JQK489" s="431"/>
      <c r="JQL489" s="3"/>
      <c r="JQM489" s="570"/>
      <c r="JQN489" s="3"/>
      <c r="JQO489" s="431"/>
      <c r="JQP489" s="3"/>
      <c r="JQQ489" s="570"/>
      <c r="JQR489" s="3"/>
      <c r="JQS489" s="431"/>
      <c r="JQT489" s="3"/>
      <c r="JQU489" s="570"/>
      <c r="JQV489" s="3"/>
      <c r="JQW489" s="431"/>
      <c r="JQX489" s="3"/>
      <c r="JQY489" s="570"/>
      <c r="JQZ489" s="3"/>
      <c r="JRA489" s="431"/>
      <c r="JRB489" s="3"/>
      <c r="JRC489" s="570"/>
      <c r="JRD489" s="3"/>
      <c r="JRE489" s="431"/>
      <c r="JRF489" s="3"/>
      <c r="JRG489" s="570"/>
      <c r="JRH489" s="3"/>
      <c r="JRI489" s="431"/>
      <c r="JRJ489" s="3"/>
      <c r="JRK489" s="570"/>
      <c r="JRL489" s="3"/>
      <c r="JRM489" s="431"/>
      <c r="JRN489" s="3"/>
      <c r="JRO489" s="570"/>
      <c r="JRP489" s="3"/>
      <c r="JRQ489" s="431"/>
      <c r="JRR489" s="3"/>
      <c r="JRS489" s="570"/>
      <c r="JRT489" s="3"/>
      <c r="JRU489" s="431"/>
      <c r="JRV489" s="3"/>
      <c r="JRW489" s="570"/>
      <c r="JRX489" s="3"/>
      <c r="JRY489" s="431"/>
      <c r="JRZ489" s="3"/>
      <c r="JSA489" s="570"/>
      <c r="JSB489" s="3"/>
      <c r="JSC489" s="431"/>
      <c r="JSD489" s="3"/>
      <c r="JSE489" s="570"/>
      <c r="JSF489" s="3"/>
      <c r="JSG489" s="431"/>
      <c r="JSH489" s="3"/>
      <c r="JSI489" s="570"/>
      <c r="JSJ489" s="3"/>
      <c r="JSK489" s="431"/>
      <c r="JSL489" s="3"/>
      <c r="JSM489" s="570"/>
      <c r="JSN489" s="3"/>
      <c r="JSO489" s="431"/>
      <c r="JSP489" s="3"/>
      <c r="JSQ489" s="570"/>
      <c r="JSR489" s="3"/>
      <c r="JSS489" s="431"/>
      <c r="JST489" s="3"/>
      <c r="JSU489" s="570"/>
      <c r="JSV489" s="3"/>
      <c r="JSW489" s="431"/>
      <c r="JSX489" s="3"/>
      <c r="JSY489" s="570"/>
      <c r="JSZ489" s="3"/>
      <c r="JTA489" s="431"/>
      <c r="JTB489" s="3"/>
      <c r="JTC489" s="570"/>
      <c r="JTD489" s="3"/>
      <c r="JTE489" s="431"/>
      <c r="JTF489" s="3"/>
      <c r="JTG489" s="570"/>
      <c r="JTH489" s="3"/>
      <c r="JTI489" s="431"/>
      <c r="JTJ489" s="3"/>
      <c r="JTK489" s="570"/>
      <c r="JTL489" s="3"/>
      <c r="JTM489" s="431"/>
      <c r="JTN489" s="3"/>
      <c r="JTO489" s="570"/>
      <c r="JTP489" s="3"/>
      <c r="JTQ489" s="431"/>
      <c r="JTR489" s="3"/>
      <c r="JTS489" s="570"/>
      <c r="JTT489" s="3"/>
      <c r="JTU489" s="431"/>
      <c r="JTV489" s="3"/>
      <c r="JTW489" s="570"/>
      <c r="JTX489" s="3"/>
      <c r="JTY489" s="431"/>
      <c r="JTZ489" s="3"/>
      <c r="JUA489" s="570"/>
      <c r="JUB489" s="3"/>
      <c r="JUC489" s="431"/>
      <c r="JUD489" s="3"/>
      <c r="JUE489" s="570"/>
      <c r="JUF489" s="3"/>
      <c r="JUG489" s="431"/>
      <c r="JUH489" s="3"/>
      <c r="JUI489" s="570"/>
      <c r="JUJ489" s="3"/>
      <c r="JUK489" s="431"/>
      <c r="JUL489" s="3"/>
      <c r="JUM489" s="570"/>
      <c r="JUN489" s="3"/>
      <c r="JUO489" s="431"/>
      <c r="JUP489" s="3"/>
      <c r="JUQ489" s="570"/>
      <c r="JUR489" s="3"/>
      <c r="JUS489" s="431"/>
      <c r="JUT489" s="3"/>
      <c r="JUU489" s="570"/>
      <c r="JUV489" s="3"/>
      <c r="JUW489" s="431"/>
      <c r="JUX489" s="3"/>
      <c r="JUY489" s="570"/>
      <c r="JUZ489" s="3"/>
      <c r="JVA489" s="431"/>
      <c r="JVB489" s="3"/>
      <c r="JVC489" s="570"/>
      <c r="JVD489" s="3"/>
      <c r="JVE489" s="431"/>
      <c r="JVF489" s="3"/>
      <c r="JVG489" s="570"/>
      <c r="JVH489" s="3"/>
      <c r="JVI489" s="431"/>
      <c r="JVJ489" s="3"/>
      <c r="JVK489" s="570"/>
      <c r="JVL489" s="3"/>
      <c r="JVM489" s="431"/>
      <c r="JVN489" s="3"/>
      <c r="JVO489" s="570"/>
      <c r="JVP489" s="3"/>
      <c r="JVQ489" s="431"/>
      <c r="JVR489" s="3"/>
      <c r="JVS489" s="570"/>
      <c r="JVT489" s="3"/>
      <c r="JVU489" s="431"/>
      <c r="JVV489" s="3"/>
      <c r="JVW489" s="570"/>
      <c r="JVX489" s="3"/>
      <c r="JVY489" s="431"/>
      <c r="JVZ489" s="3"/>
      <c r="JWA489" s="570"/>
      <c r="JWB489" s="3"/>
      <c r="JWC489" s="431"/>
      <c r="JWD489" s="3"/>
      <c r="JWE489" s="570"/>
      <c r="JWF489" s="3"/>
      <c r="JWG489" s="431"/>
      <c r="JWH489" s="3"/>
      <c r="JWI489" s="570"/>
      <c r="JWJ489" s="3"/>
      <c r="JWK489" s="431"/>
      <c r="JWL489" s="3"/>
      <c r="JWM489" s="570"/>
      <c r="JWN489" s="3"/>
      <c r="JWO489" s="431"/>
      <c r="JWP489" s="3"/>
      <c r="JWQ489" s="570"/>
      <c r="JWR489" s="3"/>
      <c r="JWS489" s="431"/>
      <c r="JWT489" s="3"/>
      <c r="JWU489" s="570"/>
      <c r="JWV489" s="3"/>
      <c r="JWW489" s="431"/>
      <c r="JWX489" s="3"/>
      <c r="JWY489" s="570"/>
      <c r="JWZ489" s="3"/>
      <c r="JXA489" s="431"/>
      <c r="JXB489" s="3"/>
      <c r="JXC489" s="570"/>
      <c r="JXD489" s="3"/>
      <c r="JXE489" s="431"/>
      <c r="JXF489" s="3"/>
      <c r="JXG489" s="570"/>
      <c r="JXH489" s="3"/>
      <c r="JXI489" s="431"/>
      <c r="JXJ489" s="3"/>
      <c r="JXK489" s="570"/>
      <c r="JXL489" s="3"/>
      <c r="JXM489" s="431"/>
      <c r="JXN489" s="3"/>
      <c r="JXO489" s="570"/>
      <c r="JXP489" s="3"/>
      <c r="JXQ489" s="431"/>
      <c r="JXR489" s="3"/>
      <c r="JXS489" s="570"/>
      <c r="JXT489" s="3"/>
      <c r="JXU489" s="431"/>
      <c r="JXV489" s="3"/>
      <c r="JXW489" s="570"/>
      <c r="JXX489" s="3"/>
      <c r="JXY489" s="431"/>
      <c r="JXZ489" s="3"/>
      <c r="JYA489" s="570"/>
      <c r="JYB489" s="3"/>
      <c r="JYC489" s="431"/>
      <c r="JYD489" s="3"/>
      <c r="JYE489" s="570"/>
      <c r="JYF489" s="3"/>
      <c r="JYG489" s="431"/>
      <c r="JYH489" s="3"/>
      <c r="JYI489" s="570"/>
      <c r="JYJ489" s="3"/>
      <c r="JYK489" s="431"/>
      <c r="JYL489" s="3"/>
      <c r="JYM489" s="570"/>
      <c r="JYN489" s="3"/>
      <c r="JYO489" s="431"/>
      <c r="JYP489" s="3"/>
      <c r="JYQ489" s="570"/>
      <c r="JYR489" s="3"/>
      <c r="JYS489" s="431"/>
      <c r="JYT489" s="3"/>
      <c r="JYU489" s="570"/>
      <c r="JYV489" s="3"/>
      <c r="JYW489" s="431"/>
      <c r="JYX489" s="3"/>
      <c r="JYY489" s="570"/>
      <c r="JYZ489" s="3"/>
      <c r="JZA489" s="431"/>
      <c r="JZB489" s="3"/>
      <c r="JZC489" s="570"/>
      <c r="JZD489" s="3"/>
      <c r="JZE489" s="431"/>
      <c r="JZF489" s="3"/>
      <c r="JZG489" s="570"/>
      <c r="JZH489" s="3"/>
      <c r="JZI489" s="431"/>
      <c r="JZJ489" s="3"/>
      <c r="JZK489" s="570"/>
      <c r="JZL489" s="3"/>
      <c r="JZM489" s="431"/>
      <c r="JZN489" s="3"/>
      <c r="JZO489" s="570"/>
      <c r="JZP489" s="3"/>
      <c r="JZQ489" s="431"/>
      <c r="JZR489" s="3"/>
      <c r="JZS489" s="570"/>
      <c r="JZT489" s="3"/>
      <c r="JZU489" s="431"/>
      <c r="JZV489" s="3"/>
      <c r="JZW489" s="570"/>
      <c r="JZX489" s="3"/>
      <c r="JZY489" s="431"/>
      <c r="JZZ489" s="3"/>
      <c r="KAA489" s="570"/>
      <c r="KAB489" s="3"/>
      <c r="KAC489" s="431"/>
      <c r="KAD489" s="3"/>
      <c r="KAE489" s="570"/>
      <c r="KAF489" s="3"/>
      <c r="KAG489" s="431"/>
      <c r="KAH489" s="3"/>
      <c r="KAI489" s="570"/>
      <c r="KAJ489" s="3"/>
      <c r="KAK489" s="431"/>
      <c r="KAL489" s="3"/>
      <c r="KAM489" s="570"/>
      <c r="KAN489" s="3"/>
      <c r="KAO489" s="431"/>
      <c r="KAP489" s="3"/>
      <c r="KAQ489" s="570"/>
      <c r="KAR489" s="3"/>
      <c r="KAS489" s="431"/>
      <c r="KAT489" s="3"/>
      <c r="KAU489" s="570"/>
      <c r="KAV489" s="3"/>
      <c r="KAW489" s="431"/>
      <c r="KAX489" s="3"/>
      <c r="KAY489" s="570"/>
      <c r="KAZ489" s="3"/>
      <c r="KBA489" s="431"/>
      <c r="KBB489" s="3"/>
      <c r="KBC489" s="570"/>
      <c r="KBD489" s="3"/>
      <c r="KBE489" s="431"/>
      <c r="KBF489" s="3"/>
      <c r="KBG489" s="570"/>
      <c r="KBH489" s="3"/>
      <c r="KBI489" s="431"/>
      <c r="KBJ489" s="3"/>
      <c r="KBK489" s="570"/>
      <c r="KBL489" s="3"/>
      <c r="KBM489" s="431"/>
      <c r="KBN489" s="3"/>
      <c r="KBO489" s="570"/>
      <c r="KBP489" s="3"/>
      <c r="KBQ489" s="431"/>
      <c r="KBR489" s="3"/>
      <c r="KBS489" s="570"/>
      <c r="KBT489" s="3"/>
      <c r="KBU489" s="431"/>
      <c r="KBV489" s="3"/>
      <c r="KBW489" s="570"/>
      <c r="KBX489" s="3"/>
      <c r="KBY489" s="431"/>
      <c r="KBZ489" s="3"/>
      <c r="KCA489" s="570"/>
      <c r="KCB489" s="3"/>
      <c r="KCC489" s="431"/>
      <c r="KCD489" s="3"/>
      <c r="KCE489" s="570"/>
      <c r="KCF489" s="3"/>
      <c r="KCG489" s="431"/>
      <c r="KCH489" s="3"/>
      <c r="KCI489" s="570"/>
      <c r="KCJ489" s="3"/>
      <c r="KCK489" s="431"/>
      <c r="KCL489" s="3"/>
      <c r="KCM489" s="570"/>
      <c r="KCN489" s="3"/>
      <c r="KCO489" s="431"/>
      <c r="KCP489" s="3"/>
      <c r="KCQ489" s="570"/>
      <c r="KCR489" s="3"/>
      <c r="KCS489" s="431"/>
      <c r="KCT489" s="3"/>
      <c r="KCU489" s="570"/>
      <c r="KCV489" s="3"/>
      <c r="KCW489" s="431"/>
      <c r="KCX489" s="3"/>
      <c r="KCY489" s="570"/>
      <c r="KCZ489" s="3"/>
      <c r="KDA489" s="431"/>
      <c r="KDB489" s="3"/>
      <c r="KDC489" s="570"/>
      <c r="KDD489" s="3"/>
      <c r="KDE489" s="431"/>
      <c r="KDF489" s="3"/>
      <c r="KDG489" s="570"/>
      <c r="KDH489" s="3"/>
      <c r="KDI489" s="431"/>
      <c r="KDJ489" s="3"/>
      <c r="KDK489" s="570"/>
      <c r="KDL489" s="3"/>
      <c r="KDM489" s="431"/>
      <c r="KDN489" s="3"/>
      <c r="KDO489" s="570"/>
      <c r="KDP489" s="3"/>
      <c r="KDQ489" s="431"/>
      <c r="KDR489" s="3"/>
      <c r="KDS489" s="570"/>
      <c r="KDT489" s="3"/>
      <c r="KDU489" s="431"/>
      <c r="KDV489" s="3"/>
      <c r="KDW489" s="570"/>
      <c r="KDX489" s="3"/>
      <c r="KDY489" s="431"/>
      <c r="KDZ489" s="3"/>
      <c r="KEA489" s="570"/>
      <c r="KEB489" s="3"/>
      <c r="KEC489" s="431"/>
      <c r="KED489" s="3"/>
      <c r="KEE489" s="570"/>
      <c r="KEF489" s="3"/>
      <c r="KEG489" s="431"/>
      <c r="KEH489" s="3"/>
      <c r="KEI489" s="570"/>
      <c r="KEJ489" s="3"/>
      <c r="KEK489" s="431"/>
      <c r="KEL489" s="3"/>
      <c r="KEM489" s="570"/>
      <c r="KEN489" s="3"/>
      <c r="KEO489" s="431"/>
      <c r="KEP489" s="3"/>
      <c r="KEQ489" s="570"/>
      <c r="KER489" s="3"/>
      <c r="KES489" s="431"/>
      <c r="KET489" s="3"/>
      <c r="KEU489" s="570"/>
      <c r="KEV489" s="3"/>
      <c r="KEW489" s="431"/>
      <c r="KEX489" s="3"/>
      <c r="KEY489" s="570"/>
      <c r="KEZ489" s="3"/>
      <c r="KFA489" s="431"/>
      <c r="KFB489" s="3"/>
      <c r="KFC489" s="570"/>
      <c r="KFD489" s="3"/>
      <c r="KFE489" s="431"/>
      <c r="KFF489" s="3"/>
      <c r="KFG489" s="570"/>
      <c r="KFH489" s="3"/>
      <c r="KFI489" s="431"/>
      <c r="KFJ489" s="3"/>
      <c r="KFK489" s="570"/>
      <c r="KFL489" s="3"/>
      <c r="KFM489" s="431"/>
      <c r="KFN489" s="3"/>
      <c r="KFO489" s="570"/>
      <c r="KFP489" s="3"/>
      <c r="KFQ489" s="431"/>
      <c r="KFR489" s="3"/>
      <c r="KFS489" s="570"/>
      <c r="KFT489" s="3"/>
      <c r="KFU489" s="431"/>
      <c r="KFV489" s="3"/>
      <c r="KFW489" s="570"/>
      <c r="KFX489" s="3"/>
      <c r="KFY489" s="431"/>
      <c r="KFZ489" s="3"/>
      <c r="KGA489" s="570"/>
      <c r="KGB489" s="3"/>
      <c r="KGC489" s="431"/>
      <c r="KGD489" s="3"/>
      <c r="KGE489" s="570"/>
      <c r="KGF489" s="3"/>
      <c r="KGG489" s="431"/>
      <c r="KGH489" s="3"/>
      <c r="KGI489" s="570"/>
      <c r="KGJ489" s="3"/>
      <c r="KGK489" s="431"/>
      <c r="KGL489" s="3"/>
      <c r="KGM489" s="570"/>
      <c r="KGN489" s="3"/>
      <c r="KGO489" s="431"/>
      <c r="KGP489" s="3"/>
      <c r="KGQ489" s="570"/>
      <c r="KGR489" s="3"/>
      <c r="KGS489" s="431"/>
      <c r="KGT489" s="3"/>
      <c r="KGU489" s="570"/>
      <c r="KGV489" s="3"/>
      <c r="KGW489" s="431"/>
      <c r="KGX489" s="3"/>
      <c r="KGY489" s="570"/>
      <c r="KGZ489" s="3"/>
      <c r="KHA489" s="431"/>
      <c r="KHB489" s="3"/>
      <c r="KHC489" s="570"/>
      <c r="KHD489" s="3"/>
      <c r="KHE489" s="431"/>
      <c r="KHF489" s="3"/>
      <c r="KHG489" s="570"/>
      <c r="KHH489" s="3"/>
      <c r="KHI489" s="431"/>
      <c r="KHJ489" s="3"/>
      <c r="KHK489" s="570"/>
      <c r="KHL489" s="3"/>
      <c r="KHM489" s="431"/>
      <c r="KHN489" s="3"/>
      <c r="KHO489" s="570"/>
      <c r="KHP489" s="3"/>
      <c r="KHQ489" s="431"/>
      <c r="KHR489" s="3"/>
      <c r="KHS489" s="570"/>
      <c r="KHT489" s="3"/>
      <c r="KHU489" s="431"/>
      <c r="KHV489" s="3"/>
      <c r="KHW489" s="570"/>
      <c r="KHX489" s="3"/>
      <c r="KHY489" s="431"/>
      <c r="KHZ489" s="3"/>
      <c r="KIA489" s="570"/>
      <c r="KIB489" s="3"/>
      <c r="KIC489" s="431"/>
      <c r="KID489" s="3"/>
      <c r="KIE489" s="570"/>
      <c r="KIF489" s="3"/>
      <c r="KIG489" s="431"/>
      <c r="KIH489" s="3"/>
      <c r="KII489" s="570"/>
      <c r="KIJ489" s="3"/>
      <c r="KIK489" s="431"/>
      <c r="KIL489" s="3"/>
      <c r="KIM489" s="570"/>
      <c r="KIN489" s="3"/>
      <c r="KIO489" s="431"/>
      <c r="KIP489" s="3"/>
      <c r="KIQ489" s="570"/>
      <c r="KIR489" s="3"/>
      <c r="KIS489" s="431"/>
      <c r="KIT489" s="3"/>
      <c r="KIU489" s="570"/>
      <c r="KIV489" s="3"/>
      <c r="KIW489" s="431"/>
      <c r="KIX489" s="3"/>
      <c r="KIY489" s="570"/>
      <c r="KIZ489" s="3"/>
      <c r="KJA489" s="431"/>
      <c r="KJB489" s="3"/>
      <c r="KJC489" s="570"/>
      <c r="KJD489" s="3"/>
      <c r="KJE489" s="431"/>
      <c r="KJF489" s="3"/>
      <c r="KJG489" s="570"/>
      <c r="KJH489" s="3"/>
      <c r="KJI489" s="431"/>
      <c r="KJJ489" s="3"/>
      <c r="KJK489" s="570"/>
      <c r="KJL489" s="3"/>
      <c r="KJM489" s="431"/>
      <c r="KJN489" s="3"/>
      <c r="KJO489" s="570"/>
      <c r="KJP489" s="3"/>
      <c r="KJQ489" s="431"/>
      <c r="KJR489" s="3"/>
      <c r="KJS489" s="570"/>
      <c r="KJT489" s="3"/>
      <c r="KJU489" s="431"/>
      <c r="KJV489" s="3"/>
      <c r="KJW489" s="570"/>
      <c r="KJX489" s="3"/>
      <c r="KJY489" s="431"/>
      <c r="KJZ489" s="3"/>
      <c r="KKA489" s="570"/>
      <c r="KKB489" s="3"/>
      <c r="KKC489" s="431"/>
      <c r="KKD489" s="3"/>
      <c r="KKE489" s="570"/>
      <c r="KKF489" s="3"/>
      <c r="KKG489" s="431"/>
      <c r="KKH489" s="3"/>
      <c r="KKI489" s="570"/>
      <c r="KKJ489" s="3"/>
      <c r="KKK489" s="431"/>
      <c r="KKL489" s="3"/>
      <c r="KKM489" s="570"/>
      <c r="KKN489" s="3"/>
      <c r="KKO489" s="431"/>
      <c r="KKP489" s="3"/>
      <c r="KKQ489" s="570"/>
      <c r="KKR489" s="3"/>
      <c r="KKS489" s="431"/>
      <c r="KKT489" s="3"/>
      <c r="KKU489" s="570"/>
      <c r="KKV489" s="3"/>
      <c r="KKW489" s="431"/>
      <c r="KKX489" s="3"/>
      <c r="KKY489" s="570"/>
      <c r="KKZ489" s="3"/>
      <c r="KLA489" s="431"/>
      <c r="KLB489" s="3"/>
      <c r="KLC489" s="570"/>
      <c r="KLD489" s="3"/>
      <c r="KLE489" s="431"/>
      <c r="KLF489" s="3"/>
      <c r="KLG489" s="570"/>
      <c r="KLH489" s="3"/>
      <c r="KLI489" s="431"/>
      <c r="KLJ489" s="3"/>
      <c r="KLK489" s="570"/>
      <c r="KLL489" s="3"/>
      <c r="KLM489" s="431"/>
      <c r="KLN489" s="3"/>
      <c r="KLO489" s="570"/>
      <c r="KLP489" s="3"/>
      <c r="KLQ489" s="431"/>
      <c r="KLR489" s="3"/>
      <c r="KLS489" s="570"/>
      <c r="KLT489" s="3"/>
      <c r="KLU489" s="431"/>
      <c r="KLV489" s="3"/>
      <c r="KLW489" s="570"/>
      <c r="KLX489" s="3"/>
      <c r="KLY489" s="431"/>
      <c r="KLZ489" s="3"/>
      <c r="KMA489" s="570"/>
      <c r="KMB489" s="3"/>
      <c r="KMC489" s="431"/>
      <c r="KMD489" s="3"/>
      <c r="KME489" s="570"/>
      <c r="KMF489" s="3"/>
      <c r="KMG489" s="431"/>
      <c r="KMH489" s="3"/>
      <c r="KMI489" s="570"/>
      <c r="KMJ489" s="3"/>
      <c r="KMK489" s="431"/>
      <c r="KML489" s="3"/>
      <c r="KMM489" s="570"/>
      <c r="KMN489" s="3"/>
      <c r="KMO489" s="431"/>
      <c r="KMP489" s="3"/>
      <c r="KMQ489" s="570"/>
      <c r="KMR489" s="3"/>
      <c r="KMS489" s="431"/>
      <c r="KMT489" s="3"/>
      <c r="KMU489" s="570"/>
      <c r="KMV489" s="3"/>
      <c r="KMW489" s="431"/>
      <c r="KMX489" s="3"/>
      <c r="KMY489" s="570"/>
      <c r="KMZ489" s="3"/>
      <c r="KNA489" s="431"/>
      <c r="KNB489" s="3"/>
      <c r="KNC489" s="570"/>
      <c r="KND489" s="3"/>
      <c r="KNE489" s="431"/>
      <c r="KNF489" s="3"/>
      <c r="KNG489" s="570"/>
      <c r="KNH489" s="3"/>
      <c r="KNI489" s="431"/>
      <c r="KNJ489" s="3"/>
      <c r="KNK489" s="570"/>
      <c r="KNL489" s="3"/>
      <c r="KNM489" s="431"/>
      <c r="KNN489" s="3"/>
      <c r="KNO489" s="570"/>
      <c r="KNP489" s="3"/>
      <c r="KNQ489" s="431"/>
      <c r="KNR489" s="3"/>
      <c r="KNS489" s="570"/>
      <c r="KNT489" s="3"/>
      <c r="KNU489" s="431"/>
      <c r="KNV489" s="3"/>
      <c r="KNW489" s="570"/>
      <c r="KNX489" s="3"/>
      <c r="KNY489" s="431"/>
      <c r="KNZ489" s="3"/>
      <c r="KOA489" s="570"/>
      <c r="KOB489" s="3"/>
      <c r="KOC489" s="431"/>
      <c r="KOD489" s="3"/>
      <c r="KOE489" s="570"/>
      <c r="KOF489" s="3"/>
      <c r="KOG489" s="431"/>
      <c r="KOH489" s="3"/>
      <c r="KOI489" s="570"/>
      <c r="KOJ489" s="3"/>
      <c r="KOK489" s="431"/>
      <c r="KOL489" s="3"/>
      <c r="KOM489" s="570"/>
      <c r="KON489" s="3"/>
      <c r="KOO489" s="431"/>
      <c r="KOP489" s="3"/>
      <c r="KOQ489" s="570"/>
      <c r="KOR489" s="3"/>
      <c r="KOS489" s="431"/>
      <c r="KOT489" s="3"/>
      <c r="KOU489" s="570"/>
      <c r="KOV489" s="3"/>
      <c r="KOW489" s="431"/>
      <c r="KOX489" s="3"/>
      <c r="KOY489" s="570"/>
      <c r="KOZ489" s="3"/>
      <c r="KPA489" s="431"/>
      <c r="KPB489" s="3"/>
      <c r="KPC489" s="570"/>
      <c r="KPD489" s="3"/>
      <c r="KPE489" s="431"/>
      <c r="KPF489" s="3"/>
      <c r="KPG489" s="570"/>
      <c r="KPH489" s="3"/>
      <c r="KPI489" s="431"/>
      <c r="KPJ489" s="3"/>
      <c r="KPK489" s="570"/>
      <c r="KPL489" s="3"/>
      <c r="KPM489" s="431"/>
      <c r="KPN489" s="3"/>
      <c r="KPO489" s="570"/>
      <c r="KPP489" s="3"/>
      <c r="KPQ489" s="431"/>
      <c r="KPR489" s="3"/>
      <c r="KPS489" s="570"/>
      <c r="KPT489" s="3"/>
      <c r="KPU489" s="431"/>
      <c r="KPV489" s="3"/>
      <c r="KPW489" s="570"/>
      <c r="KPX489" s="3"/>
      <c r="KPY489" s="431"/>
      <c r="KPZ489" s="3"/>
      <c r="KQA489" s="570"/>
      <c r="KQB489" s="3"/>
      <c r="KQC489" s="431"/>
      <c r="KQD489" s="3"/>
      <c r="KQE489" s="570"/>
      <c r="KQF489" s="3"/>
      <c r="KQG489" s="431"/>
      <c r="KQH489" s="3"/>
      <c r="KQI489" s="570"/>
      <c r="KQJ489" s="3"/>
      <c r="KQK489" s="431"/>
      <c r="KQL489" s="3"/>
      <c r="KQM489" s="570"/>
      <c r="KQN489" s="3"/>
      <c r="KQO489" s="431"/>
      <c r="KQP489" s="3"/>
      <c r="KQQ489" s="570"/>
      <c r="KQR489" s="3"/>
      <c r="KQS489" s="431"/>
      <c r="KQT489" s="3"/>
      <c r="KQU489" s="570"/>
      <c r="KQV489" s="3"/>
      <c r="KQW489" s="431"/>
      <c r="KQX489" s="3"/>
      <c r="KQY489" s="570"/>
      <c r="KQZ489" s="3"/>
      <c r="KRA489" s="431"/>
      <c r="KRB489" s="3"/>
      <c r="KRC489" s="570"/>
      <c r="KRD489" s="3"/>
      <c r="KRE489" s="431"/>
      <c r="KRF489" s="3"/>
      <c r="KRG489" s="570"/>
      <c r="KRH489" s="3"/>
      <c r="KRI489" s="431"/>
      <c r="KRJ489" s="3"/>
      <c r="KRK489" s="570"/>
      <c r="KRL489" s="3"/>
      <c r="KRM489" s="431"/>
      <c r="KRN489" s="3"/>
      <c r="KRO489" s="570"/>
      <c r="KRP489" s="3"/>
      <c r="KRQ489" s="431"/>
      <c r="KRR489" s="3"/>
      <c r="KRS489" s="570"/>
      <c r="KRT489" s="3"/>
      <c r="KRU489" s="431"/>
      <c r="KRV489" s="3"/>
      <c r="KRW489" s="570"/>
      <c r="KRX489" s="3"/>
      <c r="KRY489" s="431"/>
      <c r="KRZ489" s="3"/>
      <c r="KSA489" s="570"/>
      <c r="KSB489" s="3"/>
      <c r="KSC489" s="431"/>
      <c r="KSD489" s="3"/>
      <c r="KSE489" s="570"/>
      <c r="KSF489" s="3"/>
      <c r="KSG489" s="431"/>
      <c r="KSH489" s="3"/>
      <c r="KSI489" s="570"/>
      <c r="KSJ489" s="3"/>
      <c r="KSK489" s="431"/>
      <c r="KSL489" s="3"/>
      <c r="KSM489" s="570"/>
      <c r="KSN489" s="3"/>
      <c r="KSO489" s="431"/>
      <c r="KSP489" s="3"/>
      <c r="KSQ489" s="570"/>
      <c r="KSR489" s="3"/>
      <c r="KSS489" s="431"/>
      <c r="KST489" s="3"/>
      <c r="KSU489" s="570"/>
      <c r="KSV489" s="3"/>
      <c r="KSW489" s="431"/>
      <c r="KSX489" s="3"/>
      <c r="KSY489" s="570"/>
      <c r="KSZ489" s="3"/>
      <c r="KTA489" s="431"/>
      <c r="KTB489" s="3"/>
      <c r="KTC489" s="570"/>
      <c r="KTD489" s="3"/>
      <c r="KTE489" s="431"/>
      <c r="KTF489" s="3"/>
      <c r="KTG489" s="570"/>
      <c r="KTH489" s="3"/>
      <c r="KTI489" s="431"/>
      <c r="KTJ489" s="3"/>
      <c r="KTK489" s="570"/>
      <c r="KTL489" s="3"/>
      <c r="KTM489" s="431"/>
      <c r="KTN489" s="3"/>
      <c r="KTO489" s="570"/>
      <c r="KTP489" s="3"/>
      <c r="KTQ489" s="431"/>
      <c r="KTR489" s="3"/>
      <c r="KTS489" s="570"/>
      <c r="KTT489" s="3"/>
      <c r="KTU489" s="431"/>
      <c r="KTV489" s="3"/>
      <c r="KTW489" s="570"/>
      <c r="KTX489" s="3"/>
      <c r="KTY489" s="431"/>
      <c r="KTZ489" s="3"/>
      <c r="KUA489" s="570"/>
      <c r="KUB489" s="3"/>
      <c r="KUC489" s="431"/>
      <c r="KUD489" s="3"/>
      <c r="KUE489" s="570"/>
      <c r="KUF489" s="3"/>
      <c r="KUG489" s="431"/>
      <c r="KUH489" s="3"/>
      <c r="KUI489" s="570"/>
      <c r="KUJ489" s="3"/>
      <c r="KUK489" s="431"/>
      <c r="KUL489" s="3"/>
      <c r="KUM489" s="570"/>
      <c r="KUN489" s="3"/>
      <c r="KUO489" s="431"/>
      <c r="KUP489" s="3"/>
      <c r="KUQ489" s="570"/>
      <c r="KUR489" s="3"/>
      <c r="KUS489" s="431"/>
      <c r="KUT489" s="3"/>
      <c r="KUU489" s="570"/>
      <c r="KUV489" s="3"/>
      <c r="KUW489" s="431"/>
      <c r="KUX489" s="3"/>
      <c r="KUY489" s="570"/>
      <c r="KUZ489" s="3"/>
      <c r="KVA489" s="431"/>
      <c r="KVB489" s="3"/>
      <c r="KVC489" s="570"/>
      <c r="KVD489" s="3"/>
      <c r="KVE489" s="431"/>
      <c r="KVF489" s="3"/>
      <c r="KVG489" s="570"/>
      <c r="KVH489" s="3"/>
      <c r="KVI489" s="431"/>
      <c r="KVJ489" s="3"/>
      <c r="KVK489" s="570"/>
      <c r="KVL489" s="3"/>
      <c r="KVM489" s="431"/>
      <c r="KVN489" s="3"/>
      <c r="KVO489" s="570"/>
      <c r="KVP489" s="3"/>
      <c r="KVQ489" s="431"/>
      <c r="KVR489" s="3"/>
      <c r="KVS489" s="570"/>
      <c r="KVT489" s="3"/>
      <c r="KVU489" s="431"/>
      <c r="KVV489" s="3"/>
      <c r="KVW489" s="570"/>
      <c r="KVX489" s="3"/>
      <c r="KVY489" s="431"/>
      <c r="KVZ489" s="3"/>
      <c r="KWA489" s="570"/>
      <c r="KWB489" s="3"/>
      <c r="KWC489" s="431"/>
      <c r="KWD489" s="3"/>
      <c r="KWE489" s="570"/>
      <c r="KWF489" s="3"/>
      <c r="KWG489" s="431"/>
      <c r="KWH489" s="3"/>
      <c r="KWI489" s="570"/>
      <c r="KWJ489" s="3"/>
      <c r="KWK489" s="431"/>
      <c r="KWL489" s="3"/>
      <c r="KWM489" s="570"/>
      <c r="KWN489" s="3"/>
      <c r="KWO489" s="431"/>
      <c r="KWP489" s="3"/>
      <c r="KWQ489" s="570"/>
      <c r="KWR489" s="3"/>
      <c r="KWS489" s="431"/>
      <c r="KWT489" s="3"/>
      <c r="KWU489" s="570"/>
      <c r="KWV489" s="3"/>
      <c r="KWW489" s="431"/>
      <c r="KWX489" s="3"/>
      <c r="KWY489" s="570"/>
      <c r="KWZ489" s="3"/>
      <c r="KXA489" s="431"/>
      <c r="KXB489" s="3"/>
      <c r="KXC489" s="570"/>
      <c r="KXD489" s="3"/>
      <c r="KXE489" s="431"/>
      <c r="KXF489" s="3"/>
      <c r="KXG489" s="570"/>
      <c r="KXH489" s="3"/>
      <c r="KXI489" s="431"/>
      <c r="KXJ489" s="3"/>
      <c r="KXK489" s="570"/>
      <c r="KXL489" s="3"/>
      <c r="KXM489" s="431"/>
      <c r="KXN489" s="3"/>
      <c r="KXO489" s="570"/>
      <c r="KXP489" s="3"/>
      <c r="KXQ489" s="431"/>
      <c r="KXR489" s="3"/>
      <c r="KXS489" s="570"/>
      <c r="KXT489" s="3"/>
      <c r="KXU489" s="431"/>
      <c r="KXV489" s="3"/>
      <c r="KXW489" s="570"/>
      <c r="KXX489" s="3"/>
      <c r="KXY489" s="431"/>
      <c r="KXZ489" s="3"/>
      <c r="KYA489" s="570"/>
      <c r="KYB489" s="3"/>
      <c r="KYC489" s="431"/>
      <c r="KYD489" s="3"/>
      <c r="KYE489" s="570"/>
      <c r="KYF489" s="3"/>
      <c r="KYG489" s="431"/>
      <c r="KYH489" s="3"/>
      <c r="KYI489" s="570"/>
      <c r="KYJ489" s="3"/>
      <c r="KYK489" s="431"/>
      <c r="KYL489" s="3"/>
      <c r="KYM489" s="570"/>
      <c r="KYN489" s="3"/>
      <c r="KYO489" s="431"/>
      <c r="KYP489" s="3"/>
      <c r="KYQ489" s="570"/>
      <c r="KYR489" s="3"/>
      <c r="KYS489" s="431"/>
      <c r="KYT489" s="3"/>
      <c r="KYU489" s="570"/>
      <c r="KYV489" s="3"/>
      <c r="KYW489" s="431"/>
      <c r="KYX489" s="3"/>
      <c r="KYY489" s="570"/>
      <c r="KYZ489" s="3"/>
      <c r="KZA489" s="431"/>
      <c r="KZB489" s="3"/>
      <c r="KZC489" s="570"/>
      <c r="KZD489" s="3"/>
      <c r="KZE489" s="431"/>
      <c r="KZF489" s="3"/>
      <c r="KZG489" s="570"/>
      <c r="KZH489" s="3"/>
      <c r="KZI489" s="431"/>
      <c r="KZJ489" s="3"/>
      <c r="KZK489" s="570"/>
      <c r="KZL489" s="3"/>
      <c r="KZM489" s="431"/>
      <c r="KZN489" s="3"/>
      <c r="KZO489" s="570"/>
      <c r="KZP489" s="3"/>
      <c r="KZQ489" s="431"/>
      <c r="KZR489" s="3"/>
      <c r="KZS489" s="570"/>
      <c r="KZT489" s="3"/>
      <c r="KZU489" s="431"/>
      <c r="KZV489" s="3"/>
      <c r="KZW489" s="570"/>
      <c r="KZX489" s="3"/>
      <c r="KZY489" s="431"/>
      <c r="KZZ489" s="3"/>
      <c r="LAA489" s="570"/>
      <c r="LAB489" s="3"/>
      <c r="LAC489" s="431"/>
      <c r="LAD489" s="3"/>
      <c r="LAE489" s="570"/>
      <c r="LAF489" s="3"/>
      <c r="LAG489" s="431"/>
      <c r="LAH489" s="3"/>
      <c r="LAI489" s="570"/>
      <c r="LAJ489" s="3"/>
      <c r="LAK489" s="431"/>
      <c r="LAL489" s="3"/>
      <c r="LAM489" s="570"/>
      <c r="LAN489" s="3"/>
      <c r="LAO489" s="431"/>
      <c r="LAP489" s="3"/>
      <c r="LAQ489" s="570"/>
      <c r="LAR489" s="3"/>
      <c r="LAS489" s="431"/>
      <c r="LAT489" s="3"/>
      <c r="LAU489" s="570"/>
      <c r="LAV489" s="3"/>
      <c r="LAW489" s="431"/>
      <c r="LAX489" s="3"/>
      <c r="LAY489" s="570"/>
      <c r="LAZ489" s="3"/>
      <c r="LBA489" s="431"/>
      <c r="LBB489" s="3"/>
      <c r="LBC489" s="570"/>
      <c r="LBD489" s="3"/>
      <c r="LBE489" s="431"/>
      <c r="LBF489" s="3"/>
      <c r="LBG489" s="570"/>
      <c r="LBH489" s="3"/>
      <c r="LBI489" s="431"/>
      <c r="LBJ489" s="3"/>
      <c r="LBK489" s="570"/>
      <c r="LBL489" s="3"/>
      <c r="LBM489" s="431"/>
      <c r="LBN489" s="3"/>
      <c r="LBO489" s="570"/>
      <c r="LBP489" s="3"/>
      <c r="LBQ489" s="431"/>
      <c r="LBR489" s="3"/>
      <c r="LBS489" s="570"/>
      <c r="LBT489" s="3"/>
      <c r="LBU489" s="431"/>
      <c r="LBV489" s="3"/>
      <c r="LBW489" s="570"/>
      <c r="LBX489" s="3"/>
      <c r="LBY489" s="431"/>
      <c r="LBZ489" s="3"/>
      <c r="LCA489" s="570"/>
      <c r="LCB489" s="3"/>
      <c r="LCC489" s="431"/>
      <c r="LCD489" s="3"/>
      <c r="LCE489" s="570"/>
      <c r="LCF489" s="3"/>
      <c r="LCG489" s="431"/>
      <c r="LCH489" s="3"/>
      <c r="LCI489" s="570"/>
      <c r="LCJ489" s="3"/>
      <c r="LCK489" s="431"/>
      <c r="LCL489" s="3"/>
      <c r="LCM489" s="570"/>
      <c r="LCN489" s="3"/>
      <c r="LCO489" s="431"/>
      <c r="LCP489" s="3"/>
      <c r="LCQ489" s="570"/>
      <c r="LCR489" s="3"/>
      <c r="LCS489" s="431"/>
      <c r="LCT489" s="3"/>
      <c r="LCU489" s="570"/>
      <c r="LCV489" s="3"/>
      <c r="LCW489" s="431"/>
      <c r="LCX489" s="3"/>
      <c r="LCY489" s="570"/>
      <c r="LCZ489" s="3"/>
      <c r="LDA489" s="431"/>
      <c r="LDB489" s="3"/>
      <c r="LDC489" s="570"/>
      <c r="LDD489" s="3"/>
      <c r="LDE489" s="431"/>
      <c r="LDF489" s="3"/>
      <c r="LDG489" s="570"/>
      <c r="LDH489" s="3"/>
      <c r="LDI489" s="431"/>
      <c r="LDJ489" s="3"/>
      <c r="LDK489" s="570"/>
      <c r="LDL489" s="3"/>
      <c r="LDM489" s="431"/>
      <c r="LDN489" s="3"/>
      <c r="LDO489" s="570"/>
      <c r="LDP489" s="3"/>
      <c r="LDQ489" s="431"/>
      <c r="LDR489" s="3"/>
      <c r="LDS489" s="570"/>
      <c r="LDT489" s="3"/>
      <c r="LDU489" s="431"/>
      <c r="LDV489" s="3"/>
      <c r="LDW489" s="570"/>
      <c r="LDX489" s="3"/>
      <c r="LDY489" s="431"/>
      <c r="LDZ489" s="3"/>
      <c r="LEA489" s="570"/>
      <c r="LEB489" s="3"/>
      <c r="LEC489" s="431"/>
      <c r="LED489" s="3"/>
      <c r="LEE489" s="570"/>
      <c r="LEF489" s="3"/>
      <c r="LEG489" s="431"/>
      <c r="LEH489" s="3"/>
      <c r="LEI489" s="570"/>
      <c r="LEJ489" s="3"/>
      <c r="LEK489" s="431"/>
      <c r="LEL489" s="3"/>
      <c r="LEM489" s="570"/>
      <c r="LEN489" s="3"/>
      <c r="LEO489" s="431"/>
      <c r="LEP489" s="3"/>
      <c r="LEQ489" s="570"/>
      <c r="LER489" s="3"/>
      <c r="LES489" s="431"/>
      <c r="LET489" s="3"/>
      <c r="LEU489" s="570"/>
      <c r="LEV489" s="3"/>
      <c r="LEW489" s="431"/>
      <c r="LEX489" s="3"/>
      <c r="LEY489" s="570"/>
      <c r="LEZ489" s="3"/>
      <c r="LFA489" s="431"/>
      <c r="LFB489" s="3"/>
      <c r="LFC489" s="570"/>
      <c r="LFD489" s="3"/>
      <c r="LFE489" s="431"/>
      <c r="LFF489" s="3"/>
      <c r="LFG489" s="570"/>
      <c r="LFH489" s="3"/>
      <c r="LFI489" s="431"/>
      <c r="LFJ489" s="3"/>
      <c r="LFK489" s="570"/>
      <c r="LFL489" s="3"/>
      <c r="LFM489" s="431"/>
      <c r="LFN489" s="3"/>
      <c r="LFO489" s="570"/>
      <c r="LFP489" s="3"/>
      <c r="LFQ489" s="431"/>
      <c r="LFR489" s="3"/>
      <c r="LFS489" s="570"/>
      <c r="LFT489" s="3"/>
      <c r="LFU489" s="431"/>
      <c r="LFV489" s="3"/>
      <c r="LFW489" s="570"/>
      <c r="LFX489" s="3"/>
      <c r="LFY489" s="431"/>
      <c r="LFZ489" s="3"/>
      <c r="LGA489" s="570"/>
      <c r="LGB489" s="3"/>
      <c r="LGC489" s="431"/>
      <c r="LGD489" s="3"/>
      <c r="LGE489" s="570"/>
      <c r="LGF489" s="3"/>
      <c r="LGG489" s="431"/>
      <c r="LGH489" s="3"/>
      <c r="LGI489" s="570"/>
      <c r="LGJ489" s="3"/>
      <c r="LGK489" s="431"/>
      <c r="LGL489" s="3"/>
      <c r="LGM489" s="570"/>
      <c r="LGN489" s="3"/>
      <c r="LGO489" s="431"/>
      <c r="LGP489" s="3"/>
      <c r="LGQ489" s="570"/>
      <c r="LGR489" s="3"/>
      <c r="LGS489" s="431"/>
      <c r="LGT489" s="3"/>
      <c r="LGU489" s="570"/>
      <c r="LGV489" s="3"/>
      <c r="LGW489" s="431"/>
      <c r="LGX489" s="3"/>
      <c r="LGY489" s="570"/>
      <c r="LGZ489" s="3"/>
      <c r="LHA489" s="431"/>
      <c r="LHB489" s="3"/>
      <c r="LHC489" s="570"/>
      <c r="LHD489" s="3"/>
      <c r="LHE489" s="431"/>
      <c r="LHF489" s="3"/>
      <c r="LHG489" s="570"/>
      <c r="LHH489" s="3"/>
      <c r="LHI489" s="431"/>
      <c r="LHJ489" s="3"/>
      <c r="LHK489" s="570"/>
      <c r="LHL489" s="3"/>
      <c r="LHM489" s="431"/>
      <c r="LHN489" s="3"/>
      <c r="LHO489" s="570"/>
      <c r="LHP489" s="3"/>
      <c r="LHQ489" s="431"/>
      <c r="LHR489" s="3"/>
      <c r="LHS489" s="570"/>
      <c r="LHT489" s="3"/>
      <c r="LHU489" s="431"/>
      <c r="LHV489" s="3"/>
      <c r="LHW489" s="570"/>
      <c r="LHX489" s="3"/>
      <c r="LHY489" s="431"/>
      <c r="LHZ489" s="3"/>
      <c r="LIA489" s="570"/>
      <c r="LIB489" s="3"/>
      <c r="LIC489" s="431"/>
      <c r="LID489" s="3"/>
      <c r="LIE489" s="570"/>
      <c r="LIF489" s="3"/>
      <c r="LIG489" s="431"/>
      <c r="LIH489" s="3"/>
      <c r="LII489" s="570"/>
      <c r="LIJ489" s="3"/>
      <c r="LIK489" s="431"/>
      <c r="LIL489" s="3"/>
      <c r="LIM489" s="570"/>
      <c r="LIN489" s="3"/>
      <c r="LIO489" s="431"/>
      <c r="LIP489" s="3"/>
      <c r="LIQ489" s="570"/>
      <c r="LIR489" s="3"/>
      <c r="LIS489" s="431"/>
      <c r="LIT489" s="3"/>
      <c r="LIU489" s="570"/>
      <c r="LIV489" s="3"/>
      <c r="LIW489" s="431"/>
      <c r="LIX489" s="3"/>
      <c r="LIY489" s="570"/>
      <c r="LIZ489" s="3"/>
      <c r="LJA489" s="431"/>
      <c r="LJB489" s="3"/>
      <c r="LJC489" s="570"/>
      <c r="LJD489" s="3"/>
      <c r="LJE489" s="431"/>
      <c r="LJF489" s="3"/>
      <c r="LJG489" s="570"/>
      <c r="LJH489" s="3"/>
      <c r="LJI489" s="431"/>
      <c r="LJJ489" s="3"/>
      <c r="LJK489" s="570"/>
      <c r="LJL489" s="3"/>
      <c r="LJM489" s="431"/>
      <c r="LJN489" s="3"/>
      <c r="LJO489" s="570"/>
      <c r="LJP489" s="3"/>
      <c r="LJQ489" s="431"/>
      <c r="LJR489" s="3"/>
      <c r="LJS489" s="570"/>
      <c r="LJT489" s="3"/>
      <c r="LJU489" s="431"/>
      <c r="LJV489" s="3"/>
      <c r="LJW489" s="570"/>
      <c r="LJX489" s="3"/>
      <c r="LJY489" s="431"/>
      <c r="LJZ489" s="3"/>
      <c r="LKA489" s="570"/>
      <c r="LKB489" s="3"/>
      <c r="LKC489" s="431"/>
      <c r="LKD489" s="3"/>
      <c r="LKE489" s="570"/>
      <c r="LKF489" s="3"/>
      <c r="LKG489" s="431"/>
      <c r="LKH489" s="3"/>
      <c r="LKI489" s="570"/>
      <c r="LKJ489" s="3"/>
      <c r="LKK489" s="431"/>
      <c r="LKL489" s="3"/>
      <c r="LKM489" s="570"/>
      <c r="LKN489" s="3"/>
      <c r="LKO489" s="431"/>
      <c r="LKP489" s="3"/>
      <c r="LKQ489" s="570"/>
      <c r="LKR489" s="3"/>
      <c r="LKS489" s="431"/>
      <c r="LKT489" s="3"/>
      <c r="LKU489" s="570"/>
      <c r="LKV489" s="3"/>
      <c r="LKW489" s="431"/>
      <c r="LKX489" s="3"/>
      <c r="LKY489" s="570"/>
      <c r="LKZ489" s="3"/>
      <c r="LLA489" s="431"/>
      <c r="LLB489" s="3"/>
      <c r="LLC489" s="570"/>
      <c r="LLD489" s="3"/>
      <c r="LLE489" s="431"/>
      <c r="LLF489" s="3"/>
      <c r="LLG489" s="570"/>
      <c r="LLH489" s="3"/>
      <c r="LLI489" s="431"/>
      <c r="LLJ489" s="3"/>
      <c r="LLK489" s="570"/>
      <c r="LLL489" s="3"/>
      <c r="LLM489" s="431"/>
      <c r="LLN489" s="3"/>
      <c r="LLO489" s="570"/>
      <c r="LLP489" s="3"/>
      <c r="LLQ489" s="431"/>
      <c r="LLR489" s="3"/>
      <c r="LLS489" s="570"/>
      <c r="LLT489" s="3"/>
      <c r="LLU489" s="431"/>
      <c r="LLV489" s="3"/>
      <c r="LLW489" s="570"/>
      <c r="LLX489" s="3"/>
      <c r="LLY489" s="431"/>
      <c r="LLZ489" s="3"/>
      <c r="LMA489" s="570"/>
      <c r="LMB489" s="3"/>
      <c r="LMC489" s="431"/>
      <c r="LMD489" s="3"/>
      <c r="LME489" s="570"/>
      <c r="LMF489" s="3"/>
      <c r="LMG489" s="431"/>
      <c r="LMH489" s="3"/>
      <c r="LMI489" s="570"/>
      <c r="LMJ489" s="3"/>
      <c r="LMK489" s="431"/>
      <c r="LML489" s="3"/>
      <c r="LMM489" s="570"/>
      <c r="LMN489" s="3"/>
      <c r="LMO489" s="431"/>
      <c r="LMP489" s="3"/>
      <c r="LMQ489" s="570"/>
      <c r="LMR489" s="3"/>
      <c r="LMS489" s="431"/>
      <c r="LMT489" s="3"/>
      <c r="LMU489" s="570"/>
      <c r="LMV489" s="3"/>
      <c r="LMW489" s="431"/>
      <c r="LMX489" s="3"/>
      <c r="LMY489" s="570"/>
      <c r="LMZ489" s="3"/>
      <c r="LNA489" s="431"/>
      <c r="LNB489" s="3"/>
      <c r="LNC489" s="570"/>
      <c r="LND489" s="3"/>
      <c r="LNE489" s="431"/>
      <c r="LNF489" s="3"/>
      <c r="LNG489" s="570"/>
      <c r="LNH489" s="3"/>
      <c r="LNI489" s="431"/>
      <c r="LNJ489" s="3"/>
      <c r="LNK489" s="570"/>
      <c r="LNL489" s="3"/>
      <c r="LNM489" s="431"/>
      <c r="LNN489" s="3"/>
      <c r="LNO489" s="570"/>
      <c r="LNP489" s="3"/>
      <c r="LNQ489" s="431"/>
      <c r="LNR489" s="3"/>
      <c r="LNS489" s="570"/>
      <c r="LNT489" s="3"/>
      <c r="LNU489" s="431"/>
      <c r="LNV489" s="3"/>
      <c r="LNW489" s="570"/>
      <c r="LNX489" s="3"/>
      <c r="LNY489" s="431"/>
      <c r="LNZ489" s="3"/>
      <c r="LOA489" s="570"/>
      <c r="LOB489" s="3"/>
      <c r="LOC489" s="431"/>
      <c r="LOD489" s="3"/>
      <c r="LOE489" s="570"/>
      <c r="LOF489" s="3"/>
      <c r="LOG489" s="431"/>
      <c r="LOH489" s="3"/>
      <c r="LOI489" s="570"/>
      <c r="LOJ489" s="3"/>
      <c r="LOK489" s="431"/>
      <c r="LOL489" s="3"/>
      <c r="LOM489" s="570"/>
      <c r="LON489" s="3"/>
      <c r="LOO489" s="431"/>
      <c r="LOP489" s="3"/>
      <c r="LOQ489" s="570"/>
      <c r="LOR489" s="3"/>
      <c r="LOS489" s="431"/>
      <c r="LOT489" s="3"/>
      <c r="LOU489" s="570"/>
      <c r="LOV489" s="3"/>
      <c r="LOW489" s="431"/>
      <c r="LOX489" s="3"/>
      <c r="LOY489" s="570"/>
      <c r="LOZ489" s="3"/>
      <c r="LPA489" s="431"/>
      <c r="LPB489" s="3"/>
      <c r="LPC489" s="570"/>
      <c r="LPD489" s="3"/>
      <c r="LPE489" s="431"/>
      <c r="LPF489" s="3"/>
      <c r="LPG489" s="570"/>
      <c r="LPH489" s="3"/>
      <c r="LPI489" s="431"/>
      <c r="LPJ489" s="3"/>
      <c r="LPK489" s="570"/>
      <c r="LPL489" s="3"/>
      <c r="LPM489" s="431"/>
      <c r="LPN489" s="3"/>
      <c r="LPO489" s="570"/>
      <c r="LPP489" s="3"/>
      <c r="LPQ489" s="431"/>
      <c r="LPR489" s="3"/>
      <c r="LPS489" s="570"/>
      <c r="LPT489" s="3"/>
      <c r="LPU489" s="431"/>
      <c r="LPV489" s="3"/>
      <c r="LPW489" s="570"/>
      <c r="LPX489" s="3"/>
      <c r="LPY489" s="431"/>
      <c r="LPZ489" s="3"/>
      <c r="LQA489" s="570"/>
      <c r="LQB489" s="3"/>
      <c r="LQC489" s="431"/>
      <c r="LQD489" s="3"/>
      <c r="LQE489" s="570"/>
      <c r="LQF489" s="3"/>
      <c r="LQG489" s="431"/>
      <c r="LQH489" s="3"/>
      <c r="LQI489" s="570"/>
      <c r="LQJ489" s="3"/>
      <c r="LQK489" s="431"/>
      <c r="LQL489" s="3"/>
      <c r="LQM489" s="570"/>
      <c r="LQN489" s="3"/>
      <c r="LQO489" s="431"/>
      <c r="LQP489" s="3"/>
      <c r="LQQ489" s="570"/>
      <c r="LQR489" s="3"/>
      <c r="LQS489" s="431"/>
      <c r="LQT489" s="3"/>
      <c r="LQU489" s="570"/>
      <c r="LQV489" s="3"/>
      <c r="LQW489" s="431"/>
      <c r="LQX489" s="3"/>
      <c r="LQY489" s="570"/>
      <c r="LQZ489" s="3"/>
      <c r="LRA489" s="431"/>
      <c r="LRB489" s="3"/>
      <c r="LRC489" s="570"/>
      <c r="LRD489" s="3"/>
      <c r="LRE489" s="431"/>
      <c r="LRF489" s="3"/>
      <c r="LRG489" s="570"/>
      <c r="LRH489" s="3"/>
      <c r="LRI489" s="431"/>
      <c r="LRJ489" s="3"/>
      <c r="LRK489" s="570"/>
      <c r="LRL489" s="3"/>
      <c r="LRM489" s="431"/>
      <c r="LRN489" s="3"/>
      <c r="LRO489" s="570"/>
      <c r="LRP489" s="3"/>
      <c r="LRQ489" s="431"/>
      <c r="LRR489" s="3"/>
      <c r="LRS489" s="570"/>
      <c r="LRT489" s="3"/>
      <c r="LRU489" s="431"/>
      <c r="LRV489" s="3"/>
      <c r="LRW489" s="570"/>
      <c r="LRX489" s="3"/>
      <c r="LRY489" s="431"/>
      <c r="LRZ489" s="3"/>
      <c r="LSA489" s="570"/>
      <c r="LSB489" s="3"/>
      <c r="LSC489" s="431"/>
      <c r="LSD489" s="3"/>
      <c r="LSE489" s="570"/>
      <c r="LSF489" s="3"/>
      <c r="LSG489" s="431"/>
      <c r="LSH489" s="3"/>
      <c r="LSI489" s="570"/>
      <c r="LSJ489" s="3"/>
      <c r="LSK489" s="431"/>
      <c r="LSL489" s="3"/>
      <c r="LSM489" s="570"/>
      <c r="LSN489" s="3"/>
      <c r="LSO489" s="431"/>
      <c r="LSP489" s="3"/>
      <c r="LSQ489" s="570"/>
      <c r="LSR489" s="3"/>
      <c r="LSS489" s="431"/>
      <c r="LST489" s="3"/>
      <c r="LSU489" s="570"/>
      <c r="LSV489" s="3"/>
      <c r="LSW489" s="431"/>
      <c r="LSX489" s="3"/>
      <c r="LSY489" s="570"/>
      <c r="LSZ489" s="3"/>
      <c r="LTA489" s="431"/>
      <c r="LTB489" s="3"/>
      <c r="LTC489" s="570"/>
      <c r="LTD489" s="3"/>
      <c r="LTE489" s="431"/>
      <c r="LTF489" s="3"/>
      <c r="LTG489" s="570"/>
      <c r="LTH489" s="3"/>
      <c r="LTI489" s="431"/>
      <c r="LTJ489" s="3"/>
      <c r="LTK489" s="570"/>
      <c r="LTL489" s="3"/>
      <c r="LTM489" s="431"/>
      <c r="LTN489" s="3"/>
      <c r="LTO489" s="570"/>
      <c r="LTP489" s="3"/>
      <c r="LTQ489" s="431"/>
      <c r="LTR489" s="3"/>
      <c r="LTS489" s="570"/>
      <c r="LTT489" s="3"/>
      <c r="LTU489" s="431"/>
      <c r="LTV489" s="3"/>
      <c r="LTW489" s="570"/>
      <c r="LTX489" s="3"/>
      <c r="LTY489" s="431"/>
      <c r="LTZ489" s="3"/>
      <c r="LUA489" s="570"/>
      <c r="LUB489" s="3"/>
      <c r="LUC489" s="431"/>
      <c r="LUD489" s="3"/>
      <c r="LUE489" s="570"/>
      <c r="LUF489" s="3"/>
      <c r="LUG489" s="431"/>
      <c r="LUH489" s="3"/>
      <c r="LUI489" s="570"/>
      <c r="LUJ489" s="3"/>
      <c r="LUK489" s="431"/>
      <c r="LUL489" s="3"/>
      <c r="LUM489" s="570"/>
      <c r="LUN489" s="3"/>
      <c r="LUO489" s="431"/>
      <c r="LUP489" s="3"/>
      <c r="LUQ489" s="570"/>
      <c r="LUR489" s="3"/>
      <c r="LUS489" s="431"/>
      <c r="LUT489" s="3"/>
      <c r="LUU489" s="570"/>
      <c r="LUV489" s="3"/>
      <c r="LUW489" s="431"/>
      <c r="LUX489" s="3"/>
      <c r="LUY489" s="570"/>
      <c r="LUZ489" s="3"/>
      <c r="LVA489" s="431"/>
      <c r="LVB489" s="3"/>
      <c r="LVC489" s="570"/>
      <c r="LVD489" s="3"/>
      <c r="LVE489" s="431"/>
      <c r="LVF489" s="3"/>
      <c r="LVG489" s="570"/>
      <c r="LVH489" s="3"/>
      <c r="LVI489" s="431"/>
      <c r="LVJ489" s="3"/>
      <c r="LVK489" s="570"/>
      <c r="LVL489" s="3"/>
      <c r="LVM489" s="431"/>
      <c r="LVN489" s="3"/>
      <c r="LVO489" s="570"/>
      <c r="LVP489" s="3"/>
      <c r="LVQ489" s="431"/>
      <c r="LVR489" s="3"/>
      <c r="LVS489" s="570"/>
      <c r="LVT489" s="3"/>
      <c r="LVU489" s="431"/>
      <c r="LVV489" s="3"/>
      <c r="LVW489" s="570"/>
      <c r="LVX489" s="3"/>
      <c r="LVY489" s="431"/>
      <c r="LVZ489" s="3"/>
      <c r="LWA489" s="570"/>
      <c r="LWB489" s="3"/>
      <c r="LWC489" s="431"/>
      <c r="LWD489" s="3"/>
      <c r="LWE489" s="570"/>
      <c r="LWF489" s="3"/>
      <c r="LWG489" s="431"/>
      <c r="LWH489" s="3"/>
      <c r="LWI489" s="570"/>
      <c r="LWJ489" s="3"/>
      <c r="LWK489" s="431"/>
      <c r="LWL489" s="3"/>
      <c r="LWM489" s="570"/>
      <c r="LWN489" s="3"/>
      <c r="LWO489" s="431"/>
      <c r="LWP489" s="3"/>
      <c r="LWQ489" s="570"/>
      <c r="LWR489" s="3"/>
      <c r="LWS489" s="431"/>
      <c r="LWT489" s="3"/>
      <c r="LWU489" s="570"/>
      <c r="LWV489" s="3"/>
      <c r="LWW489" s="431"/>
      <c r="LWX489" s="3"/>
      <c r="LWY489" s="570"/>
      <c r="LWZ489" s="3"/>
      <c r="LXA489" s="431"/>
      <c r="LXB489" s="3"/>
      <c r="LXC489" s="570"/>
      <c r="LXD489" s="3"/>
      <c r="LXE489" s="431"/>
      <c r="LXF489" s="3"/>
      <c r="LXG489" s="570"/>
      <c r="LXH489" s="3"/>
      <c r="LXI489" s="431"/>
      <c r="LXJ489" s="3"/>
      <c r="LXK489" s="570"/>
      <c r="LXL489" s="3"/>
      <c r="LXM489" s="431"/>
      <c r="LXN489" s="3"/>
      <c r="LXO489" s="570"/>
      <c r="LXP489" s="3"/>
      <c r="LXQ489" s="431"/>
      <c r="LXR489" s="3"/>
      <c r="LXS489" s="570"/>
      <c r="LXT489" s="3"/>
      <c r="LXU489" s="431"/>
      <c r="LXV489" s="3"/>
      <c r="LXW489" s="570"/>
      <c r="LXX489" s="3"/>
      <c r="LXY489" s="431"/>
      <c r="LXZ489" s="3"/>
      <c r="LYA489" s="570"/>
      <c r="LYB489" s="3"/>
      <c r="LYC489" s="431"/>
      <c r="LYD489" s="3"/>
      <c r="LYE489" s="570"/>
      <c r="LYF489" s="3"/>
      <c r="LYG489" s="431"/>
      <c r="LYH489" s="3"/>
      <c r="LYI489" s="570"/>
      <c r="LYJ489" s="3"/>
      <c r="LYK489" s="431"/>
      <c r="LYL489" s="3"/>
      <c r="LYM489" s="570"/>
      <c r="LYN489" s="3"/>
      <c r="LYO489" s="431"/>
      <c r="LYP489" s="3"/>
      <c r="LYQ489" s="570"/>
      <c r="LYR489" s="3"/>
      <c r="LYS489" s="431"/>
      <c r="LYT489" s="3"/>
      <c r="LYU489" s="570"/>
      <c r="LYV489" s="3"/>
      <c r="LYW489" s="431"/>
      <c r="LYX489" s="3"/>
      <c r="LYY489" s="570"/>
      <c r="LYZ489" s="3"/>
      <c r="LZA489" s="431"/>
      <c r="LZB489" s="3"/>
      <c r="LZC489" s="570"/>
      <c r="LZD489" s="3"/>
      <c r="LZE489" s="431"/>
      <c r="LZF489" s="3"/>
      <c r="LZG489" s="570"/>
      <c r="LZH489" s="3"/>
      <c r="LZI489" s="431"/>
      <c r="LZJ489" s="3"/>
      <c r="LZK489" s="570"/>
      <c r="LZL489" s="3"/>
      <c r="LZM489" s="431"/>
      <c r="LZN489" s="3"/>
      <c r="LZO489" s="570"/>
      <c r="LZP489" s="3"/>
      <c r="LZQ489" s="431"/>
      <c r="LZR489" s="3"/>
      <c r="LZS489" s="570"/>
      <c r="LZT489" s="3"/>
      <c r="LZU489" s="431"/>
      <c r="LZV489" s="3"/>
      <c r="LZW489" s="570"/>
      <c r="LZX489" s="3"/>
      <c r="LZY489" s="431"/>
      <c r="LZZ489" s="3"/>
      <c r="MAA489" s="570"/>
      <c r="MAB489" s="3"/>
      <c r="MAC489" s="431"/>
      <c r="MAD489" s="3"/>
      <c r="MAE489" s="570"/>
      <c r="MAF489" s="3"/>
      <c r="MAG489" s="431"/>
      <c r="MAH489" s="3"/>
      <c r="MAI489" s="570"/>
      <c r="MAJ489" s="3"/>
      <c r="MAK489" s="431"/>
      <c r="MAL489" s="3"/>
      <c r="MAM489" s="570"/>
      <c r="MAN489" s="3"/>
      <c r="MAO489" s="431"/>
      <c r="MAP489" s="3"/>
      <c r="MAQ489" s="570"/>
      <c r="MAR489" s="3"/>
      <c r="MAS489" s="431"/>
      <c r="MAT489" s="3"/>
      <c r="MAU489" s="570"/>
      <c r="MAV489" s="3"/>
      <c r="MAW489" s="431"/>
      <c r="MAX489" s="3"/>
      <c r="MAY489" s="570"/>
      <c r="MAZ489" s="3"/>
      <c r="MBA489" s="431"/>
      <c r="MBB489" s="3"/>
      <c r="MBC489" s="570"/>
      <c r="MBD489" s="3"/>
      <c r="MBE489" s="431"/>
      <c r="MBF489" s="3"/>
      <c r="MBG489" s="570"/>
      <c r="MBH489" s="3"/>
      <c r="MBI489" s="431"/>
      <c r="MBJ489" s="3"/>
      <c r="MBK489" s="570"/>
      <c r="MBL489" s="3"/>
      <c r="MBM489" s="431"/>
      <c r="MBN489" s="3"/>
      <c r="MBO489" s="570"/>
      <c r="MBP489" s="3"/>
      <c r="MBQ489" s="431"/>
      <c r="MBR489" s="3"/>
      <c r="MBS489" s="570"/>
      <c r="MBT489" s="3"/>
      <c r="MBU489" s="431"/>
      <c r="MBV489" s="3"/>
      <c r="MBW489" s="570"/>
      <c r="MBX489" s="3"/>
      <c r="MBY489" s="431"/>
      <c r="MBZ489" s="3"/>
      <c r="MCA489" s="570"/>
      <c r="MCB489" s="3"/>
      <c r="MCC489" s="431"/>
      <c r="MCD489" s="3"/>
      <c r="MCE489" s="570"/>
      <c r="MCF489" s="3"/>
      <c r="MCG489" s="431"/>
      <c r="MCH489" s="3"/>
      <c r="MCI489" s="570"/>
      <c r="MCJ489" s="3"/>
      <c r="MCK489" s="431"/>
      <c r="MCL489" s="3"/>
      <c r="MCM489" s="570"/>
      <c r="MCN489" s="3"/>
      <c r="MCO489" s="431"/>
      <c r="MCP489" s="3"/>
      <c r="MCQ489" s="570"/>
      <c r="MCR489" s="3"/>
      <c r="MCS489" s="431"/>
      <c r="MCT489" s="3"/>
      <c r="MCU489" s="570"/>
      <c r="MCV489" s="3"/>
      <c r="MCW489" s="431"/>
      <c r="MCX489" s="3"/>
      <c r="MCY489" s="570"/>
      <c r="MCZ489" s="3"/>
      <c r="MDA489" s="431"/>
      <c r="MDB489" s="3"/>
      <c r="MDC489" s="570"/>
      <c r="MDD489" s="3"/>
      <c r="MDE489" s="431"/>
      <c r="MDF489" s="3"/>
      <c r="MDG489" s="570"/>
      <c r="MDH489" s="3"/>
      <c r="MDI489" s="431"/>
      <c r="MDJ489" s="3"/>
      <c r="MDK489" s="570"/>
      <c r="MDL489" s="3"/>
      <c r="MDM489" s="431"/>
      <c r="MDN489" s="3"/>
      <c r="MDO489" s="570"/>
      <c r="MDP489" s="3"/>
      <c r="MDQ489" s="431"/>
      <c r="MDR489" s="3"/>
      <c r="MDS489" s="570"/>
      <c r="MDT489" s="3"/>
      <c r="MDU489" s="431"/>
      <c r="MDV489" s="3"/>
      <c r="MDW489" s="570"/>
      <c r="MDX489" s="3"/>
      <c r="MDY489" s="431"/>
      <c r="MDZ489" s="3"/>
      <c r="MEA489" s="570"/>
      <c r="MEB489" s="3"/>
      <c r="MEC489" s="431"/>
      <c r="MED489" s="3"/>
      <c r="MEE489" s="570"/>
      <c r="MEF489" s="3"/>
      <c r="MEG489" s="431"/>
      <c r="MEH489" s="3"/>
      <c r="MEI489" s="570"/>
      <c r="MEJ489" s="3"/>
      <c r="MEK489" s="431"/>
      <c r="MEL489" s="3"/>
      <c r="MEM489" s="570"/>
      <c r="MEN489" s="3"/>
      <c r="MEO489" s="431"/>
      <c r="MEP489" s="3"/>
      <c r="MEQ489" s="570"/>
      <c r="MER489" s="3"/>
      <c r="MES489" s="431"/>
      <c r="MET489" s="3"/>
      <c r="MEU489" s="570"/>
      <c r="MEV489" s="3"/>
      <c r="MEW489" s="431"/>
      <c r="MEX489" s="3"/>
      <c r="MEY489" s="570"/>
      <c r="MEZ489" s="3"/>
      <c r="MFA489" s="431"/>
      <c r="MFB489" s="3"/>
      <c r="MFC489" s="570"/>
      <c r="MFD489" s="3"/>
      <c r="MFE489" s="431"/>
      <c r="MFF489" s="3"/>
      <c r="MFG489" s="570"/>
      <c r="MFH489" s="3"/>
      <c r="MFI489" s="431"/>
      <c r="MFJ489" s="3"/>
      <c r="MFK489" s="570"/>
      <c r="MFL489" s="3"/>
      <c r="MFM489" s="431"/>
      <c r="MFN489" s="3"/>
      <c r="MFO489" s="570"/>
      <c r="MFP489" s="3"/>
      <c r="MFQ489" s="431"/>
      <c r="MFR489" s="3"/>
      <c r="MFS489" s="570"/>
      <c r="MFT489" s="3"/>
      <c r="MFU489" s="431"/>
      <c r="MFV489" s="3"/>
      <c r="MFW489" s="570"/>
      <c r="MFX489" s="3"/>
      <c r="MFY489" s="431"/>
      <c r="MFZ489" s="3"/>
      <c r="MGA489" s="570"/>
      <c r="MGB489" s="3"/>
      <c r="MGC489" s="431"/>
      <c r="MGD489" s="3"/>
      <c r="MGE489" s="570"/>
      <c r="MGF489" s="3"/>
      <c r="MGG489" s="431"/>
      <c r="MGH489" s="3"/>
      <c r="MGI489" s="570"/>
      <c r="MGJ489" s="3"/>
      <c r="MGK489" s="431"/>
      <c r="MGL489" s="3"/>
      <c r="MGM489" s="570"/>
      <c r="MGN489" s="3"/>
      <c r="MGO489" s="431"/>
      <c r="MGP489" s="3"/>
      <c r="MGQ489" s="570"/>
      <c r="MGR489" s="3"/>
      <c r="MGS489" s="431"/>
      <c r="MGT489" s="3"/>
      <c r="MGU489" s="570"/>
      <c r="MGV489" s="3"/>
      <c r="MGW489" s="431"/>
      <c r="MGX489" s="3"/>
      <c r="MGY489" s="570"/>
      <c r="MGZ489" s="3"/>
      <c r="MHA489" s="431"/>
      <c r="MHB489" s="3"/>
      <c r="MHC489" s="570"/>
      <c r="MHD489" s="3"/>
      <c r="MHE489" s="431"/>
      <c r="MHF489" s="3"/>
      <c r="MHG489" s="570"/>
      <c r="MHH489" s="3"/>
      <c r="MHI489" s="431"/>
      <c r="MHJ489" s="3"/>
      <c r="MHK489" s="570"/>
      <c r="MHL489" s="3"/>
      <c r="MHM489" s="431"/>
      <c r="MHN489" s="3"/>
      <c r="MHO489" s="570"/>
      <c r="MHP489" s="3"/>
      <c r="MHQ489" s="431"/>
      <c r="MHR489" s="3"/>
      <c r="MHS489" s="570"/>
      <c r="MHT489" s="3"/>
      <c r="MHU489" s="431"/>
      <c r="MHV489" s="3"/>
      <c r="MHW489" s="570"/>
      <c r="MHX489" s="3"/>
      <c r="MHY489" s="431"/>
      <c r="MHZ489" s="3"/>
      <c r="MIA489" s="570"/>
      <c r="MIB489" s="3"/>
      <c r="MIC489" s="431"/>
      <c r="MID489" s="3"/>
      <c r="MIE489" s="570"/>
      <c r="MIF489" s="3"/>
      <c r="MIG489" s="431"/>
      <c r="MIH489" s="3"/>
      <c r="MII489" s="570"/>
      <c r="MIJ489" s="3"/>
      <c r="MIK489" s="431"/>
      <c r="MIL489" s="3"/>
      <c r="MIM489" s="570"/>
      <c r="MIN489" s="3"/>
      <c r="MIO489" s="431"/>
      <c r="MIP489" s="3"/>
      <c r="MIQ489" s="570"/>
      <c r="MIR489" s="3"/>
      <c r="MIS489" s="431"/>
      <c r="MIT489" s="3"/>
      <c r="MIU489" s="570"/>
      <c r="MIV489" s="3"/>
      <c r="MIW489" s="431"/>
      <c r="MIX489" s="3"/>
      <c r="MIY489" s="570"/>
      <c r="MIZ489" s="3"/>
      <c r="MJA489" s="431"/>
      <c r="MJB489" s="3"/>
      <c r="MJC489" s="570"/>
      <c r="MJD489" s="3"/>
      <c r="MJE489" s="431"/>
      <c r="MJF489" s="3"/>
      <c r="MJG489" s="570"/>
      <c r="MJH489" s="3"/>
      <c r="MJI489" s="431"/>
      <c r="MJJ489" s="3"/>
      <c r="MJK489" s="570"/>
      <c r="MJL489" s="3"/>
      <c r="MJM489" s="431"/>
      <c r="MJN489" s="3"/>
      <c r="MJO489" s="570"/>
      <c r="MJP489" s="3"/>
      <c r="MJQ489" s="431"/>
      <c r="MJR489" s="3"/>
      <c r="MJS489" s="570"/>
      <c r="MJT489" s="3"/>
      <c r="MJU489" s="431"/>
      <c r="MJV489" s="3"/>
      <c r="MJW489" s="570"/>
      <c r="MJX489" s="3"/>
      <c r="MJY489" s="431"/>
      <c r="MJZ489" s="3"/>
      <c r="MKA489" s="570"/>
      <c r="MKB489" s="3"/>
      <c r="MKC489" s="431"/>
      <c r="MKD489" s="3"/>
      <c r="MKE489" s="570"/>
      <c r="MKF489" s="3"/>
      <c r="MKG489" s="431"/>
      <c r="MKH489" s="3"/>
      <c r="MKI489" s="570"/>
      <c r="MKJ489" s="3"/>
      <c r="MKK489" s="431"/>
      <c r="MKL489" s="3"/>
      <c r="MKM489" s="570"/>
      <c r="MKN489" s="3"/>
      <c r="MKO489" s="431"/>
      <c r="MKP489" s="3"/>
      <c r="MKQ489" s="570"/>
      <c r="MKR489" s="3"/>
      <c r="MKS489" s="431"/>
      <c r="MKT489" s="3"/>
      <c r="MKU489" s="570"/>
      <c r="MKV489" s="3"/>
      <c r="MKW489" s="431"/>
      <c r="MKX489" s="3"/>
      <c r="MKY489" s="570"/>
      <c r="MKZ489" s="3"/>
      <c r="MLA489" s="431"/>
      <c r="MLB489" s="3"/>
      <c r="MLC489" s="570"/>
      <c r="MLD489" s="3"/>
      <c r="MLE489" s="431"/>
      <c r="MLF489" s="3"/>
      <c r="MLG489" s="570"/>
      <c r="MLH489" s="3"/>
      <c r="MLI489" s="431"/>
      <c r="MLJ489" s="3"/>
      <c r="MLK489" s="570"/>
      <c r="MLL489" s="3"/>
      <c r="MLM489" s="431"/>
      <c r="MLN489" s="3"/>
      <c r="MLO489" s="570"/>
      <c r="MLP489" s="3"/>
      <c r="MLQ489" s="431"/>
      <c r="MLR489" s="3"/>
      <c r="MLS489" s="570"/>
      <c r="MLT489" s="3"/>
      <c r="MLU489" s="431"/>
      <c r="MLV489" s="3"/>
      <c r="MLW489" s="570"/>
      <c r="MLX489" s="3"/>
      <c r="MLY489" s="431"/>
      <c r="MLZ489" s="3"/>
      <c r="MMA489" s="570"/>
      <c r="MMB489" s="3"/>
      <c r="MMC489" s="431"/>
      <c r="MMD489" s="3"/>
      <c r="MME489" s="570"/>
      <c r="MMF489" s="3"/>
      <c r="MMG489" s="431"/>
      <c r="MMH489" s="3"/>
      <c r="MMI489" s="570"/>
      <c r="MMJ489" s="3"/>
      <c r="MMK489" s="431"/>
      <c r="MML489" s="3"/>
      <c r="MMM489" s="570"/>
      <c r="MMN489" s="3"/>
      <c r="MMO489" s="431"/>
      <c r="MMP489" s="3"/>
      <c r="MMQ489" s="570"/>
      <c r="MMR489" s="3"/>
      <c r="MMS489" s="431"/>
      <c r="MMT489" s="3"/>
      <c r="MMU489" s="570"/>
      <c r="MMV489" s="3"/>
      <c r="MMW489" s="431"/>
      <c r="MMX489" s="3"/>
      <c r="MMY489" s="570"/>
      <c r="MMZ489" s="3"/>
      <c r="MNA489" s="431"/>
      <c r="MNB489" s="3"/>
      <c r="MNC489" s="570"/>
      <c r="MND489" s="3"/>
      <c r="MNE489" s="431"/>
      <c r="MNF489" s="3"/>
      <c r="MNG489" s="570"/>
      <c r="MNH489" s="3"/>
      <c r="MNI489" s="431"/>
      <c r="MNJ489" s="3"/>
      <c r="MNK489" s="570"/>
      <c r="MNL489" s="3"/>
      <c r="MNM489" s="431"/>
      <c r="MNN489" s="3"/>
      <c r="MNO489" s="570"/>
      <c r="MNP489" s="3"/>
      <c r="MNQ489" s="431"/>
      <c r="MNR489" s="3"/>
      <c r="MNS489" s="570"/>
      <c r="MNT489" s="3"/>
      <c r="MNU489" s="431"/>
      <c r="MNV489" s="3"/>
      <c r="MNW489" s="570"/>
      <c r="MNX489" s="3"/>
      <c r="MNY489" s="431"/>
      <c r="MNZ489" s="3"/>
      <c r="MOA489" s="570"/>
      <c r="MOB489" s="3"/>
      <c r="MOC489" s="431"/>
      <c r="MOD489" s="3"/>
      <c r="MOE489" s="570"/>
      <c r="MOF489" s="3"/>
      <c r="MOG489" s="431"/>
      <c r="MOH489" s="3"/>
      <c r="MOI489" s="570"/>
      <c r="MOJ489" s="3"/>
      <c r="MOK489" s="431"/>
      <c r="MOL489" s="3"/>
      <c r="MOM489" s="570"/>
      <c r="MON489" s="3"/>
      <c r="MOO489" s="431"/>
      <c r="MOP489" s="3"/>
      <c r="MOQ489" s="570"/>
      <c r="MOR489" s="3"/>
      <c r="MOS489" s="431"/>
      <c r="MOT489" s="3"/>
      <c r="MOU489" s="570"/>
      <c r="MOV489" s="3"/>
      <c r="MOW489" s="431"/>
      <c r="MOX489" s="3"/>
      <c r="MOY489" s="570"/>
      <c r="MOZ489" s="3"/>
      <c r="MPA489" s="431"/>
      <c r="MPB489" s="3"/>
      <c r="MPC489" s="570"/>
      <c r="MPD489" s="3"/>
      <c r="MPE489" s="431"/>
      <c r="MPF489" s="3"/>
      <c r="MPG489" s="570"/>
      <c r="MPH489" s="3"/>
      <c r="MPI489" s="431"/>
      <c r="MPJ489" s="3"/>
      <c r="MPK489" s="570"/>
      <c r="MPL489" s="3"/>
      <c r="MPM489" s="431"/>
      <c r="MPN489" s="3"/>
      <c r="MPO489" s="570"/>
      <c r="MPP489" s="3"/>
      <c r="MPQ489" s="431"/>
      <c r="MPR489" s="3"/>
      <c r="MPS489" s="570"/>
      <c r="MPT489" s="3"/>
      <c r="MPU489" s="431"/>
      <c r="MPV489" s="3"/>
      <c r="MPW489" s="570"/>
      <c r="MPX489" s="3"/>
      <c r="MPY489" s="431"/>
      <c r="MPZ489" s="3"/>
      <c r="MQA489" s="570"/>
      <c r="MQB489" s="3"/>
      <c r="MQC489" s="431"/>
      <c r="MQD489" s="3"/>
      <c r="MQE489" s="570"/>
      <c r="MQF489" s="3"/>
      <c r="MQG489" s="431"/>
      <c r="MQH489" s="3"/>
      <c r="MQI489" s="570"/>
      <c r="MQJ489" s="3"/>
      <c r="MQK489" s="431"/>
      <c r="MQL489" s="3"/>
      <c r="MQM489" s="570"/>
      <c r="MQN489" s="3"/>
      <c r="MQO489" s="431"/>
      <c r="MQP489" s="3"/>
      <c r="MQQ489" s="570"/>
      <c r="MQR489" s="3"/>
      <c r="MQS489" s="431"/>
      <c r="MQT489" s="3"/>
      <c r="MQU489" s="570"/>
      <c r="MQV489" s="3"/>
      <c r="MQW489" s="431"/>
      <c r="MQX489" s="3"/>
      <c r="MQY489" s="570"/>
      <c r="MQZ489" s="3"/>
      <c r="MRA489" s="431"/>
      <c r="MRB489" s="3"/>
      <c r="MRC489" s="570"/>
      <c r="MRD489" s="3"/>
      <c r="MRE489" s="431"/>
      <c r="MRF489" s="3"/>
      <c r="MRG489" s="570"/>
      <c r="MRH489" s="3"/>
      <c r="MRI489" s="431"/>
      <c r="MRJ489" s="3"/>
      <c r="MRK489" s="570"/>
      <c r="MRL489" s="3"/>
      <c r="MRM489" s="431"/>
      <c r="MRN489" s="3"/>
      <c r="MRO489" s="570"/>
      <c r="MRP489" s="3"/>
      <c r="MRQ489" s="431"/>
      <c r="MRR489" s="3"/>
      <c r="MRS489" s="570"/>
      <c r="MRT489" s="3"/>
      <c r="MRU489" s="431"/>
      <c r="MRV489" s="3"/>
      <c r="MRW489" s="570"/>
      <c r="MRX489" s="3"/>
      <c r="MRY489" s="431"/>
      <c r="MRZ489" s="3"/>
      <c r="MSA489" s="570"/>
      <c r="MSB489" s="3"/>
      <c r="MSC489" s="431"/>
      <c r="MSD489" s="3"/>
      <c r="MSE489" s="570"/>
      <c r="MSF489" s="3"/>
      <c r="MSG489" s="431"/>
      <c r="MSH489" s="3"/>
      <c r="MSI489" s="570"/>
      <c r="MSJ489" s="3"/>
      <c r="MSK489" s="431"/>
      <c r="MSL489" s="3"/>
      <c r="MSM489" s="570"/>
      <c r="MSN489" s="3"/>
      <c r="MSO489" s="431"/>
      <c r="MSP489" s="3"/>
      <c r="MSQ489" s="570"/>
      <c r="MSR489" s="3"/>
      <c r="MSS489" s="431"/>
      <c r="MST489" s="3"/>
      <c r="MSU489" s="570"/>
      <c r="MSV489" s="3"/>
      <c r="MSW489" s="431"/>
      <c r="MSX489" s="3"/>
      <c r="MSY489" s="570"/>
      <c r="MSZ489" s="3"/>
      <c r="MTA489" s="431"/>
      <c r="MTB489" s="3"/>
      <c r="MTC489" s="570"/>
      <c r="MTD489" s="3"/>
      <c r="MTE489" s="431"/>
      <c r="MTF489" s="3"/>
      <c r="MTG489" s="570"/>
      <c r="MTH489" s="3"/>
      <c r="MTI489" s="431"/>
      <c r="MTJ489" s="3"/>
      <c r="MTK489" s="570"/>
      <c r="MTL489" s="3"/>
      <c r="MTM489" s="431"/>
      <c r="MTN489" s="3"/>
      <c r="MTO489" s="570"/>
      <c r="MTP489" s="3"/>
      <c r="MTQ489" s="431"/>
      <c r="MTR489" s="3"/>
      <c r="MTS489" s="570"/>
      <c r="MTT489" s="3"/>
      <c r="MTU489" s="431"/>
      <c r="MTV489" s="3"/>
      <c r="MTW489" s="570"/>
      <c r="MTX489" s="3"/>
      <c r="MTY489" s="431"/>
      <c r="MTZ489" s="3"/>
      <c r="MUA489" s="570"/>
      <c r="MUB489" s="3"/>
      <c r="MUC489" s="431"/>
      <c r="MUD489" s="3"/>
      <c r="MUE489" s="570"/>
      <c r="MUF489" s="3"/>
      <c r="MUG489" s="431"/>
      <c r="MUH489" s="3"/>
      <c r="MUI489" s="570"/>
      <c r="MUJ489" s="3"/>
      <c r="MUK489" s="431"/>
      <c r="MUL489" s="3"/>
      <c r="MUM489" s="570"/>
      <c r="MUN489" s="3"/>
      <c r="MUO489" s="431"/>
      <c r="MUP489" s="3"/>
      <c r="MUQ489" s="570"/>
      <c r="MUR489" s="3"/>
      <c r="MUS489" s="431"/>
      <c r="MUT489" s="3"/>
      <c r="MUU489" s="570"/>
      <c r="MUV489" s="3"/>
      <c r="MUW489" s="431"/>
      <c r="MUX489" s="3"/>
      <c r="MUY489" s="570"/>
      <c r="MUZ489" s="3"/>
      <c r="MVA489" s="431"/>
      <c r="MVB489" s="3"/>
      <c r="MVC489" s="570"/>
      <c r="MVD489" s="3"/>
      <c r="MVE489" s="431"/>
      <c r="MVF489" s="3"/>
      <c r="MVG489" s="570"/>
      <c r="MVH489" s="3"/>
      <c r="MVI489" s="431"/>
      <c r="MVJ489" s="3"/>
      <c r="MVK489" s="570"/>
      <c r="MVL489" s="3"/>
      <c r="MVM489" s="431"/>
      <c r="MVN489" s="3"/>
      <c r="MVO489" s="570"/>
      <c r="MVP489" s="3"/>
      <c r="MVQ489" s="431"/>
      <c r="MVR489" s="3"/>
      <c r="MVS489" s="570"/>
      <c r="MVT489" s="3"/>
      <c r="MVU489" s="431"/>
      <c r="MVV489" s="3"/>
      <c r="MVW489" s="570"/>
      <c r="MVX489" s="3"/>
      <c r="MVY489" s="431"/>
      <c r="MVZ489" s="3"/>
      <c r="MWA489" s="570"/>
      <c r="MWB489" s="3"/>
      <c r="MWC489" s="431"/>
      <c r="MWD489" s="3"/>
      <c r="MWE489" s="570"/>
      <c r="MWF489" s="3"/>
      <c r="MWG489" s="431"/>
      <c r="MWH489" s="3"/>
      <c r="MWI489" s="570"/>
      <c r="MWJ489" s="3"/>
      <c r="MWK489" s="431"/>
      <c r="MWL489" s="3"/>
      <c r="MWM489" s="570"/>
      <c r="MWN489" s="3"/>
      <c r="MWO489" s="431"/>
      <c r="MWP489" s="3"/>
      <c r="MWQ489" s="570"/>
      <c r="MWR489" s="3"/>
      <c r="MWS489" s="431"/>
      <c r="MWT489" s="3"/>
      <c r="MWU489" s="570"/>
      <c r="MWV489" s="3"/>
      <c r="MWW489" s="431"/>
      <c r="MWX489" s="3"/>
      <c r="MWY489" s="570"/>
      <c r="MWZ489" s="3"/>
      <c r="MXA489" s="431"/>
      <c r="MXB489" s="3"/>
      <c r="MXC489" s="570"/>
      <c r="MXD489" s="3"/>
      <c r="MXE489" s="431"/>
      <c r="MXF489" s="3"/>
      <c r="MXG489" s="570"/>
      <c r="MXH489" s="3"/>
      <c r="MXI489" s="431"/>
      <c r="MXJ489" s="3"/>
      <c r="MXK489" s="570"/>
      <c r="MXL489" s="3"/>
      <c r="MXM489" s="431"/>
      <c r="MXN489" s="3"/>
      <c r="MXO489" s="570"/>
      <c r="MXP489" s="3"/>
      <c r="MXQ489" s="431"/>
      <c r="MXR489" s="3"/>
      <c r="MXS489" s="570"/>
      <c r="MXT489" s="3"/>
      <c r="MXU489" s="431"/>
      <c r="MXV489" s="3"/>
      <c r="MXW489" s="570"/>
      <c r="MXX489" s="3"/>
      <c r="MXY489" s="431"/>
      <c r="MXZ489" s="3"/>
      <c r="MYA489" s="570"/>
      <c r="MYB489" s="3"/>
      <c r="MYC489" s="431"/>
      <c r="MYD489" s="3"/>
      <c r="MYE489" s="570"/>
      <c r="MYF489" s="3"/>
      <c r="MYG489" s="431"/>
      <c r="MYH489" s="3"/>
      <c r="MYI489" s="570"/>
      <c r="MYJ489" s="3"/>
      <c r="MYK489" s="431"/>
      <c r="MYL489" s="3"/>
      <c r="MYM489" s="570"/>
      <c r="MYN489" s="3"/>
      <c r="MYO489" s="431"/>
      <c r="MYP489" s="3"/>
      <c r="MYQ489" s="570"/>
      <c r="MYR489" s="3"/>
      <c r="MYS489" s="431"/>
      <c r="MYT489" s="3"/>
      <c r="MYU489" s="570"/>
      <c r="MYV489" s="3"/>
      <c r="MYW489" s="431"/>
      <c r="MYX489" s="3"/>
      <c r="MYY489" s="570"/>
      <c r="MYZ489" s="3"/>
      <c r="MZA489" s="431"/>
      <c r="MZB489" s="3"/>
      <c r="MZC489" s="570"/>
      <c r="MZD489" s="3"/>
      <c r="MZE489" s="431"/>
      <c r="MZF489" s="3"/>
      <c r="MZG489" s="570"/>
      <c r="MZH489" s="3"/>
      <c r="MZI489" s="431"/>
      <c r="MZJ489" s="3"/>
      <c r="MZK489" s="570"/>
      <c r="MZL489" s="3"/>
      <c r="MZM489" s="431"/>
      <c r="MZN489" s="3"/>
      <c r="MZO489" s="570"/>
      <c r="MZP489" s="3"/>
      <c r="MZQ489" s="431"/>
      <c r="MZR489" s="3"/>
      <c r="MZS489" s="570"/>
      <c r="MZT489" s="3"/>
      <c r="MZU489" s="431"/>
      <c r="MZV489" s="3"/>
      <c r="MZW489" s="570"/>
      <c r="MZX489" s="3"/>
      <c r="MZY489" s="431"/>
      <c r="MZZ489" s="3"/>
      <c r="NAA489" s="570"/>
      <c r="NAB489" s="3"/>
      <c r="NAC489" s="431"/>
      <c r="NAD489" s="3"/>
      <c r="NAE489" s="570"/>
      <c r="NAF489" s="3"/>
      <c r="NAG489" s="431"/>
      <c r="NAH489" s="3"/>
      <c r="NAI489" s="570"/>
      <c r="NAJ489" s="3"/>
      <c r="NAK489" s="431"/>
      <c r="NAL489" s="3"/>
      <c r="NAM489" s="570"/>
      <c r="NAN489" s="3"/>
      <c r="NAO489" s="431"/>
      <c r="NAP489" s="3"/>
      <c r="NAQ489" s="570"/>
      <c r="NAR489" s="3"/>
      <c r="NAS489" s="431"/>
      <c r="NAT489" s="3"/>
      <c r="NAU489" s="570"/>
      <c r="NAV489" s="3"/>
      <c r="NAW489" s="431"/>
      <c r="NAX489" s="3"/>
      <c r="NAY489" s="570"/>
      <c r="NAZ489" s="3"/>
      <c r="NBA489" s="431"/>
      <c r="NBB489" s="3"/>
      <c r="NBC489" s="570"/>
      <c r="NBD489" s="3"/>
      <c r="NBE489" s="431"/>
      <c r="NBF489" s="3"/>
      <c r="NBG489" s="570"/>
      <c r="NBH489" s="3"/>
      <c r="NBI489" s="431"/>
      <c r="NBJ489" s="3"/>
      <c r="NBK489" s="570"/>
      <c r="NBL489" s="3"/>
      <c r="NBM489" s="431"/>
      <c r="NBN489" s="3"/>
      <c r="NBO489" s="570"/>
      <c r="NBP489" s="3"/>
      <c r="NBQ489" s="431"/>
      <c r="NBR489" s="3"/>
      <c r="NBS489" s="570"/>
      <c r="NBT489" s="3"/>
      <c r="NBU489" s="431"/>
      <c r="NBV489" s="3"/>
      <c r="NBW489" s="570"/>
      <c r="NBX489" s="3"/>
      <c r="NBY489" s="431"/>
      <c r="NBZ489" s="3"/>
      <c r="NCA489" s="570"/>
      <c r="NCB489" s="3"/>
      <c r="NCC489" s="431"/>
      <c r="NCD489" s="3"/>
      <c r="NCE489" s="570"/>
      <c r="NCF489" s="3"/>
      <c r="NCG489" s="431"/>
      <c r="NCH489" s="3"/>
      <c r="NCI489" s="570"/>
      <c r="NCJ489" s="3"/>
      <c r="NCK489" s="431"/>
      <c r="NCL489" s="3"/>
      <c r="NCM489" s="570"/>
      <c r="NCN489" s="3"/>
      <c r="NCO489" s="431"/>
      <c r="NCP489" s="3"/>
      <c r="NCQ489" s="570"/>
      <c r="NCR489" s="3"/>
      <c r="NCS489" s="431"/>
      <c r="NCT489" s="3"/>
      <c r="NCU489" s="570"/>
      <c r="NCV489" s="3"/>
      <c r="NCW489" s="431"/>
      <c r="NCX489" s="3"/>
      <c r="NCY489" s="570"/>
      <c r="NCZ489" s="3"/>
      <c r="NDA489" s="431"/>
      <c r="NDB489" s="3"/>
      <c r="NDC489" s="570"/>
      <c r="NDD489" s="3"/>
      <c r="NDE489" s="431"/>
      <c r="NDF489" s="3"/>
      <c r="NDG489" s="570"/>
      <c r="NDH489" s="3"/>
      <c r="NDI489" s="431"/>
      <c r="NDJ489" s="3"/>
      <c r="NDK489" s="570"/>
      <c r="NDL489" s="3"/>
      <c r="NDM489" s="431"/>
      <c r="NDN489" s="3"/>
      <c r="NDO489" s="570"/>
      <c r="NDP489" s="3"/>
      <c r="NDQ489" s="431"/>
      <c r="NDR489" s="3"/>
      <c r="NDS489" s="570"/>
      <c r="NDT489" s="3"/>
      <c r="NDU489" s="431"/>
      <c r="NDV489" s="3"/>
      <c r="NDW489" s="570"/>
      <c r="NDX489" s="3"/>
      <c r="NDY489" s="431"/>
      <c r="NDZ489" s="3"/>
      <c r="NEA489" s="570"/>
      <c r="NEB489" s="3"/>
      <c r="NEC489" s="431"/>
      <c r="NED489" s="3"/>
      <c r="NEE489" s="570"/>
      <c r="NEF489" s="3"/>
      <c r="NEG489" s="431"/>
      <c r="NEH489" s="3"/>
      <c r="NEI489" s="570"/>
      <c r="NEJ489" s="3"/>
      <c r="NEK489" s="431"/>
      <c r="NEL489" s="3"/>
      <c r="NEM489" s="570"/>
      <c r="NEN489" s="3"/>
      <c r="NEO489" s="431"/>
      <c r="NEP489" s="3"/>
      <c r="NEQ489" s="570"/>
      <c r="NER489" s="3"/>
      <c r="NES489" s="431"/>
      <c r="NET489" s="3"/>
      <c r="NEU489" s="570"/>
      <c r="NEV489" s="3"/>
      <c r="NEW489" s="431"/>
      <c r="NEX489" s="3"/>
      <c r="NEY489" s="570"/>
      <c r="NEZ489" s="3"/>
      <c r="NFA489" s="431"/>
      <c r="NFB489" s="3"/>
      <c r="NFC489" s="570"/>
      <c r="NFD489" s="3"/>
      <c r="NFE489" s="431"/>
      <c r="NFF489" s="3"/>
      <c r="NFG489" s="570"/>
      <c r="NFH489" s="3"/>
      <c r="NFI489" s="431"/>
      <c r="NFJ489" s="3"/>
      <c r="NFK489" s="570"/>
      <c r="NFL489" s="3"/>
      <c r="NFM489" s="431"/>
      <c r="NFN489" s="3"/>
      <c r="NFO489" s="570"/>
      <c r="NFP489" s="3"/>
      <c r="NFQ489" s="431"/>
      <c r="NFR489" s="3"/>
      <c r="NFS489" s="570"/>
      <c r="NFT489" s="3"/>
      <c r="NFU489" s="431"/>
      <c r="NFV489" s="3"/>
      <c r="NFW489" s="570"/>
      <c r="NFX489" s="3"/>
      <c r="NFY489" s="431"/>
      <c r="NFZ489" s="3"/>
      <c r="NGA489" s="570"/>
      <c r="NGB489" s="3"/>
      <c r="NGC489" s="431"/>
      <c r="NGD489" s="3"/>
      <c r="NGE489" s="570"/>
      <c r="NGF489" s="3"/>
      <c r="NGG489" s="431"/>
      <c r="NGH489" s="3"/>
      <c r="NGI489" s="570"/>
      <c r="NGJ489" s="3"/>
      <c r="NGK489" s="431"/>
      <c r="NGL489" s="3"/>
      <c r="NGM489" s="570"/>
      <c r="NGN489" s="3"/>
      <c r="NGO489" s="431"/>
      <c r="NGP489" s="3"/>
      <c r="NGQ489" s="570"/>
      <c r="NGR489" s="3"/>
      <c r="NGS489" s="431"/>
      <c r="NGT489" s="3"/>
      <c r="NGU489" s="570"/>
      <c r="NGV489" s="3"/>
      <c r="NGW489" s="431"/>
      <c r="NGX489" s="3"/>
      <c r="NGY489" s="570"/>
      <c r="NGZ489" s="3"/>
      <c r="NHA489" s="431"/>
      <c r="NHB489" s="3"/>
      <c r="NHC489" s="570"/>
      <c r="NHD489" s="3"/>
      <c r="NHE489" s="431"/>
      <c r="NHF489" s="3"/>
      <c r="NHG489" s="570"/>
      <c r="NHH489" s="3"/>
      <c r="NHI489" s="431"/>
      <c r="NHJ489" s="3"/>
      <c r="NHK489" s="570"/>
      <c r="NHL489" s="3"/>
      <c r="NHM489" s="431"/>
      <c r="NHN489" s="3"/>
      <c r="NHO489" s="570"/>
      <c r="NHP489" s="3"/>
      <c r="NHQ489" s="431"/>
      <c r="NHR489" s="3"/>
      <c r="NHS489" s="570"/>
      <c r="NHT489" s="3"/>
      <c r="NHU489" s="431"/>
      <c r="NHV489" s="3"/>
      <c r="NHW489" s="570"/>
      <c r="NHX489" s="3"/>
      <c r="NHY489" s="431"/>
      <c r="NHZ489" s="3"/>
      <c r="NIA489" s="570"/>
      <c r="NIB489" s="3"/>
      <c r="NIC489" s="431"/>
      <c r="NID489" s="3"/>
      <c r="NIE489" s="570"/>
      <c r="NIF489" s="3"/>
      <c r="NIG489" s="431"/>
      <c r="NIH489" s="3"/>
      <c r="NII489" s="570"/>
      <c r="NIJ489" s="3"/>
      <c r="NIK489" s="431"/>
      <c r="NIL489" s="3"/>
      <c r="NIM489" s="570"/>
      <c r="NIN489" s="3"/>
      <c r="NIO489" s="431"/>
      <c r="NIP489" s="3"/>
      <c r="NIQ489" s="570"/>
      <c r="NIR489" s="3"/>
      <c r="NIS489" s="431"/>
      <c r="NIT489" s="3"/>
      <c r="NIU489" s="570"/>
      <c r="NIV489" s="3"/>
      <c r="NIW489" s="431"/>
      <c r="NIX489" s="3"/>
      <c r="NIY489" s="570"/>
      <c r="NIZ489" s="3"/>
      <c r="NJA489" s="431"/>
      <c r="NJB489" s="3"/>
      <c r="NJC489" s="570"/>
      <c r="NJD489" s="3"/>
      <c r="NJE489" s="431"/>
      <c r="NJF489" s="3"/>
      <c r="NJG489" s="570"/>
      <c r="NJH489" s="3"/>
      <c r="NJI489" s="431"/>
      <c r="NJJ489" s="3"/>
      <c r="NJK489" s="570"/>
      <c r="NJL489" s="3"/>
      <c r="NJM489" s="431"/>
      <c r="NJN489" s="3"/>
      <c r="NJO489" s="570"/>
      <c r="NJP489" s="3"/>
      <c r="NJQ489" s="431"/>
      <c r="NJR489" s="3"/>
      <c r="NJS489" s="570"/>
      <c r="NJT489" s="3"/>
      <c r="NJU489" s="431"/>
      <c r="NJV489" s="3"/>
      <c r="NJW489" s="570"/>
      <c r="NJX489" s="3"/>
      <c r="NJY489" s="431"/>
      <c r="NJZ489" s="3"/>
      <c r="NKA489" s="570"/>
      <c r="NKB489" s="3"/>
      <c r="NKC489" s="431"/>
      <c r="NKD489" s="3"/>
      <c r="NKE489" s="570"/>
      <c r="NKF489" s="3"/>
      <c r="NKG489" s="431"/>
      <c r="NKH489" s="3"/>
      <c r="NKI489" s="570"/>
      <c r="NKJ489" s="3"/>
      <c r="NKK489" s="431"/>
      <c r="NKL489" s="3"/>
      <c r="NKM489" s="570"/>
      <c r="NKN489" s="3"/>
      <c r="NKO489" s="431"/>
      <c r="NKP489" s="3"/>
      <c r="NKQ489" s="570"/>
      <c r="NKR489" s="3"/>
      <c r="NKS489" s="431"/>
      <c r="NKT489" s="3"/>
      <c r="NKU489" s="570"/>
      <c r="NKV489" s="3"/>
      <c r="NKW489" s="431"/>
      <c r="NKX489" s="3"/>
      <c r="NKY489" s="570"/>
      <c r="NKZ489" s="3"/>
      <c r="NLA489" s="431"/>
      <c r="NLB489" s="3"/>
      <c r="NLC489" s="570"/>
      <c r="NLD489" s="3"/>
      <c r="NLE489" s="431"/>
      <c r="NLF489" s="3"/>
      <c r="NLG489" s="570"/>
      <c r="NLH489" s="3"/>
      <c r="NLI489" s="431"/>
      <c r="NLJ489" s="3"/>
      <c r="NLK489" s="570"/>
      <c r="NLL489" s="3"/>
      <c r="NLM489" s="431"/>
      <c r="NLN489" s="3"/>
      <c r="NLO489" s="570"/>
      <c r="NLP489" s="3"/>
      <c r="NLQ489" s="431"/>
      <c r="NLR489" s="3"/>
      <c r="NLS489" s="570"/>
      <c r="NLT489" s="3"/>
      <c r="NLU489" s="431"/>
      <c r="NLV489" s="3"/>
      <c r="NLW489" s="570"/>
      <c r="NLX489" s="3"/>
      <c r="NLY489" s="431"/>
      <c r="NLZ489" s="3"/>
      <c r="NMA489" s="570"/>
      <c r="NMB489" s="3"/>
      <c r="NMC489" s="431"/>
      <c r="NMD489" s="3"/>
      <c r="NME489" s="570"/>
      <c r="NMF489" s="3"/>
      <c r="NMG489" s="431"/>
      <c r="NMH489" s="3"/>
      <c r="NMI489" s="570"/>
      <c r="NMJ489" s="3"/>
      <c r="NMK489" s="431"/>
      <c r="NML489" s="3"/>
      <c r="NMM489" s="570"/>
      <c r="NMN489" s="3"/>
      <c r="NMO489" s="431"/>
      <c r="NMP489" s="3"/>
      <c r="NMQ489" s="570"/>
      <c r="NMR489" s="3"/>
      <c r="NMS489" s="431"/>
      <c r="NMT489" s="3"/>
      <c r="NMU489" s="570"/>
      <c r="NMV489" s="3"/>
      <c r="NMW489" s="431"/>
      <c r="NMX489" s="3"/>
      <c r="NMY489" s="570"/>
      <c r="NMZ489" s="3"/>
      <c r="NNA489" s="431"/>
      <c r="NNB489" s="3"/>
      <c r="NNC489" s="570"/>
      <c r="NND489" s="3"/>
      <c r="NNE489" s="431"/>
      <c r="NNF489" s="3"/>
      <c r="NNG489" s="570"/>
      <c r="NNH489" s="3"/>
      <c r="NNI489" s="431"/>
      <c r="NNJ489" s="3"/>
      <c r="NNK489" s="570"/>
      <c r="NNL489" s="3"/>
      <c r="NNM489" s="431"/>
      <c r="NNN489" s="3"/>
      <c r="NNO489" s="570"/>
      <c r="NNP489" s="3"/>
      <c r="NNQ489" s="431"/>
      <c r="NNR489" s="3"/>
      <c r="NNS489" s="570"/>
      <c r="NNT489" s="3"/>
      <c r="NNU489" s="431"/>
      <c r="NNV489" s="3"/>
      <c r="NNW489" s="570"/>
      <c r="NNX489" s="3"/>
      <c r="NNY489" s="431"/>
      <c r="NNZ489" s="3"/>
      <c r="NOA489" s="570"/>
      <c r="NOB489" s="3"/>
      <c r="NOC489" s="431"/>
      <c r="NOD489" s="3"/>
      <c r="NOE489" s="570"/>
      <c r="NOF489" s="3"/>
      <c r="NOG489" s="431"/>
      <c r="NOH489" s="3"/>
      <c r="NOI489" s="570"/>
      <c r="NOJ489" s="3"/>
      <c r="NOK489" s="431"/>
      <c r="NOL489" s="3"/>
      <c r="NOM489" s="570"/>
      <c r="NON489" s="3"/>
      <c r="NOO489" s="431"/>
      <c r="NOP489" s="3"/>
      <c r="NOQ489" s="570"/>
      <c r="NOR489" s="3"/>
      <c r="NOS489" s="431"/>
      <c r="NOT489" s="3"/>
      <c r="NOU489" s="570"/>
      <c r="NOV489" s="3"/>
      <c r="NOW489" s="431"/>
      <c r="NOX489" s="3"/>
      <c r="NOY489" s="570"/>
      <c r="NOZ489" s="3"/>
      <c r="NPA489" s="431"/>
      <c r="NPB489" s="3"/>
      <c r="NPC489" s="570"/>
      <c r="NPD489" s="3"/>
      <c r="NPE489" s="431"/>
      <c r="NPF489" s="3"/>
      <c r="NPG489" s="570"/>
      <c r="NPH489" s="3"/>
      <c r="NPI489" s="431"/>
      <c r="NPJ489" s="3"/>
      <c r="NPK489" s="570"/>
      <c r="NPL489" s="3"/>
      <c r="NPM489" s="431"/>
      <c r="NPN489" s="3"/>
      <c r="NPO489" s="570"/>
      <c r="NPP489" s="3"/>
      <c r="NPQ489" s="431"/>
      <c r="NPR489" s="3"/>
      <c r="NPS489" s="570"/>
      <c r="NPT489" s="3"/>
      <c r="NPU489" s="431"/>
      <c r="NPV489" s="3"/>
      <c r="NPW489" s="570"/>
      <c r="NPX489" s="3"/>
      <c r="NPY489" s="431"/>
      <c r="NPZ489" s="3"/>
      <c r="NQA489" s="570"/>
      <c r="NQB489" s="3"/>
      <c r="NQC489" s="431"/>
      <c r="NQD489" s="3"/>
      <c r="NQE489" s="570"/>
      <c r="NQF489" s="3"/>
      <c r="NQG489" s="431"/>
      <c r="NQH489" s="3"/>
      <c r="NQI489" s="570"/>
      <c r="NQJ489" s="3"/>
      <c r="NQK489" s="431"/>
      <c r="NQL489" s="3"/>
      <c r="NQM489" s="570"/>
      <c r="NQN489" s="3"/>
      <c r="NQO489" s="431"/>
      <c r="NQP489" s="3"/>
      <c r="NQQ489" s="570"/>
      <c r="NQR489" s="3"/>
      <c r="NQS489" s="431"/>
      <c r="NQT489" s="3"/>
      <c r="NQU489" s="570"/>
      <c r="NQV489" s="3"/>
      <c r="NQW489" s="431"/>
      <c r="NQX489" s="3"/>
      <c r="NQY489" s="570"/>
      <c r="NQZ489" s="3"/>
      <c r="NRA489" s="431"/>
      <c r="NRB489" s="3"/>
      <c r="NRC489" s="570"/>
      <c r="NRD489" s="3"/>
      <c r="NRE489" s="431"/>
      <c r="NRF489" s="3"/>
      <c r="NRG489" s="570"/>
      <c r="NRH489" s="3"/>
      <c r="NRI489" s="431"/>
      <c r="NRJ489" s="3"/>
      <c r="NRK489" s="570"/>
      <c r="NRL489" s="3"/>
      <c r="NRM489" s="431"/>
      <c r="NRN489" s="3"/>
      <c r="NRO489" s="570"/>
      <c r="NRP489" s="3"/>
      <c r="NRQ489" s="431"/>
      <c r="NRR489" s="3"/>
      <c r="NRS489" s="570"/>
      <c r="NRT489" s="3"/>
      <c r="NRU489" s="431"/>
      <c r="NRV489" s="3"/>
      <c r="NRW489" s="570"/>
      <c r="NRX489" s="3"/>
      <c r="NRY489" s="431"/>
      <c r="NRZ489" s="3"/>
      <c r="NSA489" s="570"/>
      <c r="NSB489" s="3"/>
      <c r="NSC489" s="431"/>
      <c r="NSD489" s="3"/>
      <c r="NSE489" s="570"/>
      <c r="NSF489" s="3"/>
      <c r="NSG489" s="431"/>
      <c r="NSH489" s="3"/>
      <c r="NSI489" s="570"/>
      <c r="NSJ489" s="3"/>
      <c r="NSK489" s="431"/>
      <c r="NSL489" s="3"/>
      <c r="NSM489" s="570"/>
      <c r="NSN489" s="3"/>
      <c r="NSO489" s="431"/>
      <c r="NSP489" s="3"/>
      <c r="NSQ489" s="570"/>
      <c r="NSR489" s="3"/>
      <c r="NSS489" s="431"/>
      <c r="NST489" s="3"/>
      <c r="NSU489" s="570"/>
      <c r="NSV489" s="3"/>
      <c r="NSW489" s="431"/>
      <c r="NSX489" s="3"/>
      <c r="NSY489" s="570"/>
      <c r="NSZ489" s="3"/>
      <c r="NTA489" s="431"/>
      <c r="NTB489" s="3"/>
      <c r="NTC489" s="570"/>
      <c r="NTD489" s="3"/>
      <c r="NTE489" s="431"/>
      <c r="NTF489" s="3"/>
      <c r="NTG489" s="570"/>
      <c r="NTH489" s="3"/>
      <c r="NTI489" s="431"/>
      <c r="NTJ489" s="3"/>
      <c r="NTK489" s="570"/>
      <c r="NTL489" s="3"/>
      <c r="NTM489" s="431"/>
      <c r="NTN489" s="3"/>
      <c r="NTO489" s="570"/>
      <c r="NTP489" s="3"/>
      <c r="NTQ489" s="431"/>
      <c r="NTR489" s="3"/>
      <c r="NTS489" s="570"/>
      <c r="NTT489" s="3"/>
      <c r="NTU489" s="431"/>
      <c r="NTV489" s="3"/>
      <c r="NTW489" s="570"/>
      <c r="NTX489" s="3"/>
      <c r="NTY489" s="431"/>
      <c r="NTZ489" s="3"/>
      <c r="NUA489" s="570"/>
      <c r="NUB489" s="3"/>
      <c r="NUC489" s="431"/>
      <c r="NUD489" s="3"/>
      <c r="NUE489" s="570"/>
      <c r="NUF489" s="3"/>
      <c r="NUG489" s="431"/>
      <c r="NUH489" s="3"/>
      <c r="NUI489" s="570"/>
      <c r="NUJ489" s="3"/>
      <c r="NUK489" s="431"/>
      <c r="NUL489" s="3"/>
      <c r="NUM489" s="570"/>
      <c r="NUN489" s="3"/>
      <c r="NUO489" s="431"/>
      <c r="NUP489" s="3"/>
      <c r="NUQ489" s="570"/>
      <c r="NUR489" s="3"/>
      <c r="NUS489" s="431"/>
      <c r="NUT489" s="3"/>
      <c r="NUU489" s="570"/>
      <c r="NUV489" s="3"/>
      <c r="NUW489" s="431"/>
      <c r="NUX489" s="3"/>
      <c r="NUY489" s="570"/>
      <c r="NUZ489" s="3"/>
      <c r="NVA489" s="431"/>
      <c r="NVB489" s="3"/>
      <c r="NVC489" s="570"/>
      <c r="NVD489" s="3"/>
      <c r="NVE489" s="431"/>
      <c r="NVF489" s="3"/>
      <c r="NVG489" s="570"/>
      <c r="NVH489" s="3"/>
      <c r="NVI489" s="431"/>
      <c r="NVJ489" s="3"/>
      <c r="NVK489" s="570"/>
      <c r="NVL489" s="3"/>
      <c r="NVM489" s="431"/>
      <c r="NVN489" s="3"/>
      <c r="NVO489" s="570"/>
      <c r="NVP489" s="3"/>
      <c r="NVQ489" s="431"/>
      <c r="NVR489" s="3"/>
      <c r="NVS489" s="570"/>
      <c r="NVT489" s="3"/>
      <c r="NVU489" s="431"/>
      <c r="NVV489" s="3"/>
      <c r="NVW489" s="570"/>
      <c r="NVX489" s="3"/>
      <c r="NVY489" s="431"/>
      <c r="NVZ489" s="3"/>
      <c r="NWA489" s="570"/>
      <c r="NWB489" s="3"/>
      <c r="NWC489" s="431"/>
      <c r="NWD489" s="3"/>
      <c r="NWE489" s="570"/>
      <c r="NWF489" s="3"/>
      <c r="NWG489" s="431"/>
      <c r="NWH489" s="3"/>
      <c r="NWI489" s="570"/>
      <c r="NWJ489" s="3"/>
      <c r="NWK489" s="431"/>
      <c r="NWL489" s="3"/>
      <c r="NWM489" s="570"/>
      <c r="NWN489" s="3"/>
      <c r="NWO489" s="431"/>
      <c r="NWP489" s="3"/>
      <c r="NWQ489" s="570"/>
      <c r="NWR489" s="3"/>
      <c r="NWS489" s="431"/>
      <c r="NWT489" s="3"/>
      <c r="NWU489" s="570"/>
      <c r="NWV489" s="3"/>
      <c r="NWW489" s="431"/>
      <c r="NWX489" s="3"/>
      <c r="NWY489" s="570"/>
      <c r="NWZ489" s="3"/>
      <c r="NXA489" s="431"/>
      <c r="NXB489" s="3"/>
      <c r="NXC489" s="570"/>
      <c r="NXD489" s="3"/>
      <c r="NXE489" s="431"/>
      <c r="NXF489" s="3"/>
      <c r="NXG489" s="570"/>
      <c r="NXH489" s="3"/>
      <c r="NXI489" s="431"/>
      <c r="NXJ489" s="3"/>
      <c r="NXK489" s="570"/>
      <c r="NXL489" s="3"/>
      <c r="NXM489" s="431"/>
      <c r="NXN489" s="3"/>
      <c r="NXO489" s="570"/>
      <c r="NXP489" s="3"/>
      <c r="NXQ489" s="431"/>
      <c r="NXR489" s="3"/>
      <c r="NXS489" s="570"/>
      <c r="NXT489" s="3"/>
      <c r="NXU489" s="431"/>
      <c r="NXV489" s="3"/>
      <c r="NXW489" s="570"/>
      <c r="NXX489" s="3"/>
      <c r="NXY489" s="431"/>
      <c r="NXZ489" s="3"/>
      <c r="NYA489" s="570"/>
      <c r="NYB489" s="3"/>
      <c r="NYC489" s="431"/>
      <c r="NYD489" s="3"/>
      <c r="NYE489" s="570"/>
      <c r="NYF489" s="3"/>
      <c r="NYG489" s="431"/>
      <c r="NYH489" s="3"/>
      <c r="NYI489" s="570"/>
      <c r="NYJ489" s="3"/>
      <c r="NYK489" s="431"/>
      <c r="NYL489" s="3"/>
      <c r="NYM489" s="570"/>
      <c r="NYN489" s="3"/>
      <c r="NYO489" s="431"/>
      <c r="NYP489" s="3"/>
      <c r="NYQ489" s="570"/>
      <c r="NYR489" s="3"/>
      <c r="NYS489" s="431"/>
      <c r="NYT489" s="3"/>
      <c r="NYU489" s="570"/>
      <c r="NYV489" s="3"/>
      <c r="NYW489" s="431"/>
      <c r="NYX489" s="3"/>
      <c r="NYY489" s="570"/>
      <c r="NYZ489" s="3"/>
      <c r="NZA489" s="431"/>
      <c r="NZB489" s="3"/>
      <c r="NZC489" s="570"/>
      <c r="NZD489" s="3"/>
      <c r="NZE489" s="431"/>
      <c r="NZF489" s="3"/>
      <c r="NZG489" s="570"/>
      <c r="NZH489" s="3"/>
      <c r="NZI489" s="431"/>
      <c r="NZJ489" s="3"/>
      <c r="NZK489" s="570"/>
      <c r="NZL489" s="3"/>
      <c r="NZM489" s="431"/>
      <c r="NZN489" s="3"/>
      <c r="NZO489" s="570"/>
      <c r="NZP489" s="3"/>
      <c r="NZQ489" s="431"/>
      <c r="NZR489" s="3"/>
      <c r="NZS489" s="570"/>
      <c r="NZT489" s="3"/>
      <c r="NZU489" s="431"/>
      <c r="NZV489" s="3"/>
      <c r="NZW489" s="570"/>
      <c r="NZX489" s="3"/>
      <c r="NZY489" s="431"/>
      <c r="NZZ489" s="3"/>
      <c r="OAA489" s="570"/>
      <c r="OAB489" s="3"/>
      <c r="OAC489" s="431"/>
      <c r="OAD489" s="3"/>
      <c r="OAE489" s="570"/>
      <c r="OAF489" s="3"/>
      <c r="OAG489" s="431"/>
      <c r="OAH489" s="3"/>
      <c r="OAI489" s="570"/>
      <c r="OAJ489" s="3"/>
      <c r="OAK489" s="431"/>
      <c r="OAL489" s="3"/>
      <c r="OAM489" s="570"/>
      <c r="OAN489" s="3"/>
      <c r="OAO489" s="431"/>
      <c r="OAP489" s="3"/>
      <c r="OAQ489" s="570"/>
      <c r="OAR489" s="3"/>
      <c r="OAS489" s="431"/>
      <c r="OAT489" s="3"/>
      <c r="OAU489" s="570"/>
      <c r="OAV489" s="3"/>
      <c r="OAW489" s="431"/>
      <c r="OAX489" s="3"/>
      <c r="OAY489" s="570"/>
      <c r="OAZ489" s="3"/>
      <c r="OBA489" s="431"/>
      <c r="OBB489" s="3"/>
      <c r="OBC489" s="570"/>
      <c r="OBD489" s="3"/>
      <c r="OBE489" s="431"/>
      <c r="OBF489" s="3"/>
      <c r="OBG489" s="570"/>
      <c r="OBH489" s="3"/>
      <c r="OBI489" s="431"/>
      <c r="OBJ489" s="3"/>
      <c r="OBK489" s="570"/>
      <c r="OBL489" s="3"/>
      <c r="OBM489" s="431"/>
      <c r="OBN489" s="3"/>
      <c r="OBO489" s="570"/>
      <c r="OBP489" s="3"/>
      <c r="OBQ489" s="431"/>
      <c r="OBR489" s="3"/>
      <c r="OBS489" s="570"/>
      <c r="OBT489" s="3"/>
      <c r="OBU489" s="431"/>
      <c r="OBV489" s="3"/>
      <c r="OBW489" s="570"/>
      <c r="OBX489" s="3"/>
      <c r="OBY489" s="431"/>
      <c r="OBZ489" s="3"/>
      <c r="OCA489" s="570"/>
      <c r="OCB489" s="3"/>
      <c r="OCC489" s="431"/>
      <c r="OCD489" s="3"/>
      <c r="OCE489" s="570"/>
      <c r="OCF489" s="3"/>
      <c r="OCG489" s="431"/>
      <c r="OCH489" s="3"/>
      <c r="OCI489" s="570"/>
      <c r="OCJ489" s="3"/>
      <c r="OCK489" s="431"/>
      <c r="OCL489" s="3"/>
      <c r="OCM489" s="570"/>
      <c r="OCN489" s="3"/>
      <c r="OCO489" s="431"/>
      <c r="OCP489" s="3"/>
      <c r="OCQ489" s="570"/>
      <c r="OCR489" s="3"/>
      <c r="OCS489" s="431"/>
      <c r="OCT489" s="3"/>
      <c r="OCU489" s="570"/>
      <c r="OCV489" s="3"/>
      <c r="OCW489" s="431"/>
      <c r="OCX489" s="3"/>
      <c r="OCY489" s="570"/>
      <c r="OCZ489" s="3"/>
      <c r="ODA489" s="431"/>
      <c r="ODB489" s="3"/>
      <c r="ODC489" s="570"/>
      <c r="ODD489" s="3"/>
      <c r="ODE489" s="431"/>
      <c r="ODF489" s="3"/>
      <c r="ODG489" s="570"/>
      <c r="ODH489" s="3"/>
      <c r="ODI489" s="431"/>
      <c r="ODJ489" s="3"/>
      <c r="ODK489" s="570"/>
      <c r="ODL489" s="3"/>
      <c r="ODM489" s="431"/>
      <c r="ODN489" s="3"/>
      <c r="ODO489" s="570"/>
      <c r="ODP489" s="3"/>
      <c r="ODQ489" s="431"/>
      <c r="ODR489" s="3"/>
      <c r="ODS489" s="570"/>
      <c r="ODT489" s="3"/>
      <c r="ODU489" s="431"/>
      <c r="ODV489" s="3"/>
      <c r="ODW489" s="570"/>
      <c r="ODX489" s="3"/>
      <c r="ODY489" s="431"/>
      <c r="ODZ489" s="3"/>
      <c r="OEA489" s="570"/>
      <c r="OEB489" s="3"/>
      <c r="OEC489" s="431"/>
      <c r="OED489" s="3"/>
      <c r="OEE489" s="570"/>
      <c r="OEF489" s="3"/>
      <c r="OEG489" s="431"/>
      <c r="OEH489" s="3"/>
      <c r="OEI489" s="570"/>
      <c r="OEJ489" s="3"/>
      <c r="OEK489" s="431"/>
      <c r="OEL489" s="3"/>
      <c r="OEM489" s="570"/>
      <c r="OEN489" s="3"/>
      <c r="OEO489" s="431"/>
      <c r="OEP489" s="3"/>
      <c r="OEQ489" s="570"/>
      <c r="OER489" s="3"/>
      <c r="OES489" s="431"/>
      <c r="OET489" s="3"/>
      <c r="OEU489" s="570"/>
      <c r="OEV489" s="3"/>
      <c r="OEW489" s="431"/>
      <c r="OEX489" s="3"/>
      <c r="OEY489" s="570"/>
      <c r="OEZ489" s="3"/>
      <c r="OFA489" s="431"/>
      <c r="OFB489" s="3"/>
      <c r="OFC489" s="570"/>
      <c r="OFD489" s="3"/>
      <c r="OFE489" s="431"/>
      <c r="OFF489" s="3"/>
      <c r="OFG489" s="570"/>
      <c r="OFH489" s="3"/>
      <c r="OFI489" s="431"/>
      <c r="OFJ489" s="3"/>
      <c r="OFK489" s="570"/>
      <c r="OFL489" s="3"/>
      <c r="OFM489" s="431"/>
      <c r="OFN489" s="3"/>
      <c r="OFO489" s="570"/>
      <c r="OFP489" s="3"/>
      <c r="OFQ489" s="431"/>
      <c r="OFR489" s="3"/>
      <c r="OFS489" s="570"/>
      <c r="OFT489" s="3"/>
      <c r="OFU489" s="431"/>
      <c r="OFV489" s="3"/>
      <c r="OFW489" s="570"/>
      <c r="OFX489" s="3"/>
      <c r="OFY489" s="431"/>
      <c r="OFZ489" s="3"/>
      <c r="OGA489" s="570"/>
      <c r="OGB489" s="3"/>
      <c r="OGC489" s="431"/>
      <c r="OGD489" s="3"/>
      <c r="OGE489" s="570"/>
      <c r="OGF489" s="3"/>
      <c r="OGG489" s="431"/>
      <c r="OGH489" s="3"/>
      <c r="OGI489" s="570"/>
      <c r="OGJ489" s="3"/>
      <c r="OGK489" s="431"/>
      <c r="OGL489" s="3"/>
      <c r="OGM489" s="570"/>
      <c r="OGN489" s="3"/>
      <c r="OGO489" s="431"/>
      <c r="OGP489" s="3"/>
      <c r="OGQ489" s="570"/>
      <c r="OGR489" s="3"/>
      <c r="OGS489" s="431"/>
      <c r="OGT489" s="3"/>
      <c r="OGU489" s="570"/>
      <c r="OGV489" s="3"/>
      <c r="OGW489" s="431"/>
      <c r="OGX489" s="3"/>
      <c r="OGY489" s="570"/>
      <c r="OGZ489" s="3"/>
      <c r="OHA489" s="431"/>
      <c r="OHB489" s="3"/>
      <c r="OHC489" s="570"/>
      <c r="OHD489" s="3"/>
      <c r="OHE489" s="431"/>
      <c r="OHF489" s="3"/>
      <c r="OHG489" s="570"/>
      <c r="OHH489" s="3"/>
      <c r="OHI489" s="431"/>
      <c r="OHJ489" s="3"/>
      <c r="OHK489" s="570"/>
      <c r="OHL489" s="3"/>
      <c r="OHM489" s="431"/>
      <c r="OHN489" s="3"/>
      <c r="OHO489" s="570"/>
      <c r="OHP489" s="3"/>
      <c r="OHQ489" s="431"/>
      <c r="OHR489" s="3"/>
      <c r="OHS489" s="570"/>
      <c r="OHT489" s="3"/>
      <c r="OHU489" s="431"/>
      <c r="OHV489" s="3"/>
      <c r="OHW489" s="570"/>
      <c r="OHX489" s="3"/>
      <c r="OHY489" s="431"/>
      <c r="OHZ489" s="3"/>
      <c r="OIA489" s="570"/>
      <c r="OIB489" s="3"/>
      <c r="OIC489" s="431"/>
      <c r="OID489" s="3"/>
      <c r="OIE489" s="570"/>
      <c r="OIF489" s="3"/>
      <c r="OIG489" s="431"/>
      <c r="OIH489" s="3"/>
      <c r="OII489" s="570"/>
      <c r="OIJ489" s="3"/>
      <c r="OIK489" s="431"/>
      <c r="OIL489" s="3"/>
      <c r="OIM489" s="570"/>
      <c r="OIN489" s="3"/>
      <c r="OIO489" s="431"/>
      <c r="OIP489" s="3"/>
      <c r="OIQ489" s="570"/>
      <c r="OIR489" s="3"/>
      <c r="OIS489" s="431"/>
      <c r="OIT489" s="3"/>
      <c r="OIU489" s="570"/>
      <c r="OIV489" s="3"/>
      <c r="OIW489" s="431"/>
      <c r="OIX489" s="3"/>
      <c r="OIY489" s="570"/>
      <c r="OIZ489" s="3"/>
      <c r="OJA489" s="431"/>
      <c r="OJB489" s="3"/>
      <c r="OJC489" s="570"/>
      <c r="OJD489" s="3"/>
      <c r="OJE489" s="431"/>
      <c r="OJF489" s="3"/>
      <c r="OJG489" s="570"/>
      <c r="OJH489" s="3"/>
      <c r="OJI489" s="431"/>
      <c r="OJJ489" s="3"/>
      <c r="OJK489" s="570"/>
      <c r="OJL489" s="3"/>
      <c r="OJM489" s="431"/>
      <c r="OJN489" s="3"/>
      <c r="OJO489" s="570"/>
      <c r="OJP489" s="3"/>
      <c r="OJQ489" s="431"/>
      <c r="OJR489" s="3"/>
      <c r="OJS489" s="570"/>
      <c r="OJT489" s="3"/>
      <c r="OJU489" s="431"/>
      <c r="OJV489" s="3"/>
      <c r="OJW489" s="570"/>
      <c r="OJX489" s="3"/>
      <c r="OJY489" s="431"/>
      <c r="OJZ489" s="3"/>
      <c r="OKA489" s="570"/>
      <c r="OKB489" s="3"/>
      <c r="OKC489" s="431"/>
      <c r="OKD489" s="3"/>
      <c r="OKE489" s="570"/>
      <c r="OKF489" s="3"/>
      <c r="OKG489" s="431"/>
      <c r="OKH489" s="3"/>
      <c r="OKI489" s="570"/>
      <c r="OKJ489" s="3"/>
      <c r="OKK489" s="431"/>
      <c r="OKL489" s="3"/>
      <c r="OKM489" s="570"/>
      <c r="OKN489" s="3"/>
      <c r="OKO489" s="431"/>
      <c r="OKP489" s="3"/>
      <c r="OKQ489" s="570"/>
      <c r="OKR489" s="3"/>
      <c r="OKS489" s="431"/>
      <c r="OKT489" s="3"/>
      <c r="OKU489" s="570"/>
      <c r="OKV489" s="3"/>
      <c r="OKW489" s="431"/>
      <c r="OKX489" s="3"/>
      <c r="OKY489" s="570"/>
      <c r="OKZ489" s="3"/>
      <c r="OLA489" s="431"/>
      <c r="OLB489" s="3"/>
      <c r="OLC489" s="570"/>
      <c r="OLD489" s="3"/>
      <c r="OLE489" s="431"/>
      <c r="OLF489" s="3"/>
      <c r="OLG489" s="570"/>
      <c r="OLH489" s="3"/>
      <c r="OLI489" s="431"/>
      <c r="OLJ489" s="3"/>
      <c r="OLK489" s="570"/>
      <c r="OLL489" s="3"/>
      <c r="OLM489" s="431"/>
      <c r="OLN489" s="3"/>
      <c r="OLO489" s="570"/>
      <c r="OLP489" s="3"/>
      <c r="OLQ489" s="431"/>
      <c r="OLR489" s="3"/>
      <c r="OLS489" s="570"/>
      <c r="OLT489" s="3"/>
      <c r="OLU489" s="431"/>
      <c r="OLV489" s="3"/>
      <c r="OLW489" s="570"/>
      <c r="OLX489" s="3"/>
      <c r="OLY489" s="431"/>
      <c r="OLZ489" s="3"/>
      <c r="OMA489" s="570"/>
      <c r="OMB489" s="3"/>
      <c r="OMC489" s="431"/>
      <c r="OMD489" s="3"/>
      <c r="OME489" s="570"/>
      <c r="OMF489" s="3"/>
      <c r="OMG489" s="431"/>
      <c r="OMH489" s="3"/>
      <c r="OMI489" s="570"/>
      <c r="OMJ489" s="3"/>
      <c r="OMK489" s="431"/>
      <c r="OML489" s="3"/>
      <c r="OMM489" s="570"/>
      <c r="OMN489" s="3"/>
      <c r="OMO489" s="431"/>
      <c r="OMP489" s="3"/>
      <c r="OMQ489" s="570"/>
      <c r="OMR489" s="3"/>
      <c r="OMS489" s="431"/>
      <c r="OMT489" s="3"/>
      <c r="OMU489" s="570"/>
      <c r="OMV489" s="3"/>
      <c r="OMW489" s="431"/>
      <c r="OMX489" s="3"/>
      <c r="OMY489" s="570"/>
      <c r="OMZ489" s="3"/>
      <c r="ONA489" s="431"/>
      <c r="ONB489" s="3"/>
      <c r="ONC489" s="570"/>
      <c r="OND489" s="3"/>
      <c r="ONE489" s="431"/>
      <c r="ONF489" s="3"/>
      <c r="ONG489" s="570"/>
      <c r="ONH489" s="3"/>
      <c r="ONI489" s="431"/>
      <c r="ONJ489" s="3"/>
      <c r="ONK489" s="570"/>
      <c r="ONL489" s="3"/>
      <c r="ONM489" s="431"/>
      <c r="ONN489" s="3"/>
      <c r="ONO489" s="570"/>
      <c r="ONP489" s="3"/>
      <c r="ONQ489" s="431"/>
      <c r="ONR489" s="3"/>
      <c r="ONS489" s="570"/>
      <c r="ONT489" s="3"/>
      <c r="ONU489" s="431"/>
      <c r="ONV489" s="3"/>
      <c r="ONW489" s="570"/>
      <c r="ONX489" s="3"/>
      <c r="ONY489" s="431"/>
      <c r="ONZ489" s="3"/>
      <c r="OOA489" s="570"/>
      <c r="OOB489" s="3"/>
      <c r="OOC489" s="431"/>
      <c r="OOD489" s="3"/>
      <c r="OOE489" s="570"/>
      <c r="OOF489" s="3"/>
      <c r="OOG489" s="431"/>
      <c r="OOH489" s="3"/>
      <c r="OOI489" s="570"/>
      <c r="OOJ489" s="3"/>
      <c r="OOK489" s="431"/>
      <c r="OOL489" s="3"/>
      <c r="OOM489" s="570"/>
      <c r="OON489" s="3"/>
      <c r="OOO489" s="431"/>
      <c r="OOP489" s="3"/>
      <c r="OOQ489" s="570"/>
      <c r="OOR489" s="3"/>
      <c r="OOS489" s="431"/>
      <c r="OOT489" s="3"/>
      <c r="OOU489" s="570"/>
      <c r="OOV489" s="3"/>
      <c r="OOW489" s="431"/>
      <c r="OOX489" s="3"/>
      <c r="OOY489" s="570"/>
      <c r="OOZ489" s="3"/>
      <c r="OPA489" s="431"/>
      <c r="OPB489" s="3"/>
      <c r="OPC489" s="570"/>
      <c r="OPD489" s="3"/>
      <c r="OPE489" s="431"/>
      <c r="OPF489" s="3"/>
      <c r="OPG489" s="570"/>
      <c r="OPH489" s="3"/>
      <c r="OPI489" s="431"/>
      <c r="OPJ489" s="3"/>
      <c r="OPK489" s="570"/>
      <c r="OPL489" s="3"/>
      <c r="OPM489" s="431"/>
      <c r="OPN489" s="3"/>
      <c r="OPO489" s="570"/>
      <c r="OPP489" s="3"/>
      <c r="OPQ489" s="431"/>
      <c r="OPR489" s="3"/>
      <c r="OPS489" s="570"/>
      <c r="OPT489" s="3"/>
      <c r="OPU489" s="431"/>
      <c r="OPV489" s="3"/>
      <c r="OPW489" s="570"/>
      <c r="OPX489" s="3"/>
      <c r="OPY489" s="431"/>
      <c r="OPZ489" s="3"/>
      <c r="OQA489" s="570"/>
      <c r="OQB489" s="3"/>
      <c r="OQC489" s="431"/>
      <c r="OQD489" s="3"/>
      <c r="OQE489" s="570"/>
      <c r="OQF489" s="3"/>
      <c r="OQG489" s="431"/>
      <c r="OQH489" s="3"/>
      <c r="OQI489" s="570"/>
      <c r="OQJ489" s="3"/>
      <c r="OQK489" s="431"/>
      <c r="OQL489" s="3"/>
      <c r="OQM489" s="570"/>
      <c r="OQN489" s="3"/>
      <c r="OQO489" s="431"/>
      <c r="OQP489" s="3"/>
      <c r="OQQ489" s="570"/>
      <c r="OQR489" s="3"/>
      <c r="OQS489" s="431"/>
      <c r="OQT489" s="3"/>
      <c r="OQU489" s="570"/>
      <c r="OQV489" s="3"/>
      <c r="OQW489" s="431"/>
      <c r="OQX489" s="3"/>
      <c r="OQY489" s="570"/>
      <c r="OQZ489" s="3"/>
      <c r="ORA489" s="431"/>
      <c r="ORB489" s="3"/>
      <c r="ORC489" s="570"/>
      <c r="ORD489" s="3"/>
      <c r="ORE489" s="431"/>
      <c r="ORF489" s="3"/>
      <c r="ORG489" s="570"/>
      <c r="ORH489" s="3"/>
      <c r="ORI489" s="431"/>
      <c r="ORJ489" s="3"/>
      <c r="ORK489" s="570"/>
      <c r="ORL489" s="3"/>
      <c r="ORM489" s="431"/>
      <c r="ORN489" s="3"/>
      <c r="ORO489" s="570"/>
      <c r="ORP489" s="3"/>
      <c r="ORQ489" s="431"/>
      <c r="ORR489" s="3"/>
      <c r="ORS489" s="570"/>
      <c r="ORT489" s="3"/>
      <c r="ORU489" s="431"/>
      <c r="ORV489" s="3"/>
      <c r="ORW489" s="570"/>
      <c r="ORX489" s="3"/>
      <c r="ORY489" s="431"/>
      <c r="ORZ489" s="3"/>
      <c r="OSA489" s="570"/>
      <c r="OSB489" s="3"/>
      <c r="OSC489" s="431"/>
      <c r="OSD489" s="3"/>
      <c r="OSE489" s="570"/>
      <c r="OSF489" s="3"/>
      <c r="OSG489" s="431"/>
      <c r="OSH489" s="3"/>
      <c r="OSI489" s="570"/>
      <c r="OSJ489" s="3"/>
      <c r="OSK489" s="431"/>
      <c r="OSL489" s="3"/>
      <c r="OSM489" s="570"/>
      <c r="OSN489" s="3"/>
      <c r="OSO489" s="431"/>
      <c r="OSP489" s="3"/>
      <c r="OSQ489" s="570"/>
      <c r="OSR489" s="3"/>
      <c r="OSS489" s="431"/>
      <c r="OST489" s="3"/>
      <c r="OSU489" s="570"/>
      <c r="OSV489" s="3"/>
      <c r="OSW489" s="431"/>
      <c r="OSX489" s="3"/>
      <c r="OSY489" s="570"/>
      <c r="OSZ489" s="3"/>
      <c r="OTA489" s="431"/>
      <c r="OTB489" s="3"/>
      <c r="OTC489" s="570"/>
      <c r="OTD489" s="3"/>
      <c r="OTE489" s="431"/>
      <c r="OTF489" s="3"/>
      <c r="OTG489" s="570"/>
      <c r="OTH489" s="3"/>
      <c r="OTI489" s="431"/>
      <c r="OTJ489" s="3"/>
      <c r="OTK489" s="570"/>
      <c r="OTL489" s="3"/>
      <c r="OTM489" s="431"/>
      <c r="OTN489" s="3"/>
      <c r="OTO489" s="570"/>
      <c r="OTP489" s="3"/>
      <c r="OTQ489" s="431"/>
      <c r="OTR489" s="3"/>
      <c r="OTS489" s="570"/>
      <c r="OTT489" s="3"/>
      <c r="OTU489" s="431"/>
      <c r="OTV489" s="3"/>
      <c r="OTW489" s="570"/>
      <c r="OTX489" s="3"/>
      <c r="OTY489" s="431"/>
      <c r="OTZ489" s="3"/>
      <c r="OUA489" s="570"/>
      <c r="OUB489" s="3"/>
      <c r="OUC489" s="431"/>
      <c r="OUD489" s="3"/>
      <c r="OUE489" s="570"/>
      <c r="OUF489" s="3"/>
      <c r="OUG489" s="431"/>
      <c r="OUH489" s="3"/>
      <c r="OUI489" s="570"/>
      <c r="OUJ489" s="3"/>
      <c r="OUK489" s="431"/>
      <c r="OUL489" s="3"/>
      <c r="OUM489" s="570"/>
      <c r="OUN489" s="3"/>
      <c r="OUO489" s="431"/>
      <c r="OUP489" s="3"/>
      <c r="OUQ489" s="570"/>
      <c r="OUR489" s="3"/>
      <c r="OUS489" s="431"/>
      <c r="OUT489" s="3"/>
      <c r="OUU489" s="570"/>
      <c r="OUV489" s="3"/>
      <c r="OUW489" s="431"/>
      <c r="OUX489" s="3"/>
      <c r="OUY489" s="570"/>
      <c r="OUZ489" s="3"/>
      <c r="OVA489" s="431"/>
      <c r="OVB489" s="3"/>
      <c r="OVC489" s="570"/>
      <c r="OVD489" s="3"/>
      <c r="OVE489" s="431"/>
      <c r="OVF489" s="3"/>
      <c r="OVG489" s="570"/>
      <c r="OVH489" s="3"/>
      <c r="OVI489" s="431"/>
      <c r="OVJ489" s="3"/>
      <c r="OVK489" s="570"/>
      <c r="OVL489" s="3"/>
      <c r="OVM489" s="431"/>
      <c r="OVN489" s="3"/>
      <c r="OVO489" s="570"/>
      <c r="OVP489" s="3"/>
      <c r="OVQ489" s="431"/>
      <c r="OVR489" s="3"/>
      <c r="OVS489" s="570"/>
      <c r="OVT489" s="3"/>
      <c r="OVU489" s="431"/>
      <c r="OVV489" s="3"/>
      <c r="OVW489" s="570"/>
      <c r="OVX489" s="3"/>
      <c r="OVY489" s="431"/>
      <c r="OVZ489" s="3"/>
      <c r="OWA489" s="570"/>
      <c r="OWB489" s="3"/>
      <c r="OWC489" s="431"/>
      <c r="OWD489" s="3"/>
      <c r="OWE489" s="570"/>
      <c r="OWF489" s="3"/>
      <c r="OWG489" s="431"/>
      <c r="OWH489" s="3"/>
      <c r="OWI489" s="570"/>
      <c r="OWJ489" s="3"/>
      <c r="OWK489" s="431"/>
      <c r="OWL489" s="3"/>
      <c r="OWM489" s="570"/>
      <c r="OWN489" s="3"/>
      <c r="OWO489" s="431"/>
      <c r="OWP489" s="3"/>
      <c r="OWQ489" s="570"/>
      <c r="OWR489" s="3"/>
      <c r="OWS489" s="431"/>
      <c r="OWT489" s="3"/>
      <c r="OWU489" s="570"/>
      <c r="OWV489" s="3"/>
      <c r="OWW489" s="431"/>
      <c r="OWX489" s="3"/>
      <c r="OWY489" s="570"/>
      <c r="OWZ489" s="3"/>
      <c r="OXA489" s="431"/>
      <c r="OXB489" s="3"/>
      <c r="OXC489" s="570"/>
      <c r="OXD489" s="3"/>
      <c r="OXE489" s="431"/>
      <c r="OXF489" s="3"/>
      <c r="OXG489" s="570"/>
      <c r="OXH489" s="3"/>
      <c r="OXI489" s="431"/>
      <c r="OXJ489" s="3"/>
      <c r="OXK489" s="570"/>
      <c r="OXL489" s="3"/>
      <c r="OXM489" s="431"/>
      <c r="OXN489" s="3"/>
      <c r="OXO489" s="570"/>
      <c r="OXP489" s="3"/>
      <c r="OXQ489" s="431"/>
      <c r="OXR489" s="3"/>
      <c r="OXS489" s="570"/>
      <c r="OXT489" s="3"/>
      <c r="OXU489" s="431"/>
      <c r="OXV489" s="3"/>
      <c r="OXW489" s="570"/>
      <c r="OXX489" s="3"/>
      <c r="OXY489" s="431"/>
      <c r="OXZ489" s="3"/>
      <c r="OYA489" s="570"/>
      <c r="OYB489" s="3"/>
      <c r="OYC489" s="431"/>
      <c r="OYD489" s="3"/>
      <c r="OYE489" s="570"/>
      <c r="OYF489" s="3"/>
      <c r="OYG489" s="431"/>
      <c r="OYH489" s="3"/>
      <c r="OYI489" s="570"/>
      <c r="OYJ489" s="3"/>
      <c r="OYK489" s="431"/>
      <c r="OYL489" s="3"/>
      <c r="OYM489" s="570"/>
      <c r="OYN489" s="3"/>
      <c r="OYO489" s="431"/>
      <c r="OYP489" s="3"/>
      <c r="OYQ489" s="570"/>
      <c r="OYR489" s="3"/>
      <c r="OYS489" s="431"/>
      <c r="OYT489" s="3"/>
      <c r="OYU489" s="570"/>
      <c r="OYV489" s="3"/>
      <c r="OYW489" s="431"/>
      <c r="OYX489" s="3"/>
      <c r="OYY489" s="570"/>
      <c r="OYZ489" s="3"/>
      <c r="OZA489" s="431"/>
      <c r="OZB489" s="3"/>
      <c r="OZC489" s="570"/>
      <c r="OZD489" s="3"/>
      <c r="OZE489" s="431"/>
      <c r="OZF489" s="3"/>
      <c r="OZG489" s="570"/>
      <c r="OZH489" s="3"/>
      <c r="OZI489" s="431"/>
      <c r="OZJ489" s="3"/>
      <c r="OZK489" s="570"/>
      <c r="OZL489" s="3"/>
      <c r="OZM489" s="431"/>
      <c r="OZN489" s="3"/>
      <c r="OZO489" s="570"/>
      <c r="OZP489" s="3"/>
      <c r="OZQ489" s="431"/>
      <c r="OZR489" s="3"/>
      <c r="OZS489" s="570"/>
      <c r="OZT489" s="3"/>
      <c r="OZU489" s="431"/>
      <c r="OZV489" s="3"/>
      <c r="OZW489" s="570"/>
      <c r="OZX489" s="3"/>
      <c r="OZY489" s="431"/>
      <c r="OZZ489" s="3"/>
      <c r="PAA489" s="570"/>
      <c r="PAB489" s="3"/>
      <c r="PAC489" s="431"/>
      <c r="PAD489" s="3"/>
      <c r="PAE489" s="570"/>
      <c r="PAF489" s="3"/>
      <c r="PAG489" s="431"/>
      <c r="PAH489" s="3"/>
      <c r="PAI489" s="570"/>
      <c r="PAJ489" s="3"/>
      <c r="PAK489" s="431"/>
      <c r="PAL489" s="3"/>
      <c r="PAM489" s="570"/>
      <c r="PAN489" s="3"/>
      <c r="PAO489" s="431"/>
      <c r="PAP489" s="3"/>
      <c r="PAQ489" s="570"/>
      <c r="PAR489" s="3"/>
      <c r="PAS489" s="431"/>
      <c r="PAT489" s="3"/>
      <c r="PAU489" s="570"/>
      <c r="PAV489" s="3"/>
      <c r="PAW489" s="431"/>
      <c r="PAX489" s="3"/>
      <c r="PAY489" s="570"/>
      <c r="PAZ489" s="3"/>
      <c r="PBA489" s="431"/>
      <c r="PBB489" s="3"/>
      <c r="PBC489" s="570"/>
      <c r="PBD489" s="3"/>
      <c r="PBE489" s="431"/>
      <c r="PBF489" s="3"/>
      <c r="PBG489" s="570"/>
      <c r="PBH489" s="3"/>
      <c r="PBI489" s="431"/>
      <c r="PBJ489" s="3"/>
      <c r="PBK489" s="570"/>
      <c r="PBL489" s="3"/>
      <c r="PBM489" s="431"/>
      <c r="PBN489" s="3"/>
      <c r="PBO489" s="570"/>
      <c r="PBP489" s="3"/>
      <c r="PBQ489" s="431"/>
      <c r="PBR489" s="3"/>
      <c r="PBS489" s="570"/>
      <c r="PBT489" s="3"/>
      <c r="PBU489" s="431"/>
      <c r="PBV489" s="3"/>
      <c r="PBW489" s="570"/>
      <c r="PBX489" s="3"/>
      <c r="PBY489" s="431"/>
      <c r="PBZ489" s="3"/>
      <c r="PCA489" s="570"/>
      <c r="PCB489" s="3"/>
      <c r="PCC489" s="431"/>
      <c r="PCD489" s="3"/>
      <c r="PCE489" s="570"/>
      <c r="PCF489" s="3"/>
      <c r="PCG489" s="431"/>
      <c r="PCH489" s="3"/>
      <c r="PCI489" s="570"/>
      <c r="PCJ489" s="3"/>
      <c r="PCK489" s="431"/>
      <c r="PCL489" s="3"/>
      <c r="PCM489" s="570"/>
      <c r="PCN489" s="3"/>
      <c r="PCO489" s="431"/>
      <c r="PCP489" s="3"/>
      <c r="PCQ489" s="570"/>
      <c r="PCR489" s="3"/>
      <c r="PCS489" s="431"/>
      <c r="PCT489" s="3"/>
      <c r="PCU489" s="570"/>
      <c r="PCV489" s="3"/>
      <c r="PCW489" s="431"/>
      <c r="PCX489" s="3"/>
      <c r="PCY489" s="570"/>
      <c r="PCZ489" s="3"/>
      <c r="PDA489" s="431"/>
      <c r="PDB489" s="3"/>
      <c r="PDC489" s="570"/>
      <c r="PDD489" s="3"/>
      <c r="PDE489" s="431"/>
      <c r="PDF489" s="3"/>
      <c r="PDG489" s="570"/>
      <c r="PDH489" s="3"/>
      <c r="PDI489" s="431"/>
      <c r="PDJ489" s="3"/>
      <c r="PDK489" s="570"/>
      <c r="PDL489" s="3"/>
      <c r="PDM489" s="431"/>
      <c r="PDN489" s="3"/>
      <c r="PDO489" s="570"/>
      <c r="PDP489" s="3"/>
      <c r="PDQ489" s="431"/>
      <c r="PDR489" s="3"/>
      <c r="PDS489" s="570"/>
      <c r="PDT489" s="3"/>
      <c r="PDU489" s="431"/>
      <c r="PDV489" s="3"/>
      <c r="PDW489" s="570"/>
      <c r="PDX489" s="3"/>
      <c r="PDY489" s="431"/>
      <c r="PDZ489" s="3"/>
      <c r="PEA489" s="570"/>
      <c r="PEB489" s="3"/>
      <c r="PEC489" s="431"/>
      <c r="PED489" s="3"/>
      <c r="PEE489" s="570"/>
      <c r="PEF489" s="3"/>
      <c r="PEG489" s="431"/>
      <c r="PEH489" s="3"/>
      <c r="PEI489" s="570"/>
      <c r="PEJ489" s="3"/>
      <c r="PEK489" s="431"/>
      <c r="PEL489" s="3"/>
      <c r="PEM489" s="570"/>
      <c r="PEN489" s="3"/>
      <c r="PEO489" s="431"/>
      <c r="PEP489" s="3"/>
      <c r="PEQ489" s="570"/>
      <c r="PER489" s="3"/>
      <c r="PES489" s="431"/>
      <c r="PET489" s="3"/>
      <c r="PEU489" s="570"/>
      <c r="PEV489" s="3"/>
      <c r="PEW489" s="431"/>
      <c r="PEX489" s="3"/>
      <c r="PEY489" s="570"/>
      <c r="PEZ489" s="3"/>
      <c r="PFA489" s="431"/>
      <c r="PFB489" s="3"/>
      <c r="PFC489" s="570"/>
      <c r="PFD489" s="3"/>
      <c r="PFE489" s="431"/>
      <c r="PFF489" s="3"/>
      <c r="PFG489" s="570"/>
      <c r="PFH489" s="3"/>
      <c r="PFI489" s="431"/>
      <c r="PFJ489" s="3"/>
      <c r="PFK489" s="570"/>
      <c r="PFL489" s="3"/>
      <c r="PFM489" s="431"/>
      <c r="PFN489" s="3"/>
      <c r="PFO489" s="570"/>
      <c r="PFP489" s="3"/>
      <c r="PFQ489" s="431"/>
      <c r="PFR489" s="3"/>
      <c r="PFS489" s="570"/>
      <c r="PFT489" s="3"/>
      <c r="PFU489" s="431"/>
      <c r="PFV489" s="3"/>
      <c r="PFW489" s="570"/>
      <c r="PFX489" s="3"/>
      <c r="PFY489" s="431"/>
      <c r="PFZ489" s="3"/>
      <c r="PGA489" s="570"/>
      <c r="PGB489" s="3"/>
      <c r="PGC489" s="431"/>
      <c r="PGD489" s="3"/>
      <c r="PGE489" s="570"/>
      <c r="PGF489" s="3"/>
      <c r="PGG489" s="431"/>
      <c r="PGH489" s="3"/>
      <c r="PGI489" s="570"/>
      <c r="PGJ489" s="3"/>
      <c r="PGK489" s="431"/>
      <c r="PGL489" s="3"/>
      <c r="PGM489" s="570"/>
      <c r="PGN489" s="3"/>
      <c r="PGO489" s="431"/>
      <c r="PGP489" s="3"/>
      <c r="PGQ489" s="570"/>
      <c r="PGR489" s="3"/>
      <c r="PGS489" s="431"/>
      <c r="PGT489" s="3"/>
      <c r="PGU489" s="570"/>
      <c r="PGV489" s="3"/>
      <c r="PGW489" s="431"/>
      <c r="PGX489" s="3"/>
      <c r="PGY489" s="570"/>
      <c r="PGZ489" s="3"/>
      <c r="PHA489" s="431"/>
      <c r="PHB489" s="3"/>
      <c r="PHC489" s="570"/>
      <c r="PHD489" s="3"/>
      <c r="PHE489" s="431"/>
      <c r="PHF489" s="3"/>
      <c r="PHG489" s="570"/>
      <c r="PHH489" s="3"/>
      <c r="PHI489" s="431"/>
      <c r="PHJ489" s="3"/>
      <c r="PHK489" s="570"/>
      <c r="PHL489" s="3"/>
      <c r="PHM489" s="431"/>
      <c r="PHN489" s="3"/>
      <c r="PHO489" s="570"/>
      <c r="PHP489" s="3"/>
      <c r="PHQ489" s="431"/>
      <c r="PHR489" s="3"/>
      <c r="PHS489" s="570"/>
      <c r="PHT489" s="3"/>
      <c r="PHU489" s="431"/>
      <c r="PHV489" s="3"/>
      <c r="PHW489" s="570"/>
      <c r="PHX489" s="3"/>
      <c r="PHY489" s="431"/>
      <c r="PHZ489" s="3"/>
      <c r="PIA489" s="570"/>
      <c r="PIB489" s="3"/>
      <c r="PIC489" s="431"/>
      <c r="PID489" s="3"/>
      <c r="PIE489" s="570"/>
      <c r="PIF489" s="3"/>
      <c r="PIG489" s="431"/>
      <c r="PIH489" s="3"/>
      <c r="PII489" s="570"/>
      <c r="PIJ489" s="3"/>
      <c r="PIK489" s="431"/>
      <c r="PIL489" s="3"/>
      <c r="PIM489" s="570"/>
      <c r="PIN489" s="3"/>
      <c r="PIO489" s="431"/>
      <c r="PIP489" s="3"/>
      <c r="PIQ489" s="570"/>
      <c r="PIR489" s="3"/>
      <c r="PIS489" s="431"/>
      <c r="PIT489" s="3"/>
      <c r="PIU489" s="570"/>
      <c r="PIV489" s="3"/>
      <c r="PIW489" s="431"/>
      <c r="PIX489" s="3"/>
      <c r="PIY489" s="570"/>
      <c r="PIZ489" s="3"/>
      <c r="PJA489" s="431"/>
      <c r="PJB489" s="3"/>
      <c r="PJC489" s="570"/>
      <c r="PJD489" s="3"/>
      <c r="PJE489" s="431"/>
      <c r="PJF489" s="3"/>
      <c r="PJG489" s="570"/>
      <c r="PJH489" s="3"/>
      <c r="PJI489" s="431"/>
      <c r="PJJ489" s="3"/>
      <c r="PJK489" s="570"/>
      <c r="PJL489" s="3"/>
      <c r="PJM489" s="431"/>
      <c r="PJN489" s="3"/>
      <c r="PJO489" s="570"/>
      <c r="PJP489" s="3"/>
      <c r="PJQ489" s="431"/>
      <c r="PJR489" s="3"/>
      <c r="PJS489" s="570"/>
      <c r="PJT489" s="3"/>
      <c r="PJU489" s="431"/>
      <c r="PJV489" s="3"/>
      <c r="PJW489" s="570"/>
      <c r="PJX489" s="3"/>
      <c r="PJY489" s="431"/>
      <c r="PJZ489" s="3"/>
      <c r="PKA489" s="570"/>
      <c r="PKB489" s="3"/>
      <c r="PKC489" s="431"/>
      <c r="PKD489" s="3"/>
      <c r="PKE489" s="570"/>
      <c r="PKF489" s="3"/>
      <c r="PKG489" s="431"/>
      <c r="PKH489" s="3"/>
      <c r="PKI489" s="570"/>
      <c r="PKJ489" s="3"/>
      <c r="PKK489" s="431"/>
      <c r="PKL489" s="3"/>
      <c r="PKM489" s="570"/>
      <c r="PKN489" s="3"/>
      <c r="PKO489" s="431"/>
      <c r="PKP489" s="3"/>
      <c r="PKQ489" s="570"/>
      <c r="PKR489" s="3"/>
      <c r="PKS489" s="431"/>
      <c r="PKT489" s="3"/>
      <c r="PKU489" s="570"/>
      <c r="PKV489" s="3"/>
      <c r="PKW489" s="431"/>
      <c r="PKX489" s="3"/>
      <c r="PKY489" s="570"/>
      <c r="PKZ489" s="3"/>
      <c r="PLA489" s="431"/>
      <c r="PLB489" s="3"/>
      <c r="PLC489" s="570"/>
      <c r="PLD489" s="3"/>
      <c r="PLE489" s="431"/>
      <c r="PLF489" s="3"/>
      <c r="PLG489" s="570"/>
      <c r="PLH489" s="3"/>
      <c r="PLI489" s="431"/>
      <c r="PLJ489" s="3"/>
      <c r="PLK489" s="570"/>
      <c r="PLL489" s="3"/>
      <c r="PLM489" s="431"/>
      <c r="PLN489" s="3"/>
      <c r="PLO489" s="570"/>
      <c r="PLP489" s="3"/>
      <c r="PLQ489" s="431"/>
      <c r="PLR489" s="3"/>
      <c r="PLS489" s="570"/>
      <c r="PLT489" s="3"/>
      <c r="PLU489" s="431"/>
      <c r="PLV489" s="3"/>
      <c r="PLW489" s="570"/>
      <c r="PLX489" s="3"/>
      <c r="PLY489" s="431"/>
      <c r="PLZ489" s="3"/>
      <c r="PMA489" s="570"/>
      <c r="PMB489" s="3"/>
      <c r="PMC489" s="431"/>
      <c r="PMD489" s="3"/>
      <c r="PME489" s="570"/>
      <c r="PMF489" s="3"/>
      <c r="PMG489" s="431"/>
      <c r="PMH489" s="3"/>
      <c r="PMI489" s="570"/>
      <c r="PMJ489" s="3"/>
      <c r="PMK489" s="431"/>
      <c r="PML489" s="3"/>
      <c r="PMM489" s="570"/>
      <c r="PMN489" s="3"/>
      <c r="PMO489" s="431"/>
      <c r="PMP489" s="3"/>
      <c r="PMQ489" s="570"/>
      <c r="PMR489" s="3"/>
      <c r="PMS489" s="431"/>
      <c r="PMT489" s="3"/>
      <c r="PMU489" s="570"/>
      <c r="PMV489" s="3"/>
      <c r="PMW489" s="431"/>
      <c r="PMX489" s="3"/>
      <c r="PMY489" s="570"/>
      <c r="PMZ489" s="3"/>
      <c r="PNA489" s="431"/>
      <c r="PNB489" s="3"/>
      <c r="PNC489" s="570"/>
      <c r="PND489" s="3"/>
      <c r="PNE489" s="431"/>
      <c r="PNF489" s="3"/>
      <c r="PNG489" s="570"/>
      <c r="PNH489" s="3"/>
      <c r="PNI489" s="431"/>
      <c r="PNJ489" s="3"/>
      <c r="PNK489" s="570"/>
      <c r="PNL489" s="3"/>
      <c r="PNM489" s="431"/>
      <c r="PNN489" s="3"/>
      <c r="PNO489" s="570"/>
      <c r="PNP489" s="3"/>
      <c r="PNQ489" s="431"/>
      <c r="PNR489" s="3"/>
      <c r="PNS489" s="570"/>
      <c r="PNT489" s="3"/>
      <c r="PNU489" s="431"/>
      <c r="PNV489" s="3"/>
      <c r="PNW489" s="570"/>
      <c r="PNX489" s="3"/>
      <c r="PNY489" s="431"/>
      <c r="PNZ489" s="3"/>
      <c r="POA489" s="570"/>
      <c r="POB489" s="3"/>
      <c r="POC489" s="431"/>
      <c r="POD489" s="3"/>
      <c r="POE489" s="570"/>
      <c r="POF489" s="3"/>
      <c r="POG489" s="431"/>
      <c r="POH489" s="3"/>
      <c r="POI489" s="570"/>
      <c r="POJ489" s="3"/>
      <c r="POK489" s="431"/>
      <c r="POL489" s="3"/>
      <c r="POM489" s="570"/>
      <c r="PON489" s="3"/>
      <c r="POO489" s="431"/>
      <c r="POP489" s="3"/>
      <c r="POQ489" s="570"/>
      <c r="POR489" s="3"/>
      <c r="POS489" s="431"/>
      <c r="POT489" s="3"/>
      <c r="POU489" s="570"/>
      <c r="POV489" s="3"/>
      <c r="POW489" s="431"/>
      <c r="POX489" s="3"/>
      <c r="POY489" s="570"/>
      <c r="POZ489" s="3"/>
      <c r="PPA489" s="431"/>
      <c r="PPB489" s="3"/>
      <c r="PPC489" s="570"/>
      <c r="PPD489" s="3"/>
      <c r="PPE489" s="431"/>
      <c r="PPF489" s="3"/>
      <c r="PPG489" s="570"/>
      <c r="PPH489" s="3"/>
      <c r="PPI489" s="431"/>
      <c r="PPJ489" s="3"/>
      <c r="PPK489" s="570"/>
      <c r="PPL489" s="3"/>
      <c r="PPM489" s="431"/>
      <c r="PPN489" s="3"/>
      <c r="PPO489" s="570"/>
      <c r="PPP489" s="3"/>
      <c r="PPQ489" s="431"/>
      <c r="PPR489" s="3"/>
      <c r="PPS489" s="570"/>
      <c r="PPT489" s="3"/>
      <c r="PPU489" s="431"/>
      <c r="PPV489" s="3"/>
      <c r="PPW489" s="570"/>
      <c r="PPX489" s="3"/>
      <c r="PPY489" s="431"/>
      <c r="PPZ489" s="3"/>
      <c r="PQA489" s="570"/>
      <c r="PQB489" s="3"/>
      <c r="PQC489" s="431"/>
      <c r="PQD489" s="3"/>
      <c r="PQE489" s="570"/>
      <c r="PQF489" s="3"/>
      <c r="PQG489" s="431"/>
      <c r="PQH489" s="3"/>
      <c r="PQI489" s="570"/>
      <c r="PQJ489" s="3"/>
      <c r="PQK489" s="431"/>
      <c r="PQL489" s="3"/>
      <c r="PQM489" s="570"/>
      <c r="PQN489" s="3"/>
      <c r="PQO489" s="431"/>
      <c r="PQP489" s="3"/>
      <c r="PQQ489" s="570"/>
      <c r="PQR489" s="3"/>
      <c r="PQS489" s="431"/>
      <c r="PQT489" s="3"/>
      <c r="PQU489" s="570"/>
      <c r="PQV489" s="3"/>
      <c r="PQW489" s="431"/>
      <c r="PQX489" s="3"/>
      <c r="PQY489" s="570"/>
      <c r="PQZ489" s="3"/>
      <c r="PRA489" s="431"/>
      <c r="PRB489" s="3"/>
      <c r="PRC489" s="570"/>
      <c r="PRD489" s="3"/>
      <c r="PRE489" s="431"/>
      <c r="PRF489" s="3"/>
      <c r="PRG489" s="570"/>
      <c r="PRH489" s="3"/>
      <c r="PRI489" s="431"/>
      <c r="PRJ489" s="3"/>
      <c r="PRK489" s="570"/>
      <c r="PRL489" s="3"/>
      <c r="PRM489" s="431"/>
      <c r="PRN489" s="3"/>
      <c r="PRO489" s="570"/>
      <c r="PRP489" s="3"/>
      <c r="PRQ489" s="431"/>
      <c r="PRR489" s="3"/>
      <c r="PRS489" s="570"/>
      <c r="PRT489" s="3"/>
      <c r="PRU489" s="431"/>
      <c r="PRV489" s="3"/>
      <c r="PRW489" s="570"/>
      <c r="PRX489" s="3"/>
      <c r="PRY489" s="431"/>
      <c r="PRZ489" s="3"/>
      <c r="PSA489" s="570"/>
      <c r="PSB489" s="3"/>
      <c r="PSC489" s="431"/>
      <c r="PSD489" s="3"/>
      <c r="PSE489" s="570"/>
      <c r="PSF489" s="3"/>
      <c r="PSG489" s="431"/>
      <c r="PSH489" s="3"/>
      <c r="PSI489" s="570"/>
      <c r="PSJ489" s="3"/>
      <c r="PSK489" s="431"/>
      <c r="PSL489" s="3"/>
      <c r="PSM489" s="570"/>
      <c r="PSN489" s="3"/>
      <c r="PSO489" s="431"/>
      <c r="PSP489" s="3"/>
      <c r="PSQ489" s="570"/>
      <c r="PSR489" s="3"/>
      <c r="PSS489" s="431"/>
      <c r="PST489" s="3"/>
      <c r="PSU489" s="570"/>
      <c r="PSV489" s="3"/>
      <c r="PSW489" s="431"/>
      <c r="PSX489" s="3"/>
      <c r="PSY489" s="570"/>
      <c r="PSZ489" s="3"/>
      <c r="PTA489" s="431"/>
      <c r="PTB489" s="3"/>
      <c r="PTC489" s="570"/>
      <c r="PTD489" s="3"/>
      <c r="PTE489" s="431"/>
      <c r="PTF489" s="3"/>
      <c r="PTG489" s="570"/>
      <c r="PTH489" s="3"/>
      <c r="PTI489" s="431"/>
      <c r="PTJ489" s="3"/>
      <c r="PTK489" s="570"/>
      <c r="PTL489" s="3"/>
      <c r="PTM489" s="431"/>
      <c r="PTN489" s="3"/>
      <c r="PTO489" s="570"/>
      <c r="PTP489" s="3"/>
      <c r="PTQ489" s="431"/>
      <c r="PTR489" s="3"/>
      <c r="PTS489" s="570"/>
      <c r="PTT489" s="3"/>
      <c r="PTU489" s="431"/>
      <c r="PTV489" s="3"/>
      <c r="PTW489" s="570"/>
      <c r="PTX489" s="3"/>
      <c r="PTY489" s="431"/>
      <c r="PTZ489" s="3"/>
      <c r="PUA489" s="570"/>
      <c r="PUB489" s="3"/>
      <c r="PUC489" s="431"/>
      <c r="PUD489" s="3"/>
      <c r="PUE489" s="570"/>
      <c r="PUF489" s="3"/>
      <c r="PUG489" s="431"/>
      <c r="PUH489" s="3"/>
      <c r="PUI489" s="570"/>
      <c r="PUJ489" s="3"/>
      <c r="PUK489" s="431"/>
      <c r="PUL489" s="3"/>
      <c r="PUM489" s="570"/>
      <c r="PUN489" s="3"/>
      <c r="PUO489" s="431"/>
      <c r="PUP489" s="3"/>
      <c r="PUQ489" s="570"/>
      <c r="PUR489" s="3"/>
      <c r="PUS489" s="431"/>
      <c r="PUT489" s="3"/>
      <c r="PUU489" s="570"/>
      <c r="PUV489" s="3"/>
      <c r="PUW489" s="431"/>
      <c r="PUX489" s="3"/>
      <c r="PUY489" s="570"/>
      <c r="PUZ489" s="3"/>
      <c r="PVA489" s="431"/>
      <c r="PVB489" s="3"/>
      <c r="PVC489" s="570"/>
      <c r="PVD489" s="3"/>
      <c r="PVE489" s="431"/>
      <c r="PVF489" s="3"/>
      <c r="PVG489" s="570"/>
      <c r="PVH489" s="3"/>
      <c r="PVI489" s="431"/>
      <c r="PVJ489" s="3"/>
      <c r="PVK489" s="570"/>
      <c r="PVL489" s="3"/>
      <c r="PVM489" s="431"/>
      <c r="PVN489" s="3"/>
      <c r="PVO489" s="570"/>
      <c r="PVP489" s="3"/>
      <c r="PVQ489" s="431"/>
      <c r="PVR489" s="3"/>
      <c r="PVS489" s="570"/>
      <c r="PVT489" s="3"/>
      <c r="PVU489" s="431"/>
      <c r="PVV489" s="3"/>
      <c r="PVW489" s="570"/>
      <c r="PVX489" s="3"/>
      <c r="PVY489" s="431"/>
      <c r="PVZ489" s="3"/>
      <c r="PWA489" s="570"/>
      <c r="PWB489" s="3"/>
      <c r="PWC489" s="431"/>
      <c r="PWD489" s="3"/>
      <c r="PWE489" s="570"/>
      <c r="PWF489" s="3"/>
      <c r="PWG489" s="431"/>
      <c r="PWH489" s="3"/>
      <c r="PWI489" s="570"/>
      <c r="PWJ489" s="3"/>
      <c r="PWK489" s="431"/>
      <c r="PWL489" s="3"/>
      <c r="PWM489" s="570"/>
      <c r="PWN489" s="3"/>
      <c r="PWO489" s="431"/>
      <c r="PWP489" s="3"/>
      <c r="PWQ489" s="570"/>
      <c r="PWR489" s="3"/>
      <c r="PWS489" s="431"/>
      <c r="PWT489" s="3"/>
      <c r="PWU489" s="570"/>
      <c r="PWV489" s="3"/>
      <c r="PWW489" s="431"/>
      <c r="PWX489" s="3"/>
      <c r="PWY489" s="570"/>
      <c r="PWZ489" s="3"/>
      <c r="PXA489" s="431"/>
      <c r="PXB489" s="3"/>
      <c r="PXC489" s="570"/>
      <c r="PXD489" s="3"/>
      <c r="PXE489" s="431"/>
      <c r="PXF489" s="3"/>
      <c r="PXG489" s="570"/>
      <c r="PXH489" s="3"/>
      <c r="PXI489" s="431"/>
      <c r="PXJ489" s="3"/>
      <c r="PXK489" s="570"/>
      <c r="PXL489" s="3"/>
      <c r="PXM489" s="431"/>
      <c r="PXN489" s="3"/>
      <c r="PXO489" s="570"/>
      <c r="PXP489" s="3"/>
      <c r="PXQ489" s="431"/>
      <c r="PXR489" s="3"/>
      <c r="PXS489" s="570"/>
      <c r="PXT489" s="3"/>
      <c r="PXU489" s="431"/>
      <c r="PXV489" s="3"/>
      <c r="PXW489" s="570"/>
      <c r="PXX489" s="3"/>
      <c r="PXY489" s="431"/>
      <c r="PXZ489" s="3"/>
      <c r="PYA489" s="570"/>
      <c r="PYB489" s="3"/>
      <c r="PYC489" s="431"/>
      <c r="PYD489" s="3"/>
      <c r="PYE489" s="570"/>
      <c r="PYF489" s="3"/>
      <c r="PYG489" s="431"/>
      <c r="PYH489" s="3"/>
      <c r="PYI489" s="570"/>
      <c r="PYJ489" s="3"/>
      <c r="PYK489" s="431"/>
      <c r="PYL489" s="3"/>
      <c r="PYM489" s="570"/>
      <c r="PYN489" s="3"/>
      <c r="PYO489" s="431"/>
      <c r="PYP489" s="3"/>
      <c r="PYQ489" s="570"/>
      <c r="PYR489" s="3"/>
      <c r="PYS489" s="431"/>
      <c r="PYT489" s="3"/>
      <c r="PYU489" s="570"/>
      <c r="PYV489" s="3"/>
      <c r="PYW489" s="431"/>
      <c r="PYX489" s="3"/>
      <c r="PYY489" s="570"/>
      <c r="PYZ489" s="3"/>
      <c r="PZA489" s="431"/>
      <c r="PZB489" s="3"/>
      <c r="PZC489" s="570"/>
      <c r="PZD489" s="3"/>
      <c r="PZE489" s="431"/>
      <c r="PZF489" s="3"/>
      <c r="PZG489" s="570"/>
      <c r="PZH489" s="3"/>
      <c r="PZI489" s="431"/>
      <c r="PZJ489" s="3"/>
      <c r="PZK489" s="570"/>
      <c r="PZL489" s="3"/>
      <c r="PZM489" s="431"/>
      <c r="PZN489" s="3"/>
      <c r="PZO489" s="570"/>
      <c r="PZP489" s="3"/>
      <c r="PZQ489" s="431"/>
      <c r="PZR489" s="3"/>
      <c r="PZS489" s="570"/>
      <c r="PZT489" s="3"/>
      <c r="PZU489" s="431"/>
      <c r="PZV489" s="3"/>
      <c r="PZW489" s="570"/>
      <c r="PZX489" s="3"/>
      <c r="PZY489" s="431"/>
      <c r="PZZ489" s="3"/>
      <c r="QAA489" s="570"/>
      <c r="QAB489" s="3"/>
      <c r="QAC489" s="431"/>
      <c r="QAD489" s="3"/>
      <c r="QAE489" s="570"/>
      <c r="QAF489" s="3"/>
      <c r="QAG489" s="431"/>
      <c r="QAH489" s="3"/>
      <c r="QAI489" s="570"/>
      <c r="QAJ489" s="3"/>
      <c r="QAK489" s="431"/>
      <c r="QAL489" s="3"/>
      <c r="QAM489" s="570"/>
      <c r="QAN489" s="3"/>
      <c r="QAO489" s="431"/>
      <c r="QAP489" s="3"/>
      <c r="QAQ489" s="570"/>
      <c r="QAR489" s="3"/>
      <c r="QAS489" s="431"/>
      <c r="QAT489" s="3"/>
      <c r="QAU489" s="570"/>
      <c r="QAV489" s="3"/>
      <c r="QAW489" s="431"/>
      <c r="QAX489" s="3"/>
      <c r="QAY489" s="570"/>
      <c r="QAZ489" s="3"/>
      <c r="QBA489" s="431"/>
      <c r="QBB489" s="3"/>
      <c r="QBC489" s="570"/>
      <c r="QBD489" s="3"/>
      <c r="QBE489" s="431"/>
      <c r="QBF489" s="3"/>
      <c r="QBG489" s="570"/>
      <c r="QBH489" s="3"/>
      <c r="QBI489" s="431"/>
      <c r="QBJ489" s="3"/>
      <c r="QBK489" s="570"/>
      <c r="QBL489" s="3"/>
      <c r="QBM489" s="431"/>
      <c r="QBN489" s="3"/>
      <c r="QBO489" s="570"/>
      <c r="QBP489" s="3"/>
      <c r="QBQ489" s="431"/>
      <c r="QBR489" s="3"/>
      <c r="QBS489" s="570"/>
      <c r="QBT489" s="3"/>
      <c r="QBU489" s="431"/>
      <c r="QBV489" s="3"/>
      <c r="QBW489" s="570"/>
      <c r="QBX489" s="3"/>
      <c r="QBY489" s="431"/>
      <c r="QBZ489" s="3"/>
      <c r="QCA489" s="570"/>
      <c r="QCB489" s="3"/>
      <c r="QCC489" s="431"/>
      <c r="QCD489" s="3"/>
      <c r="QCE489" s="570"/>
      <c r="QCF489" s="3"/>
      <c r="QCG489" s="431"/>
      <c r="QCH489" s="3"/>
      <c r="QCI489" s="570"/>
      <c r="QCJ489" s="3"/>
      <c r="QCK489" s="431"/>
      <c r="QCL489" s="3"/>
      <c r="QCM489" s="570"/>
      <c r="QCN489" s="3"/>
      <c r="QCO489" s="431"/>
      <c r="QCP489" s="3"/>
      <c r="QCQ489" s="570"/>
      <c r="QCR489" s="3"/>
      <c r="QCS489" s="431"/>
      <c r="QCT489" s="3"/>
      <c r="QCU489" s="570"/>
      <c r="QCV489" s="3"/>
      <c r="QCW489" s="431"/>
      <c r="QCX489" s="3"/>
      <c r="QCY489" s="570"/>
      <c r="QCZ489" s="3"/>
      <c r="QDA489" s="431"/>
      <c r="QDB489" s="3"/>
      <c r="QDC489" s="570"/>
      <c r="QDD489" s="3"/>
      <c r="QDE489" s="431"/>
      <c r="QDF489" s="3"/>
      <c r="QDG489" s="570"/>
      <c r="QDH489" s="3"/>
      <c r="QDI489" s="431"/>
      <c r="QDJ489" s="3"/>
      <c r="QDK489" s="570"/>
      <c r="QDL489" s="3"/>
      <c r="QDM489" s="431"/>
      <c r="QDN489" s="3"/>
      <c r="QDO489" s="570"/>
      <c r="QDP489" s="3"/>
      <c r="QDQ489" s="431"/>
      <c r="QDR489" s="3"/>
      <c r="QDS489" s="570"/>
      <c r="QDT489" s="3"/>
      <c r="QDU489" s="431"/>
      <c r="QDV489" s="3"/>
      <c r="QDW489" s="570"/>
      <c r="QDX489" s="3"/>
      <c r="QDY489" s="431"/>
      <c r="QDZ489" s="3"/>
      <c r="QEA489" s="570"/>
      <c r="QEB489" s="3"/>
      <c r="QEC489" s="431"/>
      <c r="QED489" s="3"/>
      <c r="QEE489" s="570"/>
      <c r="QEF489" s="3"/>
      <c r="QEG489" s="431"/>
      <c r="QEH489" s="3"/>
      <c r="QEI489" s="570"/>
      <c r="QEJ489" s="3"/>
      <c r="QEK489" s="431"/>
      <c r="QEL489" s="3"/>
      <c r="QEM489" s="570"/>
      <c r="QEN489" s="3"/>
      <c r="QEO489" s="431"/>
      <c r="QEP489" s="3"/>
      <c r="QEQ489" s="570"/>
      <c r="QER489" s="3"/>
      <c r="QES489" s="431"/>
      <c r="QET489" s="3"/>
      <c r="QEU489" s="570"/>
      <c r="QEV489" s="3"/>
      <c r="QEW489" s="431"/>
      <c r="QEX489" s="3"/>
      <c r="QEY489" s="570"/>
      <c r="QEZ489" s="3"/>
      <c r="QFA489" s="431"/>
      <c r="QFB489" s="3"/>
      <c r="QFC489" s="570"/>
      <c r="QFD489" s="3"/>
      <c r="QFE489" s="431"/>
      <c r="QFF489" s="3"/>
      <c r="QFG489" s="570"/>
      <c r="QFH489" s="3"/>
      <c r="QFI489" s="431"/>
      <c r="QFJ489" s="3"/>
      <c r="QFK489" s="570"/>
      <c r="QFL489" s="3"/>
      <c r="QFM489" s="431"/>
      <c r="QFN489" s="3"/>
      <c r="QFO489" s="570"/>
      <c r="QFP489" s="3"/>
      <c r="QFQ489" s="431"/>
      <c r="QFR489" s="3"/>
      <c r="QFS489" s="570"/>
      <c r="QFT489" s="3"/>
      <c r="QFU489" s="431"/>
      <c r="QFV489" s="3"/>
      <c r="QFW489" s="570"/>
      <c r="QFX489" s="3"/>
      <c r="QFY489" s="431"/>
      <c r="QFZ489" s="3"/>
      <c r="QGA489" s="570"/>
      <c r="QGB489" s="3"/>
      <c r="QGC489" s="431"/>
      <c r="QGD489" s="3"/>
      <c r="QGE489" s="570"/>
      <c r="QGF489" s="3"/>
      <c r="QGG489" s="431"/>
      <c r="QGH489" s="3"/>
      <c r="QGI489" s="570"/>
      <c r="QGJ489" s="3"/>
      <c r="QGK489" s="431"/>
      <c r="QGL489" s="3"/>
      <c r="QGM489" s="570"/>
      <c r="QGN489" s="3"/>
      <c r="QGO489" s="431"/>
      <c r="QGP489" s="3"/>
      <c r="QGQ489" s="570"/>
      <c r="QGR489" s="3"/>
      <c r="QGS489" s="431"/>
      <c r="QGT489" s="3"/>
      <c r="QGU489" s="570"/>
      <c r="QGV489" s="3"/>
      <c r="QGW489" s="431"/>
      <c r="QGX489" s="3"/>
      <c r="QGY489" s="570"/>
      <c r="QGZ489" s="3"/>
      <c r="QHA489" s="431"/>
      <c r="QHB489" s="3"/>
      <c r="QHC489" s="570"/>
      <c r="QHD489" s="3"/>
      <c r="QHE489" s="431"/>
      <c r="QHF489" s="3"/>
      <c r="QHG489" s="570"/>
      <c r="QHH489" s="3"/>
      <c r="QHI489" s="431"/>
      <c r="QHJ489" s="3"/>
      <c r="QHK489" s="570"/>
      <c r="QHL489" s="3"/>
      <c r="QHM489" s="431"/>
      <c r="QHN489" s="3"/>
      <c r="QHO489" s="570"/>
      <c r="QHP489" s="3"/>
      <c r="QHQ489" s="431"/>
      <c r="QHR489" s="3"/>
      <c r="QHS489" s="570"/>
      <c r="QHT489" s="3"/>
      <c r="QHU489" s="431"/>
      <c r="QHV489" s="3"/>
      <c r="QHW489" s="570"/>
      <c r="QHX489" s="3"/>
      <c r="QHY489" s="431"/>
      <c r="QHZ489" s="3"/>
      <c r="QIA489" s="570"/>
      <c r="QIB489" s="3"/>
      <c r="QIC489" s="431"/>
      <c r="QID489" s="3"/>
      <c r="QIE489" s="570"/>
      <c r="QIF489" s="3"/>
      <c r="QIG489" s="431"/>
      <c r="QIH489" s="3"/>
      <c r="QII489" s="570"/>
      <c r="QIJ489" s="3"/>
      <c r="QIK489" s="431"/>
      <c r="QIL489" s="3"/>
      <c r="QIM489" s="570"/>
      <c r="QIN489" s="3"/>
      <c r="QIO489" s="431"/>
      <c r="QIP489" s="3"/>
      <c r="QIQ489" s="570"/>
      <c r="QIR489" s="3"/>
      <c r="QIS489" s="431"/>
      <c r="QIT489" s="3"/>
      <c r="QIU489" s="570"/>
      <c r="QIV489" s="3"/>
      <c r="QIW489" s="431"/>
      <c r="QIX489" s="3"/>
      <c r="QIY489" s="570"/>
      <c r="QIZ489" s="3"/>
      <c r="QJA489" s="431"/>
      <c r="QJB489" s="3"/>
      <c r="QJC489" s="570"/>
      <c r="QJD489" s="3"/>
      <c r="QJE489" s="431"/>
      <c r="QJF489" s="3"/>
      <c r="QJG489" s="570"/>
      <c r="QJH489" s="3"/>
      <c r="QJI489" s="431"/>
      <c r="QJJ489" s="3"/>
      <c r="QJK489" s="570"/>
      <c r="QJL489" s="3"/>
      <c r="QJM489" s="431"/>
      <c r="QJN489" s="3"/>
      <c r="QJO489" s="570"/>
      <c r="QJP489" s="3"/>
      <c r="QJQ489" s="431"/>
      <c r="QJR489" s="3"/>
      <c r="QJS489" s="570"/>
      <c r="QJT489" s="3"/>
      <c r="QJU489" s="431"/>
      <c r="QJV489" s="3"/>
      <c r="QJW489" s="570"/>
      <c r="QJX489" s="3"/>
      <c r="QJY489" s="431"/>
      <c r="QJZ489" s="3"/>
      <c r="QKA489" s="570"/>
      <c r="QKB489" s="3"/>
      <c r="QKC489" s="431"/>
      <c r="QKD489" s="3"/>
      <c r="QKE489" s="570"/>
      <c r="QKF489" s="3"/>
      <c r="QKG489" s="431"/>
      <c r="QKH489" s="3"/>
      <c r="QKI489" s="570"/>
      <c r="QKJ489" s="3"/>
      <c r="QKK489" s="431"/>
      <c r="QKL489" s="3"/>
      <c r="QKM489" s="570"/>
      <c r="QKN489" s="3"/>
      <c r="QKO489" s="431"/>
      <c r="QKP489" s="3"/>
      <c r="QKQ489" s="570"/>
      <c r="QKR489" s="3"/>
      <c r="QKS489" s="431"/>
      <c r="QKT489" s="3"/>
      <c r="QKU489" s="570"/>
      <c r="QKV489" s="3"/>
      <c r="QKW489" s="431"/>
      <c r="QKX489" s="3"/>
      <c r="QKY489" s="570"/>
      <c r="QKZ489" s="3"/>
      <c r="QLA489" s="431"/>
      <c r="QLB489" s="3"/>
      <c r="QLC489" s="570"/>
      <c r="QLD489" s="3"/>
      <c r="QLE489" s="431"/>
      <c r="QLF489" s="3"/>
      <c r="QLG489" s="570"/>
      <c r="QLH489" s="3"/>
      <c r="QLI489" s="431"/>
      <c r="QLJ489" s="3"/>
      <c r="QLK489" s="570"/>
      <c r="QLL489" s="3"/>
      <c r="QLM489" s="431"/>
      <c r="QLN489" s="3"/>
      <c r="QLO489" s="570"/>
      <c r="QLP489" s="3"/>
      <c r="QLQ489" s="431"/>
      <c r="QLR489" s="3"/>
      <c r="QLS489" s="570"/>
      <c r="QLT489" s="3"/>
      <c r="QLU489" s="431"/>
      <c r="QLV489" s="3"/>
      <c r="QLW489" s="570"/>
      <c r="QLX489" s="3"/>
      <c r="QLY489" s="431"/>
      <c r="QLZ489" s="3"/>
      <c r="QMA489" s="570"/>
      <c r="QMB489" s="3"/>
      <c r="QMC489" s="431"/>
      <c r="QMD489" s="3"/>
      <c r="QME489" s="570"/>
      <c r="QMF489" s="3"/>
      <c r="QMG489" s="431"/>
      <c r="QMH489" s="3"/>
      <c r="QMI489" s="570"/>
      <c r="QMJ489" s="3"/>
      <c r="QMK489" s="431"/>
      <c r="QML489" s="3"/>
      <c r="QMM489" s="570"/>
      <c r="QMN489" s="3"/>
      <c r="QMO489" s="431"/>
      <c r="QMP489" s="3"/>
      <c r="QMQ489" s="570"/>
      <c r="QMR489" s="3"/>
      <c r="QMS489" s="431"/>
      <c r="QMT489" s="3"/>
      <c r="QMU489" s="570"/>
      <c r="QMV489" s="3"/>
      <c r="QMW489" s="431"/>
      <c r="QMX489" s="3"/>
      <c r="QMY489" s="570"/>
      <c r="QMZ489" s="3"/>
      <c r="QNA489" s="431"/>
      <c r="QNB489" s="3"/>
      <c r="QNC489" s="570"/>
      <c r="QND489" s="3"/>
      <c r="QNE489" s="431"/>
      <c r="QNF489" s="3"/>
      <c r="QNG489" s="570"/>
      <c r="QNH489" s="3"/>
      <c r="QNI489" s="431"/>
      <c r="QNJ489" s="3"/>
      <c r="QNK489" s="570"/>
      <c r="QNL489" s="3"/>
      <c r="QNM489" s="431"/>
      <c r="QNN489" s="3"/>
      <c r="QNO489" s="570"/>
      <c r="QNP489" s="3"/>
      <c r="QNQ489" s="431"/>
      <c r="QNR489" s="3"/>
      <c r="QNS489" s="570"/>
      <c r="QNT489" s="3"/>
      <c r="QNU489" s="431"/>
      <c r="QNV489" s="3"/>
      <c r="QNW489" s="570"/>
      <c r="QNX489" s="3"/>
      <c r="QNY489" s="431"/>
      <c r="QNZ489" s="3"/>
      <c r="QOA489" s="570"/>
      <c r="QOB489" s="3"/>
      <c r="QOC489" s="431"/>
      <c r="QOD489" s="3"/>
      <c r="QOE489" s="570"/>
      <c r="QOF489" s="3"/>
      <c r="QOG489" s="431"/>
      <c r="QOH489" s="3"/>
      <c r="QOI489" s="570"/>
      <c r="QOJ489" s="3"/>
      <c r="QOK489" s="431"/>
      <c r="QOL489" s="3"/>
      <c r="QOM489" s="570"/>
      <c r="QON489" s="3"/>
      <c r="QOO489" s="431"/>
      <c r="QOP489" s="3"/>
      <c r="QOQ489" s="570"/>
      <c r="QOR489" s="3"/>
      <c r="QOS489" s="431"/>
      <c r="QOT489" s="3"/>
      <c r="QOU489" s="570"/>
      <c r="QOV489" s="3"/>
      <c r="QOW489" s="431"/>
      <c r="QOX489" s="3"/>
      <c r="QOY489" s="570"/>
      <c r="QOZ489" s="3"/>
      <c r="QPA489" s="431"/>
      <c r="QPB489" s="3"/>
      <c r="QPC489" s="570"/>
      <c r="QPD489" s="3"/>
      <c r="QPE489" s="431"/>
      <c r="QPF489" s="3"/>
      <c r="QPG489" s="570"/>
      <c r="QPH489" s="3"/>
      <c r="QPI489" s="431"/>
      <c r="QPJ489" s="3"/>
      <c r="QPK489" s="570"/>
      <c r="QPL489" s="3"/>
      <c r="QPM489" s="431"/>
      <c r="QPN489" s="3"/>
      <c r="QPO489" s="570"/>
      <c r="QPP489" s="3"/>
      <c r="QPQ489" s="431"/>
      <c r="QPR489" s="3"/>
      <c r="QPS489" s="570"/>
      <c r="QPT489" s="3"/>
      <c r="QPU489" s="431"/>
      <c r="QPV489" s="3"/>
      <c r="QPW489" s="570"/>
      <c r="QPX489" s="3"/>
      <c r="QPY489" s="431"/>
      <c r="QPZ489" s="3"/>
      <c r="QQA489" s="570"/>
      <c r="QQB489" s="3"/>
      <c r="QQC489" s="431"/>
      <c r="QQD489" s="3"/>
      <c r="QQE489" s="570"/>
      <c r="QQF489" s="3"/>
      <c r="QQG489" s="431"/>
      <c r="QQH489" s="3"/>
      <c r="QQI489" s="570"/>
      <c r="QQJ489" s="3"/>
      <c r="QQK489" s="431"/>
      <c r="QQL489" s="3"/>
      <c r="QQM489" s="570"/>
      <c r="QQN489" s="3"/>
      <c r="QQO489" s="431"/>
      <c r="QQP489" s="3"/>
      <c r="QQQ489" s="570"/>
      <c r="QQR489" s="3"/>
      <c r="QQS489" s="431"/>
      <c r="QQT489" s="3"/>
      <c r="QQU489" s="570"/>
      <c r="QQV489" s="3"/>
      <c r="QQW489" s="431"/>
      <c r="QQX489" s="3"/>
      <c r="QQY489" s="570"/>
      <c r="QQZ489" s="3"/>
      <c r="QRA489" s="431"/>
      <c r="QRB489" s="3"/>
      <c r="QRC489" s="570"/>
      <c r="QRD489" s="3"/>
      <c r="QRE489" s="431"/>
      <c r="QRF489" s="3"/>
      <c r="QRG489" s="570"/>
      <c r="QRH489" s="3"/>
      <c r="QRI489" s="431"/>
      <c r="QRJ489" s="3"/>
      <c r="QRK489" s="570"/>
      <c r="QRL489" s="3"/>
      <c r="QRM489" s="431"/>
      <c r="QRN489" s="3"/>
      <c r="QRO489" s="570"/>
      <c r="QRP489" s="3"/>
      <c r="QRQ489" s="431"/>
      <c r="QRR489" s="3"/>
      <c r="QRS489" s="570"/>
      <c r="QRT489" s="3"/>
      <c r="QRU489" s="431"/>
      <c r="QRV489" s="3"/>
      <c r="QRW489" s="570"/>
      <c r="QRX489" s="3"/>
      <c r="QRY489" s="431"/>
      <c r="QRZ489" s="3"/>
      <c r="QSA489" s="570"/>
      <c r="QSB489" s="3"/>
      <c r="QSC489" s="431"/>
      <c r="QSD489" s="3"/>
      <c r="QSE489" s="570"/>
      <c r="QSF489" s="3"/>
      <c r="QSG489" s="431"/>
      <c r="QSH489" s="3"/>
      <c r="QSI489" s="570"/>
      <c r="QSJ489" s="3"/>
      <c r="QSK489" s="431"/>
      <c r="QSL489" s="3"/>
      <c r="QSM489" s="570"/>
      <c r="QSN489" s="3"/>
      <c r="QSO489" s="431"/>
      <c r="QSP489" s="3"/>
      <c r="QSQ489" s="570"/>
      <c r="QSR489" s="3"/>
      <c r="QSS489" s="431"/>
      <c r="QST489" s="3"/>
      <c r="QSU489" s="570"/>
      <c r="QSV489" s="3"/>
      <c r="QSW489" s="431"/>
      <c r="QSX489" s="3"/>
      <c r="QSY489" s="570"/>
      <c r="QSZ489" s="3"/>
      <c r="QTA489" s="431"/>
      <c r="QTB489" s="3"/>
      <c r="QTC489" s="570"/>
      <c r="QTD489" s="3"/>
      <c r="QTE489" s="431"/>
      <c r="QTF489" s="3"/>
      <c r="QTG489" s="570"/>
      <c r="QTH489" s="3"/>
      <c r="QTI489" s="431"/>
      <c r="QTJ489" s="3"/>
      <c r="QTK489" s="570"/>
      <c r="QTL489" s="3"/>
      <c r="QTM489" s="431"/>
      <c r="QTN489" s="3"/>
      <c r="QTO489" s="570"/>
      <c r="QTP489" s="3"/>
      <c r="QTQ489" s="431"/>
      <c r="QTR489" s="3"/>
      <c r="QTS489" s="570"/>
      <c r="QTT489" s="3"/>
      <c r="QTU489" s="431"/>
      <c r="QTV489" s="3"/>
      <c r="QTW489" s="570"/>
      <c r="QTX489" s="3"/>
      <c r="QTY489" s="431"/>
      <c r="QTZ489" s="3"/>
      <c r="QUA489" s="570"/>
      <c r="QUB489" s="3"/>
      <c r="QUC489" s="431"/>
      <c r="QUD489" s="3"/>
      <c r="QUE489" s="570"/>
      <c r="QUF489" s="3"/>
      <c r="QUG489" s="431"/>
      <c r="QUH489" s="3"/>
      <c r="QUI489" s="570"/>
      <c r="QUJ489" s="3"/>
      <c r="QUK489" s="431"/>
      <c r="QUL489" s="3"/>
      <c r="QUM489" s="570"/>
      <c r="QUN489" s="3"/>
      <c r="QUO489" s="431"/>
      <c r="QUP489" s="3"/>
      <c r="QUQ489" s="570"/>
      <c r="QUR489" s="3"/>
      <c r="QUS489" s="431"/>
      <c r="QUT489" s="3"/>
      <c r="QUU489" s="570"/>
      <c r="QUV489" s="3"/>
      <c r="QUW489" s="431"/>
      <c r="QUX489" s="3"/>
      <c r="QUY489" s="570"/>
      <c r="QUZ489" s="3"/>
      <c r="QVA489" s="431"/>
      <c r="QVB489" s="3"/>
      <c r="QVC489" s="570"/>
      <c r="QVD489" s="3"/>
      <c r="QVE489" s="431"/>
      <c r="QVF489" s="3"/>
      <c r="QVG489" s="570"/>
      <c r="QVH489" s="3"/>
      <c r="QVI489" s="431"/>
      <c r="QVJ489" s="3"/>
      <c r="QVK489" s="570"/>
      <c r="QVL489" s="3"/>
      <c r="QVM489" s="431"/>
      <c r="QVN489" s="3"/>
      <c r="QVO489" s="570"/>
      <c r="QVP489" s="3"/>
      <c r="QVQ489" s="431"/>
      <c r="QVR489" s="3"/>
      <c r="QVS489" s="570"/>
      <c r="QVT489" s="3"/>
      <c r="QVU489" s="431"/>
      <c r="QVV489" s="3"/>
      <c r="QVW489" s="570"/>
      <c r="QVX489" s="3"/>
      <c r="QVY489" s="431"/>
      <c r="QVZ489" s="3"/>
      <c r="QWA489" s="570"/>
      <c r="QWB489" s="3"/>
      <c r="QWC489" s="431"/>
      <c r="QWD489" s="3"/>
      <c r="QWE489" s="570"/>
      <c r="QWF489" s="3"/>
      <c r="QWG489" s="431"/>
      <c r="QWH489" s="3"/>
      <c r="QWI489" s="570"/>
      <c r="QWJ489" s="3"/>
      <c r="QWK489" s="431"/>
      <c r="QWL489" s="3"/>
      <c r="QWM489" s="570"/>
      <c r="QWN489" s="3"/>
      <c r="QWO489" s="431"/>
      <c r="QWP489" s="3"/>
      <c r="QWQ489" s="570"/>
      <c r="QWR489" s="3"/>
      <c r="QWS489" s="431"/>
      <c r="QWT489" s="3"/>
      <c r="QWU489" s="570"/>
      <c r="QWV489" s="3"/>
      <c r="QWW489" s="431"/>
      <c r="QWX489" s="3"/>
      <c r="QWY489" s="570"/>
      <c r="QWZ489" s="3"/>
      <c r="QXA489" s="431"/>
      <c r="QXB489" s="3"/>
      <c r="QXC489" s="570"/>
      <c r="QXD489" s="3"/>
      <c r="QXE489" s="431"/>
      <c r="QXF489" s="3"/>
      <c r="QXG489" s="570"/>
      <c r="QXH489" s="3"/>
      <c r="QXI489" s="431"/>
      <c r="QXJ489" s="3"/>
      <c r="QXK489" s="570"/>
      <c r="QXL489" s="3"/>
      <c r="QXM489" s="431"/>
      <c r="QXN489" s="3"/>
      <c r="QXO489" s="570"/>
      <c r="QXP489" s="3"/>
      <c r="QXQ489" s="431"/>
      <c r="QXR489" s="3"/>
      <c r="QXS489" s="570"/>
      <c r="QXT489" s="3"/>
      <c r="QXU489" s="431"/>
      <c r="QXV489" s="3"/>
      <c r="QXW489" s="570"/>
      <c r="QXX489" s="3"/>
      <c r="QXY489" s="431"/>
      <c r="QXZ489" s="3"/>
      <c r="QYA489" s="570"/>
      <c r="QYB489" s="3"/>
      <c r="QYC489" s="431"/>
      <c r="QYD489" s="3"/>
      <c r="QYE489" s="570"/>
      <c r="QYF489" s="3"/>
      <c r="QYG489" s="431"/>
      <c r="QYH489" s="3"/>
      <c r="QYI489" s="570"/>
      <c r="QYJ489" s="3"/>
      <c r="QYK489" s="431"/>
      <c r="QYL489" s="3"/>
      <c r="QYM489" s="570"/>
      <c r="QYN489" s="3"/>
      <c r="QYO489" s="431"/>
      <c r="QYP489" s="3"/>
      <c r="QYQ489" s="570"/>
      <c r="QYR489" s="3"/>
      <c r="QYS489" s="431"/>
      <c r="QYT489" s="3"/>
      <c r="QYU489" s="570"/>
      <c r="QYV489" s="3"/>
      <c r="QYW489" s="431"/>
      <c r="QYX489" s="3"/>
      <c r="QYY489" s="570"/>
      <c r="QYZ489" s="3"/>
      <c r="QZA489" s="431"/>
      <c r="QZB489" s="3"/>
      <c r="QZC489" s="570"/>
      <c r="QZD489" s="3"/>
      <c r="QZE489" s="431"/>
      <c r="QZF489" s="3"/>
      <c r="QZG489" s="570"/>
      <c r="QZH489" s="3"/>
      <c r="QZI489" s="431"/>
      <c r="QZJ489" s="3"/>
      <c r="QZK489" s="570"/>
      <c r="QZL489" s="3"/>
      <c r="QZM489" s="431"/>
      <c r="QZN489" s="3"/>
      <c r="QZO489" s="570"/>
      <c r="QZP489" s="3"/>
      <c r="QZQ489" s="431"/>
      <c r="QZR489" s="3"/>
      <c r="QZS489" s="570"/>
      <c r="QZT489" s="3"/>
      <c r="QZU489" s="431"/>
      <c r="QZV489" s="3"/>
      <c r="QZW489" s="570"/>
      <c r="QZX489" s="3"/>
      <c r="QZY489" s="431"/>
      <c r="QZZ489" s="3"/>
      <c r="RAA489" s="570"/>
      <c r="RAB489" s="3"/>
      <c r="RAC489" s="431"/>
      <c r="RAD489" s="3"/>
      <c r="RAE489" s="570"/>
      <c r="RAF489" s="3"/>
      <c r="RAG489" s="431"/>
      <c r="RAH489" s="3"/>
      <c r="RAI489" s="570"/>
      <c r="RAJ489" s="3"/>
      <c r="RAK489" s="431"/>
      <c r="RAL489" s="3"/>
      <c r="RAM489" s="570"/>
      <c r="RAN489" s="3"/>
      <c r="RAO489" s="431"/>
      <c r="RAP489" s="3"/>
      <c r="RAQ489" s="570"/>
      <c r="RAR489" s="3"/>
      <c r="RAS489" s="431"/>
      <c r="RAT489" s="3"/>
      <c r="RAU489" s="570"/>
      <c r="RAV489" s="3"/>
      <c r="RAW489" s="431"/>
      <c r="RAX489" s="3"/>
      <c r="RAY489" s="570"/>
      <c r="RAZ489" s="3"/>
      <c r="RBA489" s="431"/>
      <c r="RBB489" s="3"/>
      <c r="RBC489" s="570"/>
      <c r="RBD489" s="3"/>
      <c r="RBE489" s="431"/>
      <c r="RBF489" s="3"/>
      <c r="RBG489" s="570"/>
      <c r="RBH489" s="3"/>
      <c r="RBI489" s="431"/>
      <c r="RBJ489" s="3"/>
      <c r="RBK489" s="570"/>
      <c r="RBL489" s="3"/>
      <c r="RBM489" s="431"/>
      <c r="RBN489" s="3"/>
      <c r="RBO489" s="570"/>
      <c r="RBP489" s="3"/>
      <c r="RBQ489" s="431"/>
      <c r="RBR489" s="3"/>
      <c r="RBS489" s="570"/>
      <c r="RBT489" s="3"/>
      <c r="RBU489" s="431"/>
      <c r="RBV489" s="3"/>
      <c r="RBW489" s="570"/>
      <c r="RBX489" s="3"/>
      <c r="RBY489" s="431"/>
      <c r="RBZ489" s="3"/>
      <c r="RCA489" s="570"/>
      <c r="RCB489" s="3"/>
      <c r="RCC489" s="431"/>
      <c r="RCD489" s="3"/>
      <c r="RCE489" s="570"/>
      <c r="RCF489" s="3"/>
      <c r="RCG489" s="431"/>
      <c r="RCH489" s="3"/>
      <c r="RCI489" s="570"/>
      <c r="RCJ489" s="3"/>
      <c r="RCK489" s="431"/>
      <c r="RCL489" s="3"/>
      <c r="RCM489" s="570"/>
      <c r="RCN489" s="3"/>
      <c r="RCO489" s="431"/>
      <c r="RCP489" s="3"/>
      <c r="RCQ489" s="570"/>
      <c r="RCR489" s="3"/>
      <c r="RCS489" s="431"/>
      <c r="RCT489" s="3"/>
      <c r="RCU489" s="570"/>
      <c r="RCV489" s="3"/>
      <c r="RCW489" s="431"/>
      <c r="RCX489" s="3"/>
      <c r="RCY489" s="570"/>
      <c r="RCZ489" s="3"/>
      <c r="RDA489" s="431"/>
      <c r="RDB489" s="3"/>
      <c r="RDC489" s="570"/>
      <c r="RDD489" s="3"/>
      <c r="RDE489" s="431"/>
      <c r="RDF489" s="3"/>
      <c r="RDG489" s="570"/>
      <c r="RDH489" s="3"/>
      <c r="RDI489" s="431"/>
      <c r="RDJ489" s="3"/>
      <c r="RDK489" s="570"/>
      <c r="RDL489" s="3"/>
      <c r="RDM489" s="431"/>
      <c r="RDN489" s="3"/>
      <c r="RDO489" s="570"/>
      <c r="RDP489" s="3"/>
      <c r="RDQ489" s="431"/>
      <c r="RDR489" s="3"/>
      <c r="RDS489" s="570"/>
      <c r="RDT489" s="3"/>
      <c r="RDU489" s="431"/>
      <c r="RDV489" s="3"/>
      <c r="RDW489" s="570"/>
      <c r="RDX489" s="3"/>
      <c r="RDY489" s="431"/>
      <c r="RDZ489" s="3"/>
      <c r="REA489" s="570"/>
      <c r="REB489" s="3"/>
      <c r="REC489" s="431"/>
      <c r="RED489" s="3"/>
      <c r="REE489" s="570"/>
      <c r="REF489" s="3"/>
      <c r="REG489" s="431"/>
      <c r="REH489" s="3"/>
      <c r="REI489" s="570"/>
      <c r="REJ489" s="3"/>
      <c r="REK489" s="431"/>
      <c r="REL489" s="3"/>
      <c r="REM489" s="570"/>
      <c r="REN489" s="3"/>
      <c r="REO489" s="431"/>
      <c r="REP489" s="3"/>
      <c r="REQ489" s="570"/>
      <c r="RER489" s="3"/>
      <c r="RES489" s="431"/>
      <c r="RET489" s="3"/>
      <c r="REU489" s="570"/>
      <c r="REV489" s="3"/>
      <c r="REW489" s="431"/>
      <c r="REX489" s="3"/>
      <c r="REY489" s="570"/>
      <c r="REZ489" s="3"/>
      <c r="RFA489" s="431"/>
      <c r="RFB489" s="3"/>
      <c r="RFC489" s="570"/>
      <c r="RFD489" s="3"/>
      <c r="RFE489" s="431"/>
      <c r="RFF489" s="3"/>
      <c r="RFG489" s="570"/>
      <c r="RFH489" s="3"/>
      <c r="RFI489" s="431"/>
      <c r="RFJ489" s="3"/>
      <c r="RFK489" s="570"/>
      <c r="RFL489" s="3"/>
      <c r="RFM489" s="431"/>
      <c r="RFN489" s="3"/>
      <c r="RFO489" s="570"/>
      <c r="RFP489" s="3"/>
      <c r="RFQ489" s="431"/>
      <c r="RFR489" s="3"/>
      <c r="RFS489" s="570"/>
      <c r="RFT489" s="3"/>
      <c r="RFU489" s="431"/>
      <c r="RFV489" s="3"/>
      <c r="RFW489" s="570"/>
      <c r="RFX489" s="3"/>
      <c r="RFY489" s="431"/>
      <c r="RFZ489" s="3"/>
      <c r="RGA489" s="570"/>
      <c r="RGB489" s="3"/>
      <c r="RGC489" s="431"/>
      <c r="RGD489" s="3"/>
      <c r="RGE489" s="570"/>
      <c r="RGF489" s="3"/>
      <c r="RGG489" s="431"/>
      <c r="RGH489" s="3"/>
      <c r="RGI489" s="570"/>
      <c r="RGJ489" s="3"/>
      <c r="RGK489" s="431"/>
      <c r="RGL489" s="3"/>
      <c r="RGM489" s="570"/>
      <c r="RGN489" s="3"/>
      <c r="RGO489" s="431"/>
      <c r="RGP489" s="3"/>
      <c r="RGQ489" s="570"/>
      <c r="RGR489" s="3"/>
      <c r="RGS489" s="431"/>
      <c r="RGT489" s="3"/>
      <c r="RGU489" s="570"/>
      <c r="RGV489" s="3"/>
      <c r="RGW489" s="431"/>
      <c r="RGX489" s="3"/>
      <c r="RGY489" s="570"/>
      <c r="RGZ489" s="3"/>
      <c r="RHA489" s="431"/>
      <c r="RHB489" s="3"/>
      <c r="RHC489" s="570"/>
      <c r="RHD489" s="3"/>
      <c r="RHE489" s="431"/>
      <c r="RHF489" s="3"/>
      <c r="RHG489" s="570"/>
      <c r="RHH489" s="3"/>
      <c r="RHI489" s="431"/>
      <c r="RHJ489" s="3"/>
      <c r="RHK489" s="570"/>
      <c r="RHL489" s="3"/>
      <c r="RHM489" s="431"/>
      <c r="RHN489" s="3"/>
      <c r="RHO489" s="570"/>
      <c r="RHP489" s="3"/>
      <c r="RHQ489" s="431"/>
      <c r="RHR489" s="3"/>
      <c r="RHS489" s="570"/>
      <c r="RHT489" s="3"/>
      <c r="RHU489" s="431"/>
      <c r="RHV489" s="3"/>
      <c r="RHW489" s="570"/>
      <c r="RHX489" s="3"/>
      <c r="RHY489" s="431"/>
      <c r="RHZ489" s="3"/>
      <c r="RIA489" s="570"/>
      <c r="RIB489" s="3"/>
      <c r="RIC489" s="431"/>
      <c r="RID489" s="3"/>
      <c r="RIE489" s="570"/>
      <c r="RIF489" s="3"/>
      <c r="RIG489" s="431"/>
      <c r="RIH489" s="3"/>
      <c r="RII489" s="570"/>
      <c r="RIJ489" s="3"/>
      <c r="RIK489" s="431"/>
      <c r="RIL489" s="3"/>
      <c r="RIM489" s="570"/>
      <c r="RIN489" s="3"/>
      <c r="RIO489" s="431"/>
      <c r="RIP489" s="3"/>
      <c r="RIQ489" s="570"/>
      <c r="RIR489" s="3"/>
      <c r="RIS489" s="431"/>
      <c r="RIT489" s="3"/>
      <c r="RIU489" s="570"/>
      <c r="RIV489" s="3"/>
      <c r="RIW489" s="431"/>
      <c r="RIX489" s="3"/>
      <c r="RIY489" s="570"/>
      <c r="RIZ489" s="3"/>
      <c r="RJA489" s="431"/>
      <c r="RJB489" s="3"/>
      <c r="RJC489" s="570"/>
      <c r="RJD489" s="3"/>
      <c r="RJE489" s="431"/>
      <c r="RJF489" s="3"/>
      <c r="RJG489" s="570"/>
      <c r="RJH489" s="3"/>
      <c r="RJI489" s="431"/>
      <c r="RJJ489" s="3"/>
      <c r="RJK489" s="570"/>
      <c r="RJL489" s="3"/>
      <c r="RJM489" s="431"/>
      <c r="RJN489" s="3"/>
      <c r="RJO489" s="570"/>
      <c r="RJP489" s="3"/>
      <c r="RJQ489" s="431"/>
      <c r="RJR489" s="3"/>
      <c r="RJS489" s="570"/>
      <c r="RJT489" s="3"/>
      <c r="RJU489" s="431"/>
      <c r="RJV489" s="3"/>
      <c r="RJW489" s="570"/>
      <c r="RJX489" s="3"/>
      <c r="RJY489" s="431"/>
      <c r="RJZ489" s="3"/>
      <c r="RKA489" s="570"/>
      <c r="RKB489" s="3"/>
      <c r="RKC489" s="431"/>
      <c r="RKD489" s="3"/>
      <c r="RKE489" s="570"/>
      <c r="RKF489" s="3"/>
      <c r="RKG489" s="431"/>
      <c r="RKH489" s="3"/>
      <c r="RKI489" s="570"/>
      <c r="RKJ489" s="3"/>
      <c r="RKK489" s="431"/>
      <c r="RKL489" s="3"/>
      <c r="RKM489" s="570"/>
      <c r="RKN489" s="3"/>
      <c r="RKO489" s="431"/>
      <c r="RKP489" s="3"/>
      <c r="RKQ489" s="570"/>
      <c r="RKR489" s="3"/>
      <c r="RKS489" s="431"/>
      <c r="RKT489" s="3"/>
      <c r="RKU489" s="570"/>
      <c r="RKV489" s="3"/>
      <c r="RKW489" s="431"/>
      <c r="RKX489" s="3"/>
      <c r="RKY489" s="570"/>
      <c r="RKZ489" s="3"/>
      <c r="RLA489" s="431"/>
      <c r="RLB489" s="3"/>
      <c r="RLC489" s="570"/>
      <c r="RLD489" s="3"/>
      <c r="RLE489" s="431"/>
      <c r="RLF489" s="3"/>
      <c r="RLG489" s="570"/>
      <c r="RLH489" s="3"/>
      <c r="RLI489" s="431"/>
      <c r="RLJ489" s="3"/>
      <c r="RLK489" s="570"/>
      <c r="RLL489" s="3"/>
      <c r="RLM489" s="431"/>
      <c r="RLN489" s="3"/>
      <c r="RLO489" s="570"/>
      <c r="RLP489" s="3"/>
      <c r="RLQ489" s="431"/>
      <c r="RLR489" s="3"/>
      <c r="RLS489" s="570"/>
      <c r="RLT489" s="3"/>
      <c r="RLU489" s="431"/>
      <c r="RLV489" s="3"/>
      <c r="RLW489" s="570"/>
      <c r="RLX489" s="3"/>
      <c r="RLY489" s="431"/>
      <c r="RLZ489" s="3"/>
      <c r="RMA489" s="570"/>
      <c r="RMB489" s="3"/>
      <c r="RMC489" s="431"/>
      <c r="RMD489" s="3"/>
      <c r="RME489" s="570"/>
      <c r="RMF489" s="3"/>
      <c r="RMG489" s="431"/>
      <c r="RMH489" s="3"/>
      <c r="RMI489" s="570"/>
      <c r="RMJ489" s="3"/>
      <c r="RMK489" s="431"/>
      <c r="RML489" s="3"/>
      <c r="RMM489" s="570"/>
      <c r="RMN489" s="3"/>
      <c r="RMO489" s="431"/>
      <c r="RMP489" s="3"/>
      <c r="RMQ489" s="570"/>
      <c r="RMR489" s="3"/>
      <c r="RMS489" s="431"/>
      <c r="RMT489" s="3"/>
      <c r="RMU489" s="570"/>
      <c r="RMV489" s="3"/>
      <c r="RMW489" s="431"/>
      <c r="RMX489" s="3"/>
      <c r="RMY489" s="570"/>
      <c r="RMZ489" s="3"/>
      <c r="RNA489" s="431"/>
      <c r="RNB489" s="3"/>
      <c r="RNC489" s="570"/>
      <c r="RND489" s="3"/>
      <c r="RNE489" s="431"/>
      <c r="RNF489" s="3"/>
      <c r="RNG489" s="570"/>
      <c r="RNH489" s="3"/>
      <c r="RNI489" s="431"/>
      <c r="RNJ489" s="3"/>
      <c r="RNK489" s="570"/>
      <c r="RNL489" s="3"/>
      <c r="RNM489" s="431"/>
      <c r="RNN489" s="3"/>
      <c r="RNO489" s="570"/>
      <c r="RNP489" s="3"/>
      <c r="RNQ489" s="431"/>
      <c r="RNR489" s="3"/>
      <c r="RNS489" s="570"/>
      <c r="RNT489" s="3"/>
      <c r="RNU489" s="431"/>
      <c r="RNV489" s="3"/>
      <c r="RNW489" s="570"/>
      <c r="RNX489" s="3"/>
      <c r="RNY489" s="431"/>
      <c r="RNZ489" s="3"/>
      <c r="ROA489" s="570"/>
      <c r="ROB489" s="3"/>
      <c r="ROC489" s="431"/>
      <c r="ROD489" s="3"/>
      <c r="ROE489" s="570"/>
      <c r="ROF489" s="3"/>
      <c r="ROG489" s="431"/>
      <c r="ROH489" s="3"/>
      <c r="ROI489" s="570"/>
      <c r="ROJ489" s="3"/>
      <c r="ROK489" s="431"/>
      <c r="ROL489" s="3"/>
      <c r="ROM489" s="570"/>
      <c r="RON489" s="3"/>
      <c r="ROO489" s="431"/>
      <c r="ROP489" s="3"/>
      <c r="ROQ489" s="570"/>
      <c r="ROR489" s="3"/>
      <c r="ROS489" s="431"/>
      <c r="ROT489" s="3"/>
      <c r="ROU489" s="570"/>
      <c r="ROV489" s="3"/>
      <c r="ROW489" s="431"/>
      <c r="ROX489" s="3"/>
      <c r="ROY489" s="570"/>
      <c r="ROZ489" s="3"/>
      <c r="RPA489" s="431"/>
      <c r="RPB489" s="3"/>
      <c r="RPC489" s="570"/>
      <c r="RPD489" s="3"/>
      <c r="RPE489" s="431"/>
      <c r="RPF489" s="3"/>
      <c r="RPG489" s="570"/>
      <c r="RPH489" s="3"/>
      <c r="RPI489" s="431"/>
      <c r="RPJ489" s="3"/>
      <c r="RPK489" s="570"/>
      <c r="RPL489" s="3"/>
      <c r="RPM489" s="431"/>
      <c r="RPN489" s="3"/>
      <c r="RPO489" s="570"/>
      <c r="RPP489" s="3"/>
      <c r="RPQ489" s="431"/>
      <c r="RPR489" s="3"/>
      <c r="RPS489" s="570"/>
      <c r="RPT489" s="3"/>
      <c r="RPU489" s="431"/>
      <c r="RPV489" s="3"/>
      <c r="RPW489" s="570"/>
      <c r="RPX489" s="3"/>
      <c r="RPY489" s="431"/>
      <c r="RPZ489" s="3"/>
      <c r="RQA489" s="570"/>
      <c r="RQB489" s="3"/>
      <c r="RQC489" s="431"/>
      <c r="RQD489" s="3"/>
      <c r="RQE489" s="570"/>
      <c r="RQF489" s="3"/>
      <c r="RQG489" s="431"/>
      <c r="RQH489" s="3"/>
      <c r="RQI489" s="570"/>
      <c r="RQJ489" s="3"/>
      <c r="RQK489" s="431"/>
      <c r="RQL489" s="3"/>
      <c r="RQM489" s="570"/>
      <c r="RQN489" s="3"/>
      <c r="RQO489" s="431"/>
      <c r="RQP489" s="3"/>
      <c r="RQQ489" s="570"/>
      <c r="RQR489" s="3"/>
      <c r="RQS489" s="431"/>
      <c r="RQT489" s="3"/>
      <c r="RQU489" s="570"/>
      <c r="RQV489" s="3"/>
      <c r="RQW489" s="431"/>
      <c r="RQX489" s="3"/>
      <c r="RQY489" s="570"/>
      <c r="RQZ489" s="3"/>
      <c r="RRA489" s="431"/>
      <c r="RRB489" s="3"/>
      <c r="RRC489" s="570"/>
      <c r="RRD489" s="3"/>
      <c r="RRE489" s="431"/>
      <c r="RRF489" s="3"/>
      <c r="RRG489" s="570"/>
      <c r="RRH489" s="3"/>
      <c r="RRI489" s="431"/>
      <c r="RRJ489" s="3"/>
      <c r="RRK489" s="570"/>
      <c r="RRL489" s="3"/>
      <c r="RRM489" s="431"/>
      <c r="RRN489" s="3"/>
      <c r="RRO489" s="570"/>
      <c r="RRP489" s="3"/>
      <c r="RRQ489" s="431"/>
      <c r="RRR489" s="3"/>
      <c r="RRS489" s="570"/>
      <c r="RRT489" s="3"/>
      <c r="RRU489" s="431"/>
      <c r="RRV489" s="3"/>
      <c r="RRW489" s="570"/>
      <c r="RRX489" s="3"/>
      <c r="RRY489" s="431"/>
      <c r="RRZ489" s="3"/>
      <c r="RSA489" s="570"/>
      <c r="RSB489" s="3"/>
      <c r="RSC489" s="431"/>
      <c r="RSD489" s="3"/>
      <c r="RSE489" s="570"/>
      <c r="RSF489" s="3"/>
      <c r="RSG489" s="431"/>
      <c r="RSH489" s="3"/>
      <c r="RSI489" s="570"/>
      <c r="RSJ489" s="3"/>
      <c r="RSK489" s="431"/>
      <c r="RSL489" s="3"/>
      <c r="RSM489" s="570"/>
      <c r="RSN489" s="3"/>
      <c r="RSO489" s="431"/>
      <c r="RSP489" s="3"/>
      <c r="RSQ489" s="570"/>
      <c r="RSR489" s="3"/>
      <c r="RSS489" s="431"/>
      <c r="RST489" s="3"/>
      <c r="RSU489" s="570"/>
      <c r="RSV489" s="3"/>
      <c r="RSW489" s="431"/>
      <c r="RSX489" s="3"/>
      <c r="RSY489" s="570"/>
      <c r="RSZ489" s="3"/>
      <c r="RTA489" s="431"/>
      <c r="RTB489" s="3"/>
      <c r="RTC489" s="570"/>
      <c r="RTD489" s="3"/>
      <c r="RTE489" s="431"/>
      <c r="RTF489" s="3"/>
      <c r="RTG489" s="570"/>
      <c r="RTH489" s="3"/>
      <c r="RTI489" s="431"/>
      <c r="RTJ489" s="3"/>
      <c r="RTK489" s="570"/>
      <c r="RTL489" s="3"/>
      <c r="RTM489" s="431"/>
      <c r="RTN489" s="3"/>
      <c r="RTO489" s="570"/>
      <c r="RTP489" s="3"/>
      <c r="RTQ489" s="431"/>
      <c r="RTR489" s="3"/>
      <c r="RTS489" s="570"/>
      <c r="RTT489" s="3"/>
      <c r="RTU489" s="431"/>
      <c r="RTV489" s="3"/>
      <c r="RTW489" s="570"/>
      <c r="RTX489" s="3"/>
      <c r="RTY489" s="431"/>
      <c r="RTZ489" s="3"/>
      <c r="RUA489" s="570"/>
      <c r="RUB489" s="3"/>
      <c r="RUC489" s="431"/>
      <c r="RUD489" s="3"/>
      <c r="RUE489" s="570"/>
      <c r="RUF489" s="3"/>
      <c r="RUG489" s="431"/>
      <c r="RUH489" s="3"/>
      <c r="RUI489" s="570"/>
      <c r="RUJ489" s="3"/>
      <c r="RUK489" s="431"/>
      <c r="RUL489" s="3"/>
      <c r="RUM489" s="570"/>
      <c r="RUN489" s="3"/>
      <c r="RUO489" s="431"/>
      <c r="RUP489" s="3"/>
      <c r="RUQ489" s="570"/>
      <c r="RUR489" s="3"/>
      <c r="RUS489" s="431"/>
      <c r="RUT489" s="3"/>
      <c r="RUU489" s="570"/>
      <c r="RUV489" s="3"/>
      <c r="RUW489" s="431"/>
      <c r="RUX489" s="3"/>
      <c r="RUY489" s="570"/>
      <c r="RUZ489" s="3"/>
      <c r="RVA489" s="431"/>
      <c r="RVB489" s="3"/>
      <c r="RVC489" s="570"/>
      <c r="RVD489" s="3"/>
      <c r="RVE489" s="431"/>
      <c r="RVF489" s="3"/>
      <c r="RVG489" s="570"/>
      <c r="RVH489" s="3"/>
      <c r="RVI489" s="431"/>
      <c r="RVJ489" s="3"/>
      <c r="RVK489" s="570"/>
      <c r="RVL489" s="3"/>
      <c r="RVM489" s="431"/>
      <c r="RVN489" s="3"/>
      <c r="RVO489" s="570"/>
      <c r="RVP489" s="3"/>
      <c r="RVQ489" s="431"/>
      <c r="RVR489" s="3"/>
      <c r="RVS489" s="570"/>
      <c r="RVT489" s="3"/>
      <c r="RVU489" s="431"/>
      <c r="RVV489" s="3"/>
      <c r="RVW489" s="570"/>
      <c r="RVX489" s="3"/>
      <c r="RVY489" s="431"/>
      <c r="RVZ489" s="3"/>
      <c r="RWA489" s="570"/>
      <c r="RWB489" s="3"/>
      <c r="RWC489" s="431"/>
      <c r="RWD489" s="3"/>
      <c r="RWE489" s="570"/>
      <c r="RWF489" s="3"/>
      <c r="RWG489" s="431"/>
      <c r="RWH489" s="3"/>
      <c r="RWI489" s="570"/>
      <c r="RWJ489" s="3"/>
      <c r="RWK489" s="431"/>
      <c r="RWL489" s="3"/>
      <c r="RWM489" s="570"/>
      <c r="RWN489" s="3"/>
      <c r="RWO489" s="431"/>
      <c r="RWP489" s="3"/>
      <c r="RWQ489" s="570"/>
      <c r="RWR489" s="3"/>
      <c r="RWS489" s="431"/>
      <c r="RWT489" s="3"/>
      <c r="RWU489" s="570"/>
      <c r="RWV489" s="3"/>
      <c r="RWW489" s="431"/>
      <c r="RWX489" s="3"/>
      <c r="RWY489" s="570"/>
      <c r="RWZ489" s="3"/>
      <c r="RXA489" s="431"/>
      <c r="RXB489" s="3"/>
      <c r="RXC489" s="570"/>
      <c r="RXD489" s="3"/>
      <c r="RXE489" s="431"/>
      <c r="RXF489" s="3"/>
      <c r="RXG489" s="570"/>
      <c r="RXH489" s="3"/>
      <c r="RXI489" s="431"/>
      <c r="RXJ489" s="3"/>
      <c r="RXK489" s="570"/>
      <c r="RXL489" s="3"/>
      <c r="RXM489" s="431"/>
      <c r="RXN489" s="3"/>
      <c r="RXO489" s="570"/>
      <c r="RXP489" s="3"/>
      <c r="RXQ489" s="431"/>
      <c r="RXR489" s="3"/>
      <c r="RXS489" s="570"/>
      <c r="RXT489" s="3"/>
      <c r="RXU489" s="431"/>
      <c r="RXV489" s="3"/>
      <c r="RXW489" s="570"/>
      <c r="RXX489" s="3"/>
      <c r="RXY489" s="431"/>
      <c r="RXZ489" s="3"/>
      <c r="RYA489" s="570"/>
      <c r="RYB489" s="3"/>
      <c r="RYC489" s="431"/>
      <c r="RYD489" s="3"/>
      <c r="RYE489" s="570"/>
      <c r="RYF489" s="3"/>
      <c r="RYG489" s="431"/>
      <c r="RYH489" s="3"/>
      <c r="RYI489" s="570"/>
      <c r="RYJ489" s="3"/>
      <c r="RYK489" s="431"/>
      <c r="RYL489" s="3"/>
      <c r="RYM489" s="570"/>
      <c r="RYN489" s="3"/>
      <c r="RYO489" s="431"/>
      <c r="RYP489" s="3"/>
      <c r="RYQ489" s="570"/>
      <c r="RYR489" s="3"/>
      <c r="RYS489" s="431"/>
      <c r="RYT489" s="3"/>
      <c r="RYU489" s="570"/>
      <c r="RYV489" s="3"/>
      <c r="RYW489" s="431"/>
      <c r="RYX489" s="3"/>
      <c r="RYY489" s="570"/>
      <c r="RYZ489" s="3"/>
      <c r="RZA489" s="431"/>
      <c r="RZB489" s="3"/>
      <c r="RZC489" s="570"/>
      <c r="RZD489" s="3"/>
      <c r="RZE489" s="431"/>
      <c r="RZF489" s="3"/>
      <c r="RZG489" s="570"/>
      <c r="RZH489" s="3"/>
      <c r="RZI489" s="431"/>
      <c r="RZJ489" s="3"/>
      <c r="RZK489" s="570"/>
      <c r="RZL489" s="3"/>
      <c r="RZM489" s="431"/>
      <c r="RZN489" s="3"/>
      <c r="RZO489" s="570"/>
      <c r="RZP489" s="3"/>
      <c r="RZQ489" s="431"/>
      <c r="RZR489" s="3"/>
      <c r="RZS489" s="570"/>
      <c r="RZT489" s="3"/>
      <c r="RZU489" s="431"/>
      <c r="RZV489" s="3"/>
      <c r="RZW489" s="570"/>
      <c r="RZX489" s="3"/>
      <c r="RZY489" s="431"/>
      <c r="RZZ489" s="3"/>
      <c r="SAA489" s="570"/>
      <c r="SAB489" s="3"/>
      <c r="SAC489" s="431"/>
      <c r="SAD489" s="3"/>
      <c r="SAE489" s="570"/>
      <c r="SAF489" s="3"/>
      <c r="SAG489" s="431"/>
      <c r="SAH489" s="3"/>
      <c r="SAI489" s="570"/>
      <c r="SAJ489" s="3"/>
      <c r="SAK489" s="431"/>
      <c r="SAL489" s="3"/>
      <c r="SAM489" s="570"/>
      <c r="SAN489" s="3"/>
      <c r="SAO489" s="431"/>
      <c r="SAP489" s="3"/>
      <c r="SAQ489" s="570"/>
      <c r="SAR489" s="3"/>
      <c r="SAS489" s="431"/>
      <c r="SAT489" s="3"/>
      <c r="SAU489" s="570"/>
      <c r="SAV489" s="3"/>
      <c r="SAW489" s="431"/>
      <c r="SAX489" s="3"/>
      <c r="SAY489" s="570"/>
      <c r="SAZ489" s="3"/>
      <c r="SBA489" s="431"/>
      <c r="SBB489" s="3"/>
      <c r="SBC489" s="570"/>
      <c r="SBD489" s="3"/>
      <c r="SBE489" s="431"/>
      <c r="SBF489" s="3"/>
      <c r="SBG489" s="570"/>
      <c r="SBH489" s="3"/>
      <c r="SBI489" s="431"/>
      <c r="SBJ489" s="3"/>
      <c r="SBK489" s="570"/>
      <c r="SBL489" s="3"/>
      <c r="SBM489" s="431"/>
      <c r="SBN489" s="3"/>
      <c r="SBO489" s="570"/>
      <c r="SBP489" s="3"/>
      <c r="SBQ489" s="431"/>
      <c r="SBR489" s="3"/>
      <c r="SBS489" s="570"/>
      <c r="SBT489" s="3"/>
      <c r="SBU489" s="431"/>
      <c r="SBV489" s="3"/>
      <c r="SBW489" s="570"/>
      <c r="SBX489" s="3"/>
      <c r="SBY489" s="431"/>
      <c r="SBZ489" s="3"/>
      <c r="SCA489" s="570"/>
      <c r="SCB489" s="3"/>
      <c r="SCC489" s="431"/>
      <c r="SCD489" s="3"/>
      <c r="SCE489" s="570"/>
      <c r="SCF489" s="3"/>
      <c r="SCG489" s="431"/>
      <c r="SCH489" s="3"/>
      <c r="SCI489" s="570"/>
      <c r="SCJ489" s="3"/>
      <c r="SCK489" s="431"/>
      <c r="SCL489" s="3"/>
      <c r="SCM489" s="570"/>
      <c r="SCN489" s="3"/>
      <c r="SCO489" s="431"/>
      <c r="SCP489" s="3"/>
      <c r="SCQ489" s="570"/>
      <c r="SCR489" s="3"/>
      <c r="SCS489" s="431"/>
      <c r="SCT489" s="3"/>
      <c r="SCU489" s="570"/>
      <c r="SCV489" s="3"/>
      <c r="SCW489" s="431"/>
      <c r="SCX489" s="3"/>
      <c r="SCY489" s="570"/>
      <c r="SCZ489" s="3"/>
      <c r="SDA489" s="431"/>
      <c r="SDB489" s="3"/>
      <c r="SDC489" s="570"/>
      <c r="SDD489" s="3"/>
      <c r="SDE489" s="431"/>
      <c r="SDF489" s="3"/>
      <c r="SDG489" s="570"/>
      <c r="SDH489" s="3"/>
      <c r="SDI489" s="431"/>
      <c r="SDJ489" s="3"/>
      <c r="SDK489" s="570"/>
      <c r="SDL489" s="3"/>
      <c r="SDM489" s="431"/>
      <c r="SDN489" s="3"/>
      <c r="SDO489" s="570"/>
      <c r="SDP489" s="3"/>
      <c r="SDQ489" s="431"/>
      <c r="SDR489" s="3"/>
      <c r="SDS489" s="570"/>
      <c r="SDT489" s="3"/>
      <c r="SDU489" s="431"/>
      <c r="SDV489" s="3"/>
      <c r="SDW489" s="570"/>
      <c r="SDX489" s="3"/>
      <c r="SDY489" s="431"/>
      <c r="SDZ489" s="3"/>
      <c r="SEA489" s="570"/>
      <c r="SEB489" s="3"/>
      <c r="SEC489" s="431"/>
      <c r="SED489" s="3"/>
      <c r="SEE489" s="570"/>
      <c r="SEF489" s="3"/>
      <c r="SEG489" s="431"/>
      <c r="SEH489" s="3"/>
      <c r="SEI489" s="570"/>
      <c r="SEJ489" s="3"/>
      <c r="SEK489" s="431"/>
      <c r="SEL489" s="3"/>
      <c r="SEM489" s="570"/>
      <c r="SEN489" s="3"/>
      <c r="SEO489" s="431"/>
      <c r="SEP489" s="3"/>
      <c r="SEQ489" s="570"/>
      <c r="SER489" s="3"/>
      <c r="SES489" s="431"/>
      <c r="SET489" s="3"/>
      <c r="SEU489" s="570"/>
      <c r="SEV489" s="3"/>
      <c r="SEW489" s="431"/>
      <c r="SEX489" s="3"/>
      <c r="SEY489" s="570"/>
      <c r="SEZ489" s="3"/>
      <c r="SFA489" s="431"/>
      <c r="SFB489" s="3"/>
      <c r="SFC489" s="570"/>
      <c r="SFD489" s="3"/>
      <c r="SFE489" s="431"/>
      <c r="SFF489" s="3"/>
      <c r="SFG489" s="570"/>
      <c r="SFH489" s="3"/>
      <c r="SFI489" s="431"/>
      <c r="SFJ489" s="3"/>
      <c r="SFK489" s="570"/>
      <c r="SFL489" s="3"/>
      <c r="SFM489" s="431"/>
      <c r="SFN489" s="3"/>
      <c r="SFO489" s="570"/>
      <c r="SFP489" s="3"/>
      <c r="SFQ489" s="431"/>
      <c r="SFR489" s="3"/>
      <c r="SFS489" s="570"/>
      <c r="SFT489" s="3"/>
      <c r="SFU489" s="431"/>
      <c r="SFV489" s="3"/>
      <c r="SFW489" s="570"/>
      <c r="SFX489" s="3"/>
      <c r="SFY489" s="431"/>
      <c r="SFZ489" s="3"/>
      <c r="SGA489" s="570"/>
      <c r="SGB489" s="3"/>
      <c r="SGC489" s="431"/>
      <c r="SGD489" s="3"/>
      <c r="SGE489" s="570"/>
      <c r="SGF489" s="3"/>
      <c r="SGG489" s="431"/>
      <c r="SGH489" s="3"/>
      <c r="SGI489" s="570"/>
      <c r="SGJ489" s="3"/>
      <c r="SGK489" s="431"/>
      <c r="SGL489" s="3"/>
      <c r="SGM489" s="570"/>
      <c r="SGN489" s="3"/>
      <c r="SGO489" s="431"/>
      <c r="SGP489" s="3"/>
      <c r="SGQ489" s="570"/>
      <c r="SGR489" s="3"/>
      <c r="SGS489" s="431"/>
      <c r="SGT489" s="3"/>
      <c r="SGU489" s="570"/>
      <c r="SGV489" s="3"/>
      <c r="SGW489" s="431"/>
      <c r="SGX489" s="3"/>
      <c r="SGY489" s="570"/>
      <c r="SGZ489" s="3"/>
      <c r="SHA489" s="431"/>
      <c r="SHB489" s="3"/>
      <c r="SHC489" s="570"/>
      <c r="SHD489" s="3"/>
      <c r="SHE489" s="431"/>
      <c r="SHF489" s="3"/>
      <c r="SHG489" s="570"/>
      <c r="SHH489" s="3"/>
      <c r="SHI489" s="431"/>
      <c r="SHJ489" s="3"/>
      <c r="SHK489" s="570"/>
      <c r="SHL489" s="3"/>
      <c r="SHM489" s="431"/>
      <c r="SHN489" s="3"/>
      <c r="SHO489" s="570"/>
      <c r="SHP489" s="3"/>
      <c r="SHQ489" s="431"/>
      <c r="SHR489" s="3"/>
      <c r="SHS489" s="570"/>
      <c r="SHT489" s="3"/>
      <c r="SHU489" s="431"/>
      <c r="SHV489" s="3"/>
      <c r="SHW489" s="570"/>
      <c r="SHX489" s="3"/>
      <c r="SHY489" s="431"/>
      <c r="SHZ489" s="3"/>
      <c r="SIA489" s="570"/>
      <c r="SIB489" s="3"/>
      <c r="SIC489" s="431"/>
      <c r="SID489" s="3"/>
      <c r="SIE489" s="570"/>
      <c r="SIF489" s="3"/>
      <c r="SIG489" s="431"/>
      <c r="SIH489" s="3"/>
      <c r="SII489" s="570"/>
      <c r="SIJ489" s="3"/>
      <c r="SIK489" s="431"/>
      <c r="SIL489" s="3"/>
      <c r="SIM489" s="570"/>
      <c r="SIN489" s="3"/>
      <c r="SIO489" s="431"/>
      <c r="SIP489" s="3"/>
      <c r="SIQ489" s="570"/>
      <c r="SIR489" s="3"/>
      <c r="SIS489" s="431"/>
      <c r="SIT489" s="3"/>
      <c r="SIU489" s="570"/>
      <c r="SIV489" s="3"/>
      <c r="SIW489" s="431"/>
      <c r="SIX489" s="3"/>
      <c r="SIY489" s="570"/>
      <c r="SIZ489" s="3"/>
      <c r="SJA489" s="431"/>
      <c r="SJB489" s="3"/>
      <c r="SJC489" s="570"/>
      <c r="SJD489" s="3"/>
      <c r="SJE489" s="431"/>
      <c r="SJF489" s="3"/>
      <c r="SJG489" s="570"/>
      <c r="SJH489" s="3"/>
      <c r="SJI489" s="431"/>
      <c r="SJJ489" s="3"/>
      <c r="SJK489" s="570"/>
      <c r="SJL489" s="3"/>
      <c r="SJM489" s="431"/>
      <c r="SJN489" s="3"/>
      <c r="SJO489" s="570"/>
      <c r="SJP489" s="3"/>
      <c r="SJQ489" s="431"/>
      <c r="SJR489" s="3"/>
      <c r="SJS489" s="570"/>
      <c r="SJT489" s="3"/>
      <c r="SJU489" s="431"/>
      <c r="SJV489" s="3"/>
      <c r="SJW489" s="570"/>
      <c r="SJX489" s="3"/>
      <c r="SJY489" s="431"/>
      <c r="SJZ489" s="3"/>
      <c r="SKA489" s="570"/>
      <c r="SKB489" s="3"/>
      <c r="SKC489" s="431"/>
      <c r="SKD489" s="3"/>
      <c r="SKE489" s="570"/>
      <c r="SKF489" s="3"/>
      <c r="SKG489" s="431"/>
      <c r="SKH489" s="3"/>
      <c r="SKI489" s="570"/>
      <c r="SKJ489" s="3"/>
      <c r="SKK489" s="431"/>
      <c r="SKL489" s="3"/>
      <c r="SKM489" s="570"/>
      <c r="SKN489" s="3"/>
      <c r="SKO489" s="431"/>
      <c r="SKP489" s="3"/>
      <c r="SKQ489" s="570"/>
      <c r="SKR489" s="3"/>
      <c r="SKS489" s="431"/>
      <c r="SKT489" s="3"/>
      <c r="SKU489" s="570"/>
      <c r="SKV489" s="3"/>
      <c r="SKW489" s="431"/>
      <c r="SKX489" s="3"/>
      <c r="SKY489" s="570"/>
      <c r="SKZ489" s="3"/>
      <c r="SLA489" s="431"/>
      <c r="SLB489" s="3"/>
      <c r="SLC489" s="570"/>
      <c r="SLD489" s="3"/>
      <c r="SLE489" s="431"/>
      <c r="SLF489" s="3"/>
      <c r="SLG489" s="570"/>
      <c r="SLH489" s="3"/>
      <c r="SLI489" s="431"/>
      <c r="SLJ489" s="3"/>
      <c r="SLK489" s="570"/>
      <c r="SLL489" s="3"/>
      <c r="SLM489" s="431"/>
      <c r="SLN489" s="3"/>
      <c r="SLO489" s="570"/>
      <c r="SLP489" s="3"/>
      <c r="SLQ489" s="431"/>
      <c r="SLR489" s="3"/>
      <c r="SLS489" s="570"/>
      <c r="SLT489" s="3"/>
      <c r="SLU489" s="431"/>
      <c r="SLV489" s="3"/>
      <c r="SLW489" s="570"/>
      <c r="SLX489" s="3"/>
      <c r="SLY489" s="431"/>
      <c r="SLZ489" s="3"/>
      <c r="SMA489" s="570"/>
      <c r="SMB489" s="3"/>
      <c r="SMC489" s="431"/>
      <c r="SMD489" s="3"/>
      <c r="SME489" s="570"/>
      <c r="SMF489" s="3"/>
      <c r="SMG489" s="431"/>
      <c r="SMH489" s="3"/>
      <c r="SMI489" s="570"/>
      <c r="SMJ489" s="3"/>
      <c r="SMK489" s="431"/>
      <c r="SML489" s="3"/>
      <c r="SMM489" s="570"/>
      <c r="SMN489" s="3"/>
      <c r="SMO489" s="431"/>
      <c r="SMP489" s="3"/>
      <c r="SMQ489" s="570"/>
      <c r="SMR489" s="3"/>
      <c r="SMS489" s="431"/>
      <c r="SMT489" s="3"/>
      <c r="SMU489" s="570"/>
      <c r="SMV489" s="3"/>
      <c r="SMW489" s="431"/>
      <c r="SMX489" s="3"/>
      <c r="SMY489" s="570"/>
      <c r="SMZ489" s="3"/>
      <c r="SNA489" s="431"/>
      <c r="SNB489" s="3"/>
      <c r="SNC489" s="570"/>
      <c r="SND489" s="3"/>
      <c r="SNE489" s="431"/>
      <c r="SNF489" s="3"/>
      <c r="SNG489" s="570"/>
      <c r="SNH489" s="3"/>
      <c r="SNI489" s="431"/>
      <c r="SNJ489" s="3"/>
      <c r="SNK489" s="570"/>
      <c r="SNL489" s="3"/>
      <c r="SNM489" s="431"/>
      <c r="SNN489" s="3"/>
      <c r="SNO489" s="570"/>
      <c r="SNP489" s="3"/>
      <c r="SNQ489" s="431"/>
      <c r="SNR489" s="3"/>
      <c r="SNS489" s="570"/>
      <c r="SNT489" s="3"/>
      <c r="SNU489" s="431"/>
      <c r="SNV489" s="3"/>
      <c r="SNW489" s="570"/>
      <c r="SNX489" s="3"/>
      <c r="SNY489" s="431"/>
      <c r="SNZ489" s="3"/>
      <c r="SOA489" s="570"/>
      <c r="SOB489" s="3"/>
      <c r="SOC489" s="431"/>
      <c r="SOD489" s="3"/>
      <c r="SOE489" s="570"/>
      <c r="SOF489" s="3"/>
      <c r="SOG489" s="431"/>
      <c r="SOH489" s="3"/>
      <c r="SOI489" s="570"/>
      <c r="SOJ489" s="3"/>
      <c r="SOK489" s="431"/>
      <c r="SOL489" s="3"/>
      <c r="SOM489" s="570"/>
      <c r="SON489" s="3"/>
      <c r="SOO489" s="431"/>
      <c r="SOP489" s="3"/>
      <c r="SOQ489" s="570"/>
      <c r="SOR489" s="3"/>
      <c r="SOS489" s="431"/>
      <c r="SOT489" s="3"/>
      <c r="SOU489" s="570"/>
      <c r="SOV489" s="3"/>
      <c r="SOW489" s="431"/>
      <c r="SOX489" s="3"/>
      <c r="SOY489" s="570"/>
      <c r="SOZ489" s="3"/>
      <c r="SPA489" s="431"/>
      <c r="SPB489" s="3"/>
      <c r="SPC489" s="570"/>
      <c r="SPD489" s="3"/>
      <c r="SPE489" s="431"/>
      <c r="SPF489" s="3"/>
      <c r="SPG489" s="570"/>
      <c r="SPH489" s="3"/>
      <c r="SPI489" s="431"/>
      <c r="SPJ489" s="3"/>
      <c r="SPK489" s="570"/>
      <c r="SPL489" s="3"/>
      <c r="SPM489" s="431"/>
      <c r="SPN489" s="3"/>
      <c r="SPO489" s="570"/>
      <c r="SPP489" s="3"/>
      <c r="SPQ489" s="431"/>
      <c r="SPR489" s="3"/>
      <c r="SPS489" s="570"/>
      <c r="SPT489" s="3"/>
      <c r="SPU489" s="431"/>
      <c r="SPV489" s="3"/>
      <c r="SPW489" s="570"/>
      <c r="SPX489" s="3"/>
      <c r="SPY489" s="431"/>
      <c r="SPZ489" s="3"/>
      <c r="SQA489" s="570"/>
      <c r="SQB489" s="3"/>
      <c r="SQC489" s="431"/>
      <c r="SQD489" s="3"/>
      <c r="SQE489" s="570"/>
      <c r="SQF489" s="3"/>
      <c r="SQG489" s="431"/>
      <c r="SQH489" s="3"/>
      <c r="SQI489" s="570"/>
      <c r="SQJ489" s="3"/>
      <c r="SQK489" s="431"/>
      <c r="SQL489" s="3"/>
      <c r="SQM489" s="570"/>
      <c r="SQN489" s="3"/>
      <c r="SQO489" s="431"/>
      <c r="SQP489" s="3"/>
      <c r="SQQ489" s="570"/>
      <c r="SQR489" s="3"/>
      <c r="SQS489" s="431"/>
      <c r="SQT489" s="3"/>
      <c r="SQU489" s="570"/>
      <c r="SQV489" s="3"/>
      <c r="SQW489" s="431"/>
      <c r="SQX489" s="3"/>
      <c r="SQY489" s="570"/>
      <c r="SQZ489" s="3"/>
      <c r="SRA489" s="431"/>
      <c r="SRB489" s="3"/>
      <c r="SRC489" s="570"/>
      <c r="SRD489" s="3"/>
      <c r="SRE489" s="431"/>
      <c r="SRF489" s="3"/>
      <c r="SRG489" s="570"/>
      <c r="SRH489" s="3"/>
      <c r="SRI489" s="431"/>
      <c r="SRJ489" s="3"/>
      <c r="SRK489" s="570"/>
      <c r="SRL489" s="3"/>
      <c r="SRM489" s="431"/>
      <c r="SRN489" s="3"/>
      <c r="SRO489" s="570"/>
      <c r="SRP489" s="3"/>
      <c r="SRQ489" s="431"/>
      <c r="SRR489" s="3"/>
      <c r="SRS489" s="570"/>
      <c r="SRT489" s="3"/>
      <c r="SRU489" s="431"/>
      <c r="SRV489" s="3"/>
      <c r="SRW489" s="570"/>
      <c r="SRX489" s="3"/>
      <c r="SRY489" s="431"/>
      <c r="SRZ489" s="3"/>
      <c r="SSA489" s="570"/>
      <c r="SSB489" s="3"/>
      <c r="SSC489" s="431"/>
      <c r="SSD489" s="3"/>
      <c r="SSE489" s="570"/>
      <c r="SSF489" s="3"/>
      <c r="SSG489" s="431"/>
      <c r="SSH489" s="3"/>
      <c r="SSI489" s="570"/>
      <c r="SSJ489" s="3"/>
      <c r="SSK489" s="431"/>
      <c r="SSL489" s="3"/>
      <c r="SSM489" s="570"/>
      <c r="SSN489" s="3"/>
      <c r="SSO489" s="431"/>
      <c r="SSP489" s="3"/>
      <c r="SSQ489" s="570"/>
      <c r="SSR489" s="3"/>
      <c r="SSS489" s="431"/>
      <c r="SST489" s="3"/>
      <c r="SSU489" s="570"/>
      <c r="SSV489" s="3"/>
      <c r="SSW489" s="431"/>
      <c r="SSX489" s="3"/>
      <c r="SSY489" s="570"/>
      <c r="SSZ489" s="3"/>
      <c r="STA489" s="431"/>
      <c r="STB489" s="3"/>
      <c r="STC489" s="570"/>
      <c r="STD489" s="3"/>
      <c r="STE489" s="431"/>
      <c r="STF489" s="3"/>
      <c r="STG489" s="570"/>
      <c r="STH489" s="3"/>
      <c r="STI489" s="431"/>
      <c r="STJ489" s="3"/>
      <c r="STK489" s="570"/>
      <c r="STL489" s="3"/>
      <c r="STM489" s="431"/>
      <c r="STN489" s="3"/>
      <c r="STO489" s="570"/>
      <c r="STP489" s="3"/>
      <c r="STQ489" s="431"/>
      <c r="STR489" s="3"/>
      <c r="STS489" s="570"/>
      <c r="STT489" s="3"/>
      <c r="STU489" s="431"/>
      <c r="STV489" s="3"/>
      <c r="STW489" s="570"/>
      <c r="STX489" s="3"/>
      <c r="STY489" s="431"/>
      <c r="STZ489" s="3"/>
      <c r="SUA489" s="570"/>
      <c r="SUB489" s="3"/>
      <c r="SUC489" s="431"/>
      <c r="SUD489" s="3"/>
      <c r="SUE489" s="570"/>
      <c r="SUF489" s="3"/>
      <c r="SUG489" s="431"/>
      <c r="SUH489" s="3"/>
      <c r="SUI489" s="570"/>
      <c r="SUJ489" s="3"/>
      <c r="SUK489" s="431"/>
      <c r="SUL489" s="3"/>
      <c r="SUM489" s="570"/>
      <c r="SUN489" s="3"/>
      <c r="SUO489" s="431"/>
      <c r="SUP489" s="3"/>
      <c r="SUQ489" s="570"/>
      <c r="SUR489" s="3"/>
      <c r="SUS489" s="431"/>
      <c r="SUT489" s="3"/>
      <c r="SUU489" s="570"/>
      <c r="SUV489" s="3"/>
      <c r="SUW489" s="431"/>
      <c r="SUX489" s="3"/>
      <c r="SUY489" s="570"/>
      <c r="SUZ489" s="3"/>
      <c r="SVA489" s="431"/>
      <c r="SVB489" s="3"/>
      <c r="SVC489" s="570"/>
      <c r="SVD489" s="3"/>
      <c r="SVE489" s="431"/>
      <c r="SVF489" s="3"/>
      <c r="SVG489" s="570"/>
      <c r="SVH489" s="3"/>
      <c r="SVI489" s="431"/>
      <c r="SVJ489" s="3"/>
      <c r="SVK489" s="570"/>
      <c r="SVL489" s="3"/>
      <c r="SVM489" s="431"/>
      <c r="SVN489" s="3"/>
      <c r="SVO489" s="570"/>
      <c r="SVP489" s="3"/>
      <c r="SVQ489" s="431"/>
      <c r="SVR489" s="3"/>
      <c r="SVS489" s="570"/>
      <c r="SVT489" s="3"/>
      <c r="SVU489" s="431"/>
      <c r="SVV489" s="3"/>
      <c r="SVW489" s="570"/>
      <c r="SVX489" s="3"/>
      <c r="SVY489" s="431"/>
      <c r="SVZ489" s="3"/>
      <c r="SWA489" s="570"/>
      <c r="SWB489" s="3"/>
      <c r="SWC489" s="431"/>
      <c r="SWD489" s="3"/>
      <c r="SWE489" s="570"/>
      <c r="SWF489" s="3"/>
      <c r="SWG489" s="431"/>
      <c r="SWH489" s="3"/>
      <c r="SWI489" s="570"/>
      <c r="SWJ489" s="3"/>
      <c r="SWK489" s="431"/>
      <c r="SWL489" s="3"/>
      <c r="SWM489" s="570"/>
      <c r="SWN489" s="3"/>
      <c r="SWO489" s="431"/>
      <c r="SWP489" s="3"/>
      <c r="SWQ489" s="570"/>
      <c r="SWR489" s="3"/>
      <c r="SWS489" s="431"/>
      <c r="SWT489" s="3"/>
      <c r="SWU489" s="570"/>
      <c r="SWV489" s="3"/>
      <c r="SWW489" s="431"/>
      <c r="SWX489" s="3"/>
      <c r="SWY489" s="570"/>
      <c r="SWZ489" s="3"/>
      <c r="SXA489" s="431"/>
      <c r="SXB489" s="3"/>
      <c r="SXC489" s="570"/>
      <c r="SXD489" s="3"/>
      <c r="SXE489" s="431"/>
      <c r="SXF489" s="3"/>
      <c r="SXG489" s="570"/>
      <c r="SXH489" s="3"/>
      <c r="SXI489" s="431"/>
      <c r="SXJ489" s="3"/>
      <c r="SXK489" s="570"/>
      <c r="SXL489" s="3"/>
      <c r="SXM489" s="431"/>
      <c r="SXN489" s="3"/>
      <c r="SXO489" s="570"/>
      <c r="SXP489" s="3"/>
      <c r="SXQ489" s="431"/>
      <c r="SXR489" s="3"/>
      <c r="SXS489" s="570"/>
      <c r="SXT489" s="3"/>
      <c r="SXU489" s="431"/>
      <c r="SXV489" s="3"/>
      <c r="SXW489" s="570"/>
      <c r="SXX489" s="3"/>
      <c r="SXY489" s="431"/>
      <c r="SXZ489" s="3"/>
      <c r="SYA489" s="570"/>
      <c r="SYB489" s="3"/>
      <c r="SYC489" s="431"/>
      <c r="SYD489" s="3"/>
      <c r="SYE489" s="570"/>
      <c r="SYF489" s="3"/>
      <c r="SYG489" s="431"/>
      <c r="SYH489" s="3"/>
      <c r="SYI489" s="570"/>
      <c r="SYJ489" s="3"/>
      <c r="SYK489" s="431"/>
      <c r="SYL489" s="3"/>
      <c r="SYM489" s="570"/>
      <c r="SYN489" s="3"/>
      <c r="SYO489" s="431"/>
      <c r="SYP489" s="3"/>
      <c r="SYQ489" s="570"/>
      <c r="SYR489" s="3"/>
      <c r="SYS489" s="431"/>
      <c r="SYT489" s="3"/>
      <c r="SYU489" s="570"/>
      <c r="SYV489" s="3"/>
      <c r="SYW489" s="431"/>
      <c r="SYX489" s="3"/>
      <c r="SYY489" s="570"/>
      <c r="SYZ489" s="3"/>
      <c r="SZA489" s="431"/>
      <c r="SZB489" s="3"/>
      <c r="SZC489" s="570"/>
      <c r="SZD489" s="3"/>
      <c r="SZE489" s="431"/>
      <c r="SZF489" s="3"/>
      <c r="SZG489" s="570"/>
      <c r="SZH489" s="3"/>
      <c r="SZI489" s="431"/>
      <c r="SZJ489" s="3"/>
      <c r="SZK489" s="570"/>
      <c r="SZL489" s="3"/>
      <c r="SZM489" s="431"/>
      <c r="SZN489" s="3"/>
      <c r="SZO489" s="570"/>
      <c r="SZP489" s="3"/>
      <c r="SZQ489" s="431"/>
      <c r="SZR489" s="3"/>
      <c r="SZS489" s="570"/>
      <c r="SZT489" s="3"/>
      <c r="SZU489" s="431"/>
      <c r="SZV489" s="3"/>
      <c r="SZW489" s="570"/>
      <c r="SZX489" s="3"/>
      <c r="SZY489" s="431"/>
      <c r="SZZ489" s="3"/>
      <c r="TAA489" s="570"/>
      <c r="TAB489" s="3"/>
      <c r="TAC489" s="431"/>
      <c r="TAD489" s="3"/>
      <c r="TAE489" s="570"/>
      <c r="TAF489" s="3"/>
      <c r="TAG489" s="431"/>
      <c r="TAH489" s="3"/>
      <c r="TAI489" s="570"/>
      <c r="TAJ489" s="3"/>
      <c r="TAK489" s="431"/>
      <c r="TAL489" s="3"/>
      <c r="TAM489" s="570"/>
      <c r="TAN489" s="3"/>
      <c r="TAO489" s="431"/>
      <c r="TAP489" s="3"/>
      <c r="TAQ489" s="570"/>
      <c r="TAR489" s="3"/>
      <c r="TAS489" s="431"/>
      <c r="TAT489" s="3"/>
      <c r="TAU489" s="570"/>
      <c r="TAV489" s="3"/>
      <c r="TAW489" s="431"/>
      <c r="TAX489" s="3"/>
      <c r="TAY489" s="570"/>
      <c r="TAZ489" s="3"/>
      <c r="TBA489" s="431"/>
      <c r="TBB489" s="3"/>
      <c r="TBC489" s="570"/>
      <c r="TBD489" s="3"/>
      <c r="TBE489" s="431"/>
      <c r="TBF489" s="3"/>
      <c r="TBG489" s="570"/>
      <c r="TBH489" s="3"/>
      <c r="TBI489" s="431"/>
      <c r="TBJ489" s="3"/>
      <c r="TBK489" s="570"/>
      <c r="TBL489" s="3"/>
      <c r="TBM489" s="431"/>
      <c r="TBN489" s="3"/>
      <c r="TBO489" s="570"/>
      <c r="TBP489" s="3"/>
      <c r="TBQ489" s="431"/>
      <c r="TBR489" s="3"/>
      <c r="TBS489" s="570"/>
      <c r="TBT489" s="3"/>
      <c r="TBU489" s="431"/>
      <c r="TBV489" s="3"/>
      <c r="TBW489" s="570"/>
      <c r="TBX489" s="3"/>
      <c r="TBY489" s="431"/>
      <c r="TBZ489" s="3"/>
      <c r="TCA489" s="570"/>
      <c r="TCB489" s="3"/>
      <c r="TCC489" s="431"/>
      <c r="TCD489" s="3"/>
      <c r="TCE489" s="570"/>
      <c r="TCF489" s="3"/>
      <c r="TCG489" s="431"/>
      <c r="TCH489" s="3"/>
      <c r="TCI489" s="570"/>
      <c r="TCJ489" s="3"/>
      <c r="TCK489" s="431"/>
      <c r="TCL489" s="3"/>
      <c r="TCM489" s="570"/>
      <c r="TCN489" s="3"/>
      <c r="TCO489" s="431"/>
      <c r="TCP489" s="3"/>
      <c r="TCQ489" s="570"/>
      <c r="TCR489" s="3"/>
      <c r="TCS489" s="431"/>
      <c r="TCT489" s="3"/>
      <c r="TCU489" s="570"/>
      <c r="TCV489" s="3"/>
      <c r="TCW489" s="431"/>
      <c r="TCX489" s="3"/>
      <c r="TCY489" s="570"/>
      <c r="TCZ489" s="3"/>
      <c r="TDA489" s="431"/>
      <c r="TDB489" s="3"/>
      <c r="TDC489" s="570"/>
      <c r="TDD489" s="3"/>
      <c r="TDE489" s="431"/>
      <c r="TDF489" s="3"/>
      <c r="TDG489" s="570"/>
      <c r="TDH489" s="3"/>
      <c r="TDI489" s="431"/>
      <c r="TDJ489" s="3"/>
      <c r="TDK489" s="570"/>
      <c r="TDL489" s="3"/>
      <c r="TDM489" s="431"/>
      <c r="TDN489" s="3"/>
      <c r="TDO489" s="570"/>
      <c r="TDP489" s="3"/>
      <c r="TDQ489" s="431"/>
      <c r="TDR489" s="3"/>
      <c r="TDS489" s="570"/>
      <c r="TDT489" s="3"/>
      <c r="TDU489" s="431"/>
      <c r="TDV489" s="3"/>
      <c r="TDW489" s="570"/>
      <c r="TDX489" s="3"/>
      <c r="TDY489" s="431"/>
      <c r="TDZ489" s="3"/>
      <c r="TEA489" s="570"/>
      <c r="TEB489" s="3"/>
      <c r="TEC489" s="431"/>
      <c r="TED489" s="3"/>
      <c r="TEE489" s="570"/>
      <c r="TEF489" s="3"/>
      <c r="TEG489" s="431"/>
      <c r="TEH489" s="3"/>
      <c r="TEI489" s="570"/>
      <c r="TEJ489" s="3"/>
      <c r="TEK489" s="431"/>
      <c r="TEL489" s="3"/>
      <c r="TEM489" s="570"/>
      <c r="TEN489" s="3"/>
      <c r="TEO489" s="431"/>
      <c r="TEP489" s="3"/>
      <c r="TEQ489" s="570"/>
      <c r="TER489" s="3"/>
      <c r="TES489" s="431"/>
      <c r="TET489" s="3"/>
      <c r="TEU489" s="570"/>
      <c r="TEV489" s="3"/>
      <c r="TEW489" s="431"/>
      <c r="TEX489" s="3"/>
      <c r="TEY489" s="570"/>
      <c r="TEZ489" s="3"/>
      <c r="TFA489" s="431"/>
      <c r="TFB489" s="3"/>
      <c r="TFC489" s="570"/>
      <c r="TFD489" s="3"/>
      <c r="TFE489" s="431"/>
      <c r="TFF489" s="3"/>
      <c r="TFG489" s="570"/>
      <c r="TFH489" s="3"/>
      <c r="TFI489" s="431"/>
      <c r="TFJ489" s="3"/>
      <c r="TFK489" s="570"/>
      <c r="TFL489" s="3"/>
      <c r="TFM489" s="431"/>
      <c r="TFN489" s="3"/>
      <c r="TFO489" s="570"/>
      <c r="TFP489" s="3"/>
      <c r="TFQ489" s="431"/>
      <c r="TFR489" s="3"/>
      <c r="TFS489" s="570"/>
      <c r="TFT489" s="3"/>
      <c r="TFU489" s="431"/>
      <c r="TFV489" s="3"/>
      <c r="TFW489" s="570"/>
      <c r="TFX489" s="3"/>
      <c r="TFY489" s="431"/>
      <c r="TFZ489" s="3"/>
      <c r="TGA489" s="570"/>
      <c r="TGB489" s="3"/>
      <c r="TGC489" s="431"/>
      <c r="TGD489" s="3"/>
      <c r="TGE489" s="570"/>
      <c r="TGF489" s="3"/>
      <c r="TGG489" s="431"/>
      <c r="TGH489" s="3"/>
      <c r="TGI489" s="570"/>
      <c r="TGJ489" s="3"/>
      <c r="TGK489" s="431"/>
      <c r="TGL489" s="3"/>
      <c r="TGM489" s="570"/>
      <c r="TGN489" s="3"/>
      <c r="TGO489" s="431"/>
      <c r="TGP489" s="3"/>
      <c r="TGQ489" s="570"/>
      <c r="TGR489" s="3"/>
      <c r="TGS489" s="431"/>
      <c r="TGT489" s="3"/>
      <c r="TGU489" s="570"/>
      <c r="TGV489" s="3"/>
      <c r="TGW489" s="431"/>
      <c r="TGX489" s="3"/>
      <c r="TGY489" s="570"/>
      <c r="TGZ489" s="3"/>
      <c r="THA489" s="431"/>
      <c r="THB489" s="3"/>
      <c r="THC489" s="570"/>
      <c r="THD489" s="3"/>
      <c r="THE489" s="431"/>
      <c r="THF489" s="3"/>
      <c r="THG489" s="570"/>
      <c r="THH489" s="3"/>
      <c r="THI489" s="431"/>
      <c r="THJ489" s="3"/>
      <c r="THK489" s="570"/>
      <c r="THL489" s="3"/>
      <c r="THM489" s="431"/>
      <c r="THN489" s="3"/>
      <c r="THO489" s="570"/>
      <c r="THP489" s="3"/>
      <c r="THQ489" s="431"/>
      <c r="THR489" s="3"/>
      <c r="THS489" s="570"/>
      <c r="THT489" s="3"/>
      <c r="THU489" s="431"/>
      <c r="THV489" s="3"/>
      <c r="THW489" s="570"/>
      <c r="THX489" s="3"/>
      <c r="THY489" s="431"/>
      <c r="THZ489" s="3"/>
      <c r="TIA489" s="570"/>
      <c r="TIB489" s="3"/>
      <c r="TIC489" s="431"/>
      <c r="TID489" s="3"/>
      <c r="TIE489" s="570"/>
      <c r="TIF489" s="3"/>
      <c r="TIG489" s="431"/>
      <c r="TIH489" s="3"/>
      <c r="TII489" s="570"/>
      <c r="TIJ489" s="3"/>
      <c r="TIK489" s="431"/>
      <c r="TIL489" s="3"/>
      <c r="TIM489" s="570"/>
      <c r="TIN489" s="3"/>
      <c r="TIO489" s="431"/>
      <c r="TIP489" s="3"/>
      <c r="TIQ489" s="570"/>
      <c r="TIR489" s="3"/>
      <c r="TIS489" s="431"/>
      <c r="TIT489" s="3"/>
      <c r="TIU489" s="570"/>
      <c r="TIV489" s="3"/>
      <c r="TIW489" s="431"/>
      <c r="TIX489" s="3"/>
      <c r="TIY489" s="570"/>
      <c r="TIZ489" s="3"/>
      <c r="TJA489" s="431"/>
      <c r="TJB489" s="3"/>
      <c r="TJC489" s="570"/>
      <c r="TJD489" s="3"/>
      <c r="TJE489" s="431"/>
      <c r="TJF489" s="3"/>
      <c r="TJG489" s="570"/>
      <c r="TJH489" s="3"/>
      <c r="TJI489" s="431"/>
      <c r="TJJ489" s="3"/>
      <c r="TJK489" s="570"/>
      <c r="TJL489" s="3"/>
      <c r="TJM489" s="431"/>
      <c r="TJN489" s="3"/>
      <c r="TJO489" s="570"/>
      <c r="TJP489" s="3"/>
      <c r="TJQ489" s="431"/>
      <c r="TJR489" s="3"/>
      <c r="TJS489" s="570"/>
      <c r="TJT489" s="3"/>
      <c r="TJU489" s="431"/>
      <c r="TJV489" s="3"/>
      <c r="TJW489" s="570"/>
      <c r="TJX489" s="3"/>
      <c r="TJY489" s="431"/>
      <c r="TJZ489" s="3"/>
      <c r="TKA489" s="570"/>
      <c r="TKB489" s="3"/>
      <c r="TKC489" s="431"/>
      <c r="TKD489" s="3"/>
      <c r="TKE489" s="570"/>
      <c r="TKF489" s="3"/>
      <c r="TKG489" s="431"/>
      <c r="TKH489" s="3"/>
      <c r="TKI489" s="570"/>
      <c r="TKJ489" s="3"/>
      <c r="TKK489" s="431"/>
      <c r="TKL489" s="3"/>
      <c r="TKM489" s="570"/>
      <c r="TKN489" s="3"/>
      <c r="TKO489" s="431"/>
      <c r="TKP489" s="3"/>
      <c r="TKQ489" s="570"/>
      <c r="TKR489" s="3"/>
      <c r="TKS489" s="431"/>
      <c r="TKT489" s="3"/>
      <c r="TKU489" s="570"/>
      <c r="TKV489" s="3"/>
      <c r="TKW489" s="431"/>
      <c r="TKX489" s="3"/>
      <c r="TKY489" s="570"/>
      <c r="TKZ489" s="3"/>
      <c r="TLA489" s="431"/>
      <c r="TLB489" s="3"/>
      <c r="TLC489" s="570"/>
      <c r="TLD489" s="3"/>
      <c r="TLE489" s="431"/>
      <c r="TLF489" s="3"/>
      <c r="TLG489" s="570"/>
      <c r="TLH489" s="3"/>
      <c r="TLI489" s="431"/>
      <c r="TLJ489" s="3"/>
      <c r="TLK489" s="570"/>
      <c r="TLL489" s="3"/>
      <c r="TLM489" s="431"/>
      <c r="TLN489" s="3"/>
      <c r="TLO489" s="570"/>
      <c r="TLP489" s="3"/>
      <c r="TLQ489" s="431"/>
      <c r="TLR489" s="3"/>
      <c r="TLS489" s="570"/>
      <c r="TLT489" s="3"/>
      <c r="TLU489" s="431"/>
      <c r="TLV489" s="3"/>
      <c r="TLW489" s="570"/>
      <c r="TLX489" s="3"/>
      <c r="TLY489" s="431"/>
      <c r="TLZ489" s="3"/>
      <c r="TMA489" s="570"/>
      <c r="TMB489" s="3"/>
      <c r="TMC489" s="431"/>
      <c r="TMD489" s="3"/>
      <c r="TME489" s="570"/>
      <c r="TMF489" s="3"/>
      <c r="TMG489" s="431"/>
      <c r="TMH489" s="3"/>
      <c r="TMI489" s="570"/>
      <c r="TMJ489" s="3"/>
      <c r="TMK489" s="431"/>
      <c r="TML489" s="3"/>
      <c r="TMM489" s="570"/>
      <c r="TMN489" s="3"/>
      <c r="TMO489" s="431"/>
      <c r="TMP489" s="3"/>
      <c r="TMQ489" s="570"/>
      <c r="TMR489" s="3"/>
      <c r="TMS489" s="431"/>
      <c r="TMT489" s="3"/>
      <c r="TMU489" s="570"/>
      <c r="TMV489" s="3"/>
      <c r="TMW489" s="431"/>
      <c r="TMX489" s="3"/>
      <c r="TMY489" s="570"/>
      <c r="TMZ489" s="3"/>
      <c r="TNA489" s="431"/>
      <c r="TNB489" s="3"/>
      <c r="TNC489" s="570"/>
      <c r="TND489" s="3"/>
      <c r="TNE489" s="431"/>
      <c r="TNF489" s="3"/>
      <c r="TNG489" s="570"/>
      <c r="TNH489" s="3"/>
      <c r="TNI489" s="431"/>
      <c r="TNJ489" s="3"/>
      <c r="TNK489" s="570"/>
      <c r="TNL489" s="3"/>
      <c r="TNM489" s="431"/>
      <c r="TNN489" s="3"/>
      <c r="TNO489" s="570"/>
      <c r="TNP489" s="3"/>
      <c r="TNQ489" s="431"/>
      <c r="TNR489" s="3"/>
      <c r="TNS489" s="570"/>
      <c r="TNT489" s="3"/>
      <c r="TNU489" s="431"/>
      <c r="TNV489" s="3"/>
      <c r="TNW489" s="570"/>
      <c r="TNX489" s="3"/>
      <c r="TNY489" s="431"/>
      <c r="TNZ489" s="3"/>
      <c r="TOA489" s="570"/>
      <c r="TOB489" s="3"/>
      <c r="TOC489" s="431"/>
      <c r="TOD489" s="3"/>
      <c r="TOE489" s="570"/>
      <c r="TOF489" s="3"/>
      <c r="TOG489" s="431"/>
      <c r="TOH489" s="3"/>
      <c r="TOI489" s="570"/>
      <c r="TOJ489" s="3"/>
      <c r="TOK489" s="431"/>
      <c r="TOL489" s="3"/>
      <c r="TOM489" s="570"/>
      <c r="TON489" s="3"/>
      <c r="TOO489" s="431"/>
      <c r="TOP489" s="3"/>
      <c r="TOQ489" s="570"/>
      <c r="TOR489" s="3"/>
      <c r="TOS489" s="431"/>
      <c r="TOT489" s="3"/>
      <c r="TOU489" s="570"/>
      <c r="TOV489" s="3"/>
      <c r="TOW489" s="431"/>
      <c r="TOX489" s="3"/>
      <c r="TOY489" s="570"/>
      <c r="TOZ489" s="3"/>
      <c r="TPA489" s="431"/>
      <c r="TPB489" s="3"/>
      <c r="TPC489" s="570"/>
      <c r="TPD489" s="3"/>
      <c r="TPE489" s="431"/>
      <c r="TPF489" s="3"/>
      <c r="TPG489" s="570"/>
      <c r="TPH489" s="3"/>
      <c r="TPI489" s="431"/>
      <c r="TPJ489" s="3"/>
      <c r="TPK489" s="570"/>
      <c r="TPL489" s="3"/>
      <c r="TPM489" s="431"/>
      <c r="TPN489" s="3"/>
      <c r="TPO489" s="570"/>
      <c r="TPP489" s="3"/>
      <c r="TPQ489" s="431"/>
      <c r="TPR489" s="3"/>
      <c r="TPS489" s="570"/>
      <c r="TPT489" s="3"/>
      <c r="TPU489" s="431"/>
      <c r="TPV489" s="3"/>
      <c r="TPW489" s="570"/>
      <c r="TPX489" s="3"/>
      <c r="TPY489" s="431"/>
      <c r="TPZ489" s="3"/>
      <c r="TQA489" s="570"/>
      <c r="TQB489" s="3"/>
      <c r="TQC489" s="431"/>
      <c r="TQD489" s="3"/>
      <c r="TQE489" s="570"/>
      <c r="TQF489" s="3"/>
      <c r="TQG489" s="431"/>
      <c r="TQH489" s="3"/>
      <c r="TQI489" s="570"/>
      <c r="TQJ489" s="3"/>
      <c r="TQK489" s="431"/>
      <c r="TQL489" s="3"/>
      <c r="TQM489" s="570"/>
      <c r="TQN489" s="3"/>
      <c r="TQO489" s="431"/>
      <c r="TQP489" s="3"/>
      <c r="TQQ489" s="570"/>
      <c r="TQR489" s="3"/>
      <c r="TQS489" s="431"/>
      <c r="TQT489" s="3"/>
      <c r="TQU489" s="570"/>
      <c r="TQV489" s="3"/>
      <c r="TQW489" s="431"/>
      <c r="TQX489" s="3"/>
      <c r="TQY489" s="570"/>
      <c r="TQZ489" s="3"/>
      <c r="TRA489" s="431"/>
      <c r="TRB489" s="3"/>
      <c r="TRC489" s="570"/>
      <c r="TRD489" s="3"/>
      <c r="TRE489" s="431"/>
      <c r="TRF489" s="3"/>
      <c r="TRG489" s="570"/>
      <c r="TRH489" s="3"/>
      <c r="TRI489" s="431"/>
      <c r="TRJ489" s="3"/>
      <c r="TRK489" s="570"/>
      <c r="TRL489" s="3"/>
      <c r="TRM489" s="431"/>
      <c r="TRN489" s="3"/>
      <c r="TRO489" s="570"/>
      <c r="TRP489" s="3"/>
      <c r="TRQ489" s="431"/>
      <c r="TRR489" s="3"/>
      <c r="TRS489" s="570"/>
      <c r="TRT489" s="3"/>
      <c r="TRU489" s="431"/>
      <c r="TRV489" s="3"/>
      <c r="TRW489" s="570"/>
      <c r="TRX489" s="3"/>
      <c r="TRY489" s="431"/>
      <c r="TRZ489" s="3"/>
      <c r="TSA489" s="570"/>
      <c r="TSB489" s="3"/>
      <c r="TSC489" s="431"/>
      <c r="TSD489" s="3"/>
      <c r="TSE489" s="570"/>
      <c r="TSF489" s="3"/>
      <c r="TSG489" s="431"/>
      <c r="TSH489" s="3"/>
      <c r="TSI489" s="570"/>
      <c r="TSJ489" s="3"/>
      <c r="TSK489" s="431"/>
      <c r="TSL489" s="3"/>
      <c r="TSM489" s="570"/>
      <c r="TSN489" s="3"/>
      <c r="TSO489" s="431"/>
      <c r="TSP489" s="3"/>
      <c r="TSQ489" s="570"/>
      <c r="TSR489" s="3"/>
      <c r="TSS489" s="431"/>
      <c r="TST489" s="3"/>
      <c r="TSU489" s="570"/>
      <c r="TSV489" s="3"/>
      <c r="TSW489" s="431"/>
      <c r="TSX489" s="3"/>
      <c r="TSY489" s="570"/>
      <c r="TSZ489" s="3"/>
      <c r="TTA489" s="431"/>
      <c r="TTB489" s="3"/>
      <c r="TTC489" s="570"/>
      <c r="TTD489" s="3"/>
      <c r="TTE489" s="431"/>
      <c r="TTF489" s="3"/>
      <c r="TTG489" s="570"/>
      <c r="TTH489" s="3"/>
      <c r="TTI489" s="431"/>
      <c r="TTJ489" s="3"/>
      <c r="TTK489" s="570"/>
      <c r="TTL489" s="3"/>
      <c r="TTM489" s="431"/>
      <c r="TTN489" s="3"/>
      <c r="TTO489" s="570"/>
      <c r="TTP489" s="3"/>
      <c r="TTQ489" s="431"/>
      <c r="TTR489" s="3"/>
      <c r="TTS489" s="570"/>
      <c r="TTT489" s="3"/>
      <c r="TTU489" s="431"/>
      <c r="TTV489" s="3"/>
      <c r="TTW489" s="570"/>
      <c r="TTX489" s="3"/>
      <c r="TTY489" s="431"/>
      <c r="TTZ489" s="3"/>
      <c r="TUA489" s="570"/>
      <c r="TUB489" s="3"/>
      <c r="TUC489" s="431"/>
      <c r="TUD489" s="3"/>
      <c r="TUE489" s="570"/>
      <c r="TUF489" s="3"/>
      <c r="TUG489" s="431"/>
      <c r="TUH489" s="3"/>
      <c r="TUI489" s="570"/>
      <c r="TUJ489" s="3"/>
      <c r="TUK489" s="431"/>
      <c r="TUL489" s="3"/>
      <c r="TUM489" s="570"/>
      <c r="TUN489" s="3"/>
      <c r="TUO489" s="431"/>
      <c r="TUP489" s="3"/>
      <c r="TUQ489" s="570"/>
      <c r="TUR489" s="3"/>
      <c r="TUS489" s="431"/>
      <c r="TUT489" s="3"/>
      <c r="TUU489" s="570"/>
      <c r="TUV489" s="3"/>
      <c r="TUW489" s="431"/>
      <c r="TUX489" s="3"/>
      <c r="TUY489" s="570"/>
      <c r="TUZ489" s="3"/>
      <c r="TVA489" s="431"/>
      <c r="TVB489" s="3"/>
      <c r="TVC489" s="570"/>
      <c r="TVD489" s="3"/>
      <c r="TVE489" s="431"/>
      <c r="TVF489" s="3"/>
      <c r="TVG489" s="570"/>
      <c r="TVH489" s="3"/>
      <c r="TVI489" s="431"/>
      <c r="TVJ489" s="3"/>
      <c r="TVK489" s="570"/>
      <c r="TVL489" s="3"/>
      <c r="TVM489" s="431"/>
      <c r="TVN489" s="3"/>
      <c r="TVO489" s="570"/>
      <c r="TVP489" s="3"/>
      <c r="TVQ489" s="431"/>
      <c r="TVR489" s="3"/>
      <c r="TVS489" s="570"/>
      <c r="TVT489" s="3"/>
      <c r="TVU489" s="431"/>
      <c r="TVV489" s="3"/>
      <c r="TVW489" s="570"/>
      <c r="TVX489" s="3"/>
      <c r="TVY489" s="431"/>
      <c r="TVZ489" s="3"/>
      <c r="TWA489" s="570"/>
      <c r="TWB489" s="3"/>
      <c r="TWC489" s="431"/>
      <c r="TWD489" s="3"/>
      <c r="TWE489" s="570"/>
      <c r="TWF489" s="3"/>
      <c r="TWG489" s="431"/>
      <c r="TWH489" s="3"/>
      <c r="TWI489" s="570"/>
      <c r="TWJ489" s="3"/>
      <c r="TWK489" s="431"/>
      <c r="TWL489" s="3"/>
      <c r="TWM489" s="570"/>
      <c r="TWN489" s="3"/>
      <c r="TWO489" s="431"/>
      <c r="TWP489" s="3"/>
      <c r="TWQ489" s="570"/>
      <c r="TWR489" s="3"/>
      <c r="TWS489" s="431"/>
      <c r="TWT489" s="3"/>
      <c r="TWU489" s="570"/>
      <c r="TWV489" s="3"/>
      <c r="TWW489" s="431"/>
      <c r="TWX489" s="3"/>
      <c r="TWY489" s="570"/>
      <c r="TWZ489" s="3"/>
      <c r="TXA489" s="431"/>
      <c r="TXB489" s="3"/>
      <c r="TXC489" s="570"/>
      <c r="TXD489" s="3"/>
      <c r="TXE489" s="431"/>
      <c r="TXF489" s="3"/>
      <c r="TXG489" s="570"/>
      <c r="TXH489" s="3"/>
      <c r="TXI489" s="431"/>
      <c r="TXJ489" s="3"/>
      <c r="TXK489" s="570"/>
      <c r="TXL489" s="3"/>
      <c r="TXM489" s="431"/>
      <c r="TXN489" s="3"/>
      <c r="TXO489" s="570"/>
      <c r="TXP489" s="3"/>
      <c r="TXQ489" s="431"/>
      <c r="TXR489" s="3"/>
      <c r="TXS489" s="570"/>
      <c r="TXT489" s="3"/>
      <c r="TXU489" s="431"/>
      <c r="TXV489" s="3"/>
      <c r="TXW489" s="570"/>
      <c r="TXX489" s="3"/>
      <c r="TXY489" s="431"/>
      <c r="TXZ489" s="3"/>
      <c r="TYA489" s="570"/>
      <c r="TYB489" s="3"/>
      <c r="TYC489" s="431"/>
      <c r="TYD489" s="3"/>
      <c r="TYE489" s="570"/>
      <c r="TYF489" s="3"/>
      <c r="TYG489" s="431"/>
      <c r="TYH489" s="3"/>
      <c r="TYI489" s="570"/>
      <c r="TYJ489" s="3"/>
      <c r="TYK489" s="431"/>
      <c r="TYL489" s="3"/>
      <c r="TYM489" s="570"/>
      <c r="TYN489" s="3"/>
      <c r="TYO489" s="431"/>
      <c r="TYP489" s="3"/>
      <c r="TYQ489" s="570"/>
      <c r="TYR489" s="3"/>
      <c r="TYS489" s="431"/>
      <c r="TYT489" s="3"/>
      <c r="TYU489" s="570"/>
      <c r="TYV489" s="3"/>
      <c r="TYW489" s="431"/>
      <c r="TYX489" s="3"/>
      <c r="TYY489" s="570"/>
      <c r="TYZ489" s="3"/>
      <c r="TZA489" s="431"/>
      <c r="TZB489" s="3"/>
      <c r="TZC489" s="570"/>
      <c r="TZD489" s="3"/>
      <c r="TZE489" s="431"/>
      <c r="TZF489" s="3"/>
      <c r="TZG489" s="570"/>
      <c r="TZH489" s="3"/>
      <c r="TZI489" s="431"/>
      <c r="TZJ489" s="3"/>
      <c r="TZK489" s="570"/>
      <c r="TZL489" s="3"/>
      <c r="TZM489" s="431"/>
      <c r="TZN489" s="3"/>
      <c r="TZO489" s="570"/>
      <c r="TZP489" s="3"/>
      <c r="TZQ489" s="431"/>
      <c r="TZR489" s="3"/>
      <c r="TZS489" s="570"/>
      <c r="TZT489" s="3"/>
      <c r="TZU489" s="431"/>
      <c r="TZV489" s="3"/>
      <c r="TZW489" s="570"/>
      <c r="TZX489" s="3"/>
      <c r="TZY489" s="431"/>
      <c r="TZZ489" s="3"/>
      <c r="UAA489" s="570"/>
      <c r="UAB489" s="3"/>
      <c r="UAC489" s="431"/>
      <c r="UAD489" s="3"/>
      <c r="UAE489" s="570"/>
      <c r="UAF489" s="3"/>
      <c r="UAG489" s="431"/>
      <c r="UAH489" s="3"/>
      <c r="UAI489" s="570"/>
      <c r="UAJ489" s="3"/>
      <c r="UAK489" s="431"/>
      <c r="UAL489" s="3"/>
      <c r="UAM489" s="570"/>
      <c r="UAN489" s="3"/>
      <c r="UAO489" s="431"/>
      <c r="UAP489" s="3"/>
      <c r="UAQ489" s="570"/>
      <c r="UAR489" s="3"/>
      <c r="UAS489" s="431"/>
      <c r="UAT489" s="3"/>
      <c r="UAU489" s="570"/>
      <c r="UAV489" s="3"/>
      <c r="UAW489" s="431"/>
      <c r="UAX489" s="3"/>
      <c r="UAY489" s="570"/>
      <c r="UAZ489" s="3"/>
      <c r="UBA489" s="431"/>
      <c r="UBB489" s="3"/>
      <c r="UBC489" s="570"/>
      <c r="UBD489" s="3"/>
      <c r="UBE489" s="431"/>
      <c r="UBF489" s="3"/>
      <c r="UBG489" s="570"/>
      <c r="UBH489" s="3"/>
      <c r="UBI489" s="431"/>
      <c r="UBJ489" s="3"/>
      <c r="UBK489" s="570"/>
      <c r="UBL489" s="3"/>
      <c r="UBM489" s="431"/>
      <c r="UBN489" s="3"/>
      <c r="UBO489" s="570"/>
      <c r="UBP489" s="3"/>
      <c r="UBQ489" s="431"/>
      <c r="UBR489" s="3"/>
      <c r="UBS489" s="570"/>
      <c r="UBT489" s="3"/>
      <c r="UBU489" s="431"/>
      <c r="UBV489" s="3"/>
      <c r="UBW489" s="570"/>
      <c r="UBX489" s="3"/>
      <c r="UBY489" s="431"/>
      <c r="UBZ489" s="3"/>
      <c r="UCA489" s="570"/>
      <c r="UCB489" s="3"/>
      <c r="UCC489" s="431"/>
      <c r="UCD489" s="3"/>
      <c r="UCE489" s="570"/>
      <c r="UCF489" s="3"/>
      <c r="UCG489" s="431"/>
      <c r="UCH489" s="3"/>
      <c r="UCI489" s="570"/>
      <c r="UCJ489" s="3"/>
      <c r="UCK489" s="431"/>
      <c r="UCL489" s="3"/>
      <c r="UCM489" s="570"/>
      <c r="UCN489" s="3"/>
      <c r="UCO489" s="431"/>
      <c r="UCP489" s="3"/>
      <c r="UCQ489" s="570"/>
      <c r="UCR489" s="3"/>
      <c r="UCS489" s="431"/>
      <c r="UCT489" s="3"/>
      <c r="UCU489" s="570"/>
      <c r="UCV489" s="3"/>
      <c r="UCW489" s="431"/>
      <c r="UCX489" s="3"/>
      <c r="UCY489" s="570"/>
      <c r="UCZ489" s="3"/>
      <c r="UDA489" s="431"/>
      <c r="UDB489" s="3"/>
      <c r="UDC489" s="570"/>
      <c r="UDD489" s="3"/>
      <c r="UDE489" s="431"/>
      <c r="UDF489" s="3"/>
      <c r="UDG489" s="570"/>
      <c r="UDH489" s="3"/>
      <c r="UDI489" s="431"/>
      <c r="UDJ489" s="3"/>
      <c r="UDK489" s="570"/>
      <c r="UDL489" s="3"/>
      <c r="UDM489" s="431"/>
      <c r="UDN489" s="3"/>
      <c r="UDO489" s="570"/>
      <c r="UDP489" s="3"/>
      <c r="UDQ489" s="431"/>
      <c r="UDR489" s="3"/>
      <c r="UDS489" s="570"/>
      <c r="UDT489" s="3"/>
      <c r="UDU489" s="431"/>
      <c r="UDV489" s="3"/>
      <c r="UDW489" s="570"/>
      <c r="UDX489" s="3"/>
      <c r="UDY489" s="431"/>
      <c r="UDZ489" s="3"/>
      <c r="UEA489" s="570"/>
      <c r="UEB489" s="3"/>
      <c r="UEC489" s="431"/>
      <c r="UED489" s="3"/>
      <c r="UEE489" s="570"/>
      <c r="UEF489" s="3"/>
      <c r="UEG489" s="431"/>
      <c r="UEH489" s="3"/>
      <c r="UEI489" s="570"/>
      <c r="UEJ489" s="3"/>
      <c r="UEK489" s="431"/>
      <c r="UEL489" s="3"/>
      <c r="UEM489" s="570"/>
      <c r="UEN489" s="3"/>
      <c r="UEO489" s="431"/>
      <c r="UEP489" s="3"/>
      <c r="UEQ489" s="570"/>
      <c r="UER489" s="3"/>
      <c r="UES489" s="431"/>
      <c r="UET489" s="3"/>
      <c r="UEU489" s="570"/>
      <c r="UEV489" s="3"/>
      <c r="UEW489" s="431"/>
      <c r="UEX489" s="3"/>
      <c r="UEY489" s="570"/>
      <c r="UEZ489" s="3"/>
      <c r="UFA489" s="431"/>
      <c r="UFB489" s="3"/>
      <c r="UFC489" s="570"/>
      <c r="UFD489" s="3"/>
      <c r="UFE489" s="431"/>
      <c r="UFF489" s="3"/>
      <c r="UFG489" s="570"/>
      <c r="UFH489" s="3"/>
      <c r="UFI489" s="431"/>
      <c r="UFJ489" s="3"/>
      <c r="UFK489" s="570"/>
      <c r="UFL489" s="3"/>
      <c r="UFM489" s="431"/>
      <c r="UFN489" s="3"/>
      <c r="UFO489" s="570"/>
      <c r="UFP489" s="3"/>
      <c r="UFQ489" s="431"/>
      <c r="UFR489" s="3"/>
      <c r="UFS489" s="570"/>
      <c r="UFT489" s="3"/>
      <c r="UFU489" s="431"/>
      <c r="UFV489" s="3"/>
      <c r="UFW489" s="570"/>
      <c r="UFX489" s="3"/>
      <c r="UFY489" s="431"/>
      <c r="UFZ489" s="3"/>
      <c r="UGA489" s="570"/>
      <c r="UGB489" s="3"/>
      <c r="UGC489" s="431"/>
      <c r="UGD489" s="3"/>
      <c r="UGE489" s="570"/>
      <c r="UGF489" s="3"/>
      <c r="UGG489" s="431"/>
      <c r="UGH489" s="3"/>
      <c r="UGI489" s="570"/>
      <c r="UGJ489" s="3"/>
      <c r="UGK489" s="431"/>
      <c r="UGL489" s="3"/>
      <c r="UGM489" s="570"/>
      <c r="UGN489" s="3"/>
      <c r="UGO489" s="431"/>
      <c r="UGP489" s="3"/>
      <c r="UGQ489" s="570"/>
      <c r="UGR489" s="3"/>
      <c r="UGS489" s="431"/>
      <c r="UGT489" s="3"/>
      <c r="UGU489" s="570"/>
      <c r="UGV489" s="3"/>
      <c r="UGW489" s="431"/>
      <c r="UGX489" s="3"/>
      <c r="UGY489" s="570"/>
      <c r="UGZ489" s="3"/>
      <c r="UHA489" s="431"/>
      <c r="UHB489" s="3"/>
      <c r="UHC489" s="570"/>
      <c r="UHD489" s="3"/>
      <c r="UHE489" s="431"/>
      <c r="UHF489" s="3"/>
      <c r="UHG489" s="570"/>
      <c r="UHH489" s="3"/>
      <c r="UHI489" s="431"/>
      <c r="UHJ489" s="3"/>
      <c r="UHK489" s="570"/>
      <c r="UHL489" s="3"/>
      <c r="UHM489" s="431"/>
      <c r="UHN489" s="3"/>
      <c r="UHO489" s="570"/>
      <c r="UHP489" s="3"/>
      <c r="UHQ489" s="431"/>
      <c r="UHR489" s="3"/>
      <c r="UHS489" s="570"/>
      <c r="UHT489" s="3"/>
      <c r="UHU489" s="431"/>
      <c r="UHV489" s="3"/>
      <c r="UHW489" s="570"/>
      <c r="UHX489" s="3"/>
      <c r="UHY489" s="431"/>
      <c r="UHZ489" s="3"/>
      <c r="UIA489" s="570"/>
      <c r="UIB489" s="3"/>
      <c r="UIC489" s="431"/>
      <c r="UID489" s="3"/>
      <c r="UIE489" s="570"/>
      <c r="UIF489" s="3"/>
      <c r="UIG489" s="431"/>
      <c r="UIH489" s="3"/>
      <c r="UII489" s="570"/>
      <c r="UIJ489" s="3"/>
      <c r="UIK489" s="431"/>
      <c r="UIL489" s="3"/>
      <c r="UIM489" s="570"/>
      <c r="UIN489" s="3"/>
      <c r="UIO489" s="431"/>
      <c r="UIP489" s="3"/>
      <c r="UIQ489" s="570"/>
      <c r="UIR489" s="3"/>
      <c r="UIS489" s="431"/>
      <c r="UIT489" s="3"/>
      <c r="UIU489" s="570"/>
      <c r="UIV489" s="3"/>
      <c r="UIW489" s="431"/>
      <c r="UIX489" s="3"/>
      <c r="UIY489" s="570"/>
      <c r="UIZ489" s="3"/>
      <c r="UJA489" s="431"/>
      <c r="UJB489" s="3"/>
      <c r="UJC489" s="570"/>
      <c r="UJD489" s="3"/>
      <c r="UJE489" s="431"/>
      <c r="UJF489" s="3"/>
      <c r="UJG489" s="570"/>
      <c r="UJH489" s="3"/>
      <c r="UJI489" s="431"/>
      <c r="UJJ489" s="3"/>
      <c r="UJK489" s="570"/>
      <c r="UJL489" s="3"/>
      <c r="UJM489" s="431"/>
      <c r="UJN489" s="3"/>
      <c r="UJO489" s="570"/>
      <c r="UJP489" s="3"/>
      <c r="UJQ489" s="431"/>
      <c r="UJR489" s="3"/>
      <c r="UJS489" s="570"/>
      <c r="UJT489" s="3"/>
      <c r="UJU489" s="431"/>
      <c r="UJV489" s="3"/>
      <c r="UJW489" s="570"/>
      <c r="UJX489" s="3"/>
      <c r="UJY489" s="431"/>
      <c r="UJZ489" s="3"/>
      <c r="UKA489" s="570"/>
      <c r="UKB489" s="3"/>
      <c r="UKC489" s="431"/>
      <c r="UKD489" s="3"/>
      <c r="UKE489" s="570"/>
      <c r="UKF489" s="3"/>
      <c r="UKG489" s="431"/>
      <c r="UKH489" s="3"/>
      <c r="UKI489" s="570"/>
      <c r="UKJ489" s="3"/>
      <c r="UKK489" s="431"/>
      <c r="UKL489" s="3"/>
      <c r="UKM489" s="570"/>
      <c r="UKN489" s="3"/>
      <c r="UKO489" s="431"/>
      <c r="UKP489" s="3"/>
      <c r="UKQ489" s="570"/>
      <c r="UKR489" s="3"/>
      <c r="UKS489" s="431"/>
      <c r="UKT489" s="3"/>
      <c r="UKU489" s="570"/>
      <c r="UKV489" s="3"/>
      <c r="UKW489" s="431"/>
      <c r="UKX489" s="3"/>
      <c r="UKY489" s="570"/>
      <c r="UKZ489" s="3"/>
      <c r="ULA489" s="431"/>
      <c r="ULB489" s="3"/>
      <c r="ULC489" s="570"/>
      <c r="ULD489" s="3"/>
      <c r="ULE489" s="431"/>
      <c r="ULF489" s="3"/>
      <c r="ULG489" s="570"/>
      <c r="ULH489" s="3"/>
      <c r="ULI489" s="431"/>
      <c r="ULJ489" s="3"/>
      <c r="ULK489" s="570"/>
      <c r="ULL489" s="3"/>
      <c r="ULM489" s="431"/>
      <c r="ULN489" s="3"/>
      <c r="ULO489" s="570"/>
      <c r="ULP489" s="3"/>
      <c r="ULQ489" s="431"/>
      <c r="ULR489" s="3"/>
      <c r="ULS489" s="570"/>
      <c r="ULT489" s="3"/>
      <c r="ULU489" s="431"/>
      <c r="ULV489" s="3"/>
      <c r="ULW489" s="570"/>
      <c r="ULX489" s="3"/>
      <c r="ULY489" s="431"/>
      <c r="ULZ489" s="3"/>
      <c r="UMA489" s="570"/>
      <c r="UMB489" s="3"/>
      <c r="UMC489" s="431"/>
      <c r="UMD489" s="3"/>
      <c r="UME489" s="570"/>
      <c r="UMF489" s="3"/>
      <c r="UMG489" s="431"/>
      <c r="UMH489" s="3"/>
      <c r="UMI489" s="570"/>
      <c r="UMJ489" s="3"/>
      <c r="UMK489" s="431"/>
      <c r="UML489" s="3"/>
      <c r="UMM489" s="570"/>
      <c r="UMN489" s="3"/>
      <c r="UMO489" s="431"/>
      <c r="UMP489" s="3"/>
      <c r="UMQ489" s="570"/>
      <c r="UMR489" s="3"/>
      <c r="UMS489" s="431"/>
      <c r="UMT489" s="3"/>
      <c r="UMU489" s="570"/>
      <c r="UMV489" s="3"/>
      <c r="UMW489" s="431"/>
      <c r="UMX489" s="3"/>
      <c r="UMY489" s="570"/>
      <c r="UMZ489" s="3"/>
      <c r="UNA489" s="431"/>
      <c r="UNB489" s="3"/>
      <c r="UNC489" s="570"/>
      <c r="UND489" s="3"/>
      <c r="UNE489" s="431"/>
      <c r="UNF489" s="3"/>
      <c r="UNG489" s="570"/>
      <c r="UNH489" s="3"/>
      <c r="UNI489" s="431"/>
      <c r="UNJ489" s="3"/>
      <c r="UNK489" s="570"/>
      <c r="UNL489" s="3"/>
      <c r="UNM489" s="431"/>
      <c r="UNN489" s="3"/>
      <c r="UNO489" s="570"/>
      <c r="UNP489" s="3"/>
      <c r="UNQ489" s="431"/>
      <c r="UNR489" s="3"/>
      <c r="UNS489" s="570"/>
      <c r="UNT489" s="3"/>
      <c r="UNU489" s="431"/>
      <c r="UNV489" s="3"/>
      <c r="UNW489" s="570"/>
      <c r="UNX489" s="3"/>
      <c r="UNY489" s="431"/>
      <c r="UNZ489" s="3"/>
      <c r="UOA489" s="570"/>
      <c r="UOB489" s="3"/>
      <c r="UOC489" s="431"/>
      <c r="UOD489" s="3"/>
      <c r="UOE489" s="570"/>
      <c r="UOF489" s="3"/>
      <c r="UOG489" s="431"/>
      <c r="UOH489" s="3"/>
      <c r="UOI489" s="570"/>
      <c r="UOJ489" s="3"/>
      <c r="UOK489" s="431"/>
      <c r="UOL489" s="3"/>
      <c r="UOM489" s="570"/>
      <c r="UON489" s="3"/>
      <c r="UOO489" s="431"/>
      <c r="UOP489" s="3"/>
      <c r="UOQ489" s="570"/>
      <c r="UOR489" s="3"/>
      <c r="UOS489" s="431"/>
      <c r="UOT489" s="3"/>
      <c r="UOU489" s="570"/>
      <c r="UOV489" s="3"/>
      <c r="UOW489" s="431"/>
      <c r="UOX489" s="3"/>
      <c r="UOY489" s="570"/>
      <c r="UOZ489" s="3"/>
      <c r="UPA489" s="431"/>
      <c r="UPB489" s="3"/>
      <c r="UPC489" s="570"/>
      <c r="UPD489" s="3"/>
      <c r="UPE489" s="431"/>
      <c r="UPF489" s="3"/>
      <c r="UPG489" s="570"/>
      <c r="UPH489" s="3"/>
      <c r="UPI489" s="431"/>
      <c r="UPJ489" s="3"/>
      <c r="UPK489" s="570"/>
      <c r="UPL489" s="3"/>
      <c r="UPM489" s="431"/>
      <c r="UPN489" s="3"/>
      <c r="UPO489" s="570"/>
      <c r="UPP489" s="3"/>
      <c r="UPQ489" s="431"/>
      <c r="UPR489" s="3"/>
      <c r="UPS489" s="570"/>
      <c r="UPT489" s="3"/>
      <c r="UPU489" s="431"/>
      <c r="UPV489" s="3"/>
      <c r="UPW489" s="570"/>
      <c r="UPX489" s="3"/>
      <c r="UPY489" s="431"/>
      <c r="UPZ489" s="3"/>
      <c r="UQA489" s="570"/>
      <c r="UQB489" s="3"/>
      <c r="UQC489" s="431"/>
      <c r="UQD489" s="3"/>
      <c r="UQE489" s="570"/>
      <c r="UQF489" s="3"/>
      <c r="UQG489" s="431"/>
      <c r="UQH489" s="3"/>
      <c r="UQI489" s="570"/>
      <c r="UQJ489" s="3"/>
      <c r="UQK489" s="431"/>
      <c r="UQL489" s="3"/>
      <c r="UQM489" s="570"/>
      <c r="UQN489" s="3"/>
      <c r="UQO489" s="431"/>
      <c r="UQP489" s="3"/>
      <c r="UQQ489" s="570"/>
      <c r="UQR489" s="3"/>
      <c r="UQS489" s="431"/>
      <c r="UQT489" s="3"/>
      <c r="UQU489" s="570"/>
      <c r="UQV489" s="3"/>
      <c r="UQW489" s="431"/>
      <c r="UQX489" s="3"/>
      <c r="UQY489" s="570"/>
      <c r="UQZ489" s="3"/>
      <c r="URA489" s="431"/>
      <c r="URB489" s="3"/>
      <c r="URC489" s="570"/>
      <c r="URD489" s="3"/>
      <c r="URE489" s="431"/>
      <c r="URF489" s="3"/>
      <c r="URG489" s="570"/>
      <c r="URH489" s="3"/>
      <c r="URI489" s="431"/>
      <c r="URJ489" s="3"/>
      <c r="URK489" s="570"/>
      <c r="URL489" s="3"/>
      <c r="URM489" s="431"/>
      <c r="URN489" s="3"/>
      <c r="URO489" s="570"/>
      <c r="URP489" s="3"/>
      <c r="URQ489" s="431"/>
      <c r="URR489" s="3"/>
      <c r="URS489" s="570"/>
      <c r="URT489" s="3"/>
      <c r="URU489" s="431"/>
      <c r="URV489" s="3"/>
      <c r="URW489" s="570"/>
      <c r="URX489" s="3"/>
      <c r="URY489" s="431"/>
      <c r="URZ489" s="3"/>
      <c r="USA489" s="570"/>
      <c r="USB489" s="3"/>
      <c r="USC489" s="431"/>
      <c r="USD489" s="3"/>
      <c r="USE489" s="570"/>
      <c r="USF489" s="3"/>
      <c r="USG489" s="431"/>
      <c r="USH489" s="3"/>
      <c r="USI489" s="570"/>
      <c r="USJ489" s="3"/>
      <c r="USK489" s="431"/>
      <c r="USL489" s="3"/>
      <c r="USM489" s="570"/>
      <c r="USN489" s="3"/>
      <c r="USO489" s="431"/>
      <c r="USP489" s="3"/>
      <c r="USQ489" s="570"/>
      <c r="USR489" s="3"/>
      <c r="USS489" s="431"/>
      <c r="UST489" s="3"/>
      <c r="USU489" s="570"/>
      <c r="USV489" s="3"/>
      <c r="USW489" s="431"/>
      <c r="USX489" s="3"/>
      <c r="USY489" s="570"/>
      <c r="USZ489" s="3"/>
      <c r="UTA489" s="431"/>
      <c r="UTB489" s="3"/>
      <c r="UTC489" s="570"/>
      <c r="UTD489" s="3"/>
      <c r="UTE489" s="431"/>
      <c r="UTF489" s="3"/>
      <c r="UTG489" s="570"/>
      <c r="UTH489" s="3"/>
      <c r="UTI489" s="431"/>
      <c r="UTJ489" s="3"/>
      <c r="UTK489" s="570"/>
      <c r="UTL489" s="3"/>
      <c r="UTM489" s="431"/>
      <c r="UTN489" s="3"/>
      <c r="UTO489" s="570"/>
      <c r="UTP489" s="3"/>
      <c r="UTQ489" s="431"/>
      <c r="UTR489" s="3"/>
      <c r="UTS489" s="570"/>
      <c r="UTT489" s="3"/>
      <c r="UTU489" s="431"/>
      <c r="UTV489" s="3"/>
      <c r="UTW489" s="570"/>
      <c r="UTX489" s="3"/>
      <c r="UTY489" s="431"/>
      <c r="UTZ489" s="3"/>
      <c r="UUA489" s="570"/>
      <c r="UUB489" s="3"/>
      <c r="UUC489" s="431"/>
      <c r="UUD489" s="3"/>
      <c r="UUE489" s="570"/>
      <c r="UUF489" s="3"/>
      <c r="UUG489" s="431"/>
      <c r="UUH489" s="3"/>
      <c r="UUI489" s="570"/>
      <c r="UUJ489" s="3"/>
      <c r="UUK489" s="431"/>
      <c r="UUL489" s="3"/>
      <c r="UUM489" s="570"/>
      <c r="UUN489" s="3"/>
      <c r="UUO489" s="431"/>
      <c r="UUP489" s="3"/>
      <c r="UUQ489" s="570"/>
      <c r="UUR489" s="3"/>
      <c r="UUS489" s="431"/>
      <c r="UUT489" s="3"/>
      <c r="UUU489" s="570"/>
      <c r="UUV489" s="3"/>
      <c r="UUW489" s="431"/>
      <c r="UUX489" s="3"/>
      <c r="UUY489" s="570"/>
      <c r="UUZ489" s="3"/>
      <c r="UVA489" s="431"/>
      <c r="UVB489" s="3"/>
      <c r="UVC489" s="570"/>
      <c r="UVD489" s="3"/>
      <c r="UVE489" s="431"/>
      <c r="UVF489" s="3"/>
      <c r="UVG489" s="570"/>
      <c r="UVH489" s="3"/>
      <c r="UVI489" s="431"/>
      <c r="UVJ489" s="3"/>
      <c r="UVK489" s="570"/>
      <c r="UVL489" s="3"/>
      <c r="UVM489" s="431"/>
      <c r="UVN489" s="3"/>
      <c r="UVO489" s="570"/>
      <c r="UVP489" s="3"/>
      <c r="UVQ489" s="431"/>
      <c r="UVR489" s="3"/>
      <c r="UVS489" s="570"/>
      <c r="UVT489" s="3"/>
      <c r="UVU489" s="431"/>
      <c r="UVV489" s="3"/>
      <c r="UVW489" s="570"/>
      <c r="UVX489" s="3"/>
      <c r="UVY489" s="431"/>
      <c r="UVZ489" s="3"/>
      <c r="UWA489" s="570"/>
      <c r="UWB489" s="3"/>
      <c r="UWC489" s="431"/>
      <c r="UWD489" s="3"/>
      <c r="UWE489" s="570"/>
      <c r="UWF489" s="3"/>
      <c r="UWG489" s="431"/>
      <c r="UWH489" s="3"/>
      <c r="UWI489" s="570"/>
      <c r="UWJ489" s="3"/>
      <c r="UWK489" s="431"/>
      <c r="UWL489" s="3"/>
      <c r="UWM489" s="570"/>
      <c r="UWN489" s="3"/>
      <c r="UWO489" s="431"/>
      <c r="UWP489" s="3"/>
      <c r="UWQ489" s="570"/>
      <c r="UWR489" s="3"/>
      <c r="UWS489" s="431"/>
      <c r="UWT489" s="3"/>
      <c r="UWU489" s="570"/>
      <c r="UWV489" s="3"/>
      <c r="UWW489" s="431"/>
      <c r="UWX489" s="3"/>
      <c r="UWY489" s="570"/>
      <c r="UWZ489" s="3"/>
      <c r="UXA489" s="431"/>
      <c r="UXB489" s="3"/>
      <c r="UXC489" s="570"/>
      <c r="UXD489" s="3"/>
      <c r="UXE489" s="431"/>
      <c r="UXF489" s="3"/>
      <c r="UXG489" s="570"/>
      <c r="UXH489" s="3"/>
      <c r="UXI489" s="431"/>
      <c r="UXJ489" s="3"/>
      <c r="UXK489" s="570"/>
      <c r="UXL489" s="3"/>
      <c r="UXM489" s="431"/>
      <c r="UXN489" s="3"/>
      <c r="UXO489" s="570"/>
      <c r="UXP489" s="3"/>
      <c r="UXQ489" s="431"/>
      <c r="UXR489" s="3"/>
      <c r="UXS489" s="570"/>
      <c r="UXT489" s="3"/>
      <c r="UXU489" s="431"/>
      <c r="UXV489" s="3"/>
      <c r="UXW489" s="570"/>
      <c r="UXX489" s="3"/>
      <c r="UXY489" s="431"/>
      <c r="UXZ489" s="3"/>
      <c r="UYA489" s="570"/>
      <c r="UYB489" s="3"/>
      <c r="UYC489" s="431"/>
      <c r="UYD489" s="3"/>
      <c r="UYE489" s="570"/>
      <c r="UYF489" s="3"/>
      <c r="UYG489" s="431"/>
      <c r="UYH489" s="3"/>
      <c r="UYI489" s="570"/>
      <c r="UYJ489" s="3"/>
      <c r="UYK489" s="431"/>
      <c r="UYL489" s="3"/>
      <c r="UYM489" s="570"/>
      <c r="UYN489" s="3"/>
      <c r="UYO489" s="431"/>
      <c r="UYP489" s="3"/>
      <c r="UYQ489" s="570"/>
      <c r="UYR489" s="3"/>
      <c r="UYS489" s="431"/>
      <c r="UYT489" s="3"/>
      <c r="UYU489" s="570"/>
      <c r="UYV489" s="3"/>
      <c r="UYW489" s="431"/>
      <c r="UYX489" s="3"/>
      <c r="UYY489" s="570"/>
      <c r="UYZ489" s="3"/>
      <c r="UZA489" s="431"/>
      <c r="UZB489" s="3"/>
      <c r="UZC489" s="570"/>
      <c r="UZD489" s="3"/>
      <c r="UZE489" s="431"/>
      <c r="UZF489" s="3"/>
      <c r="UZG489" s="570"/>
      <c r="UZH489" s="3"/>
      <c r="UZI489" s="431"/>
      <c r="UZJ489" s="3"/>
      <c r="UZK489" s="570"/>
      <c r="UZL489" s="3"/>
      <c r="UZM489" s="431"/>
      <c r="UZN489" s="3"/>
      <c r="UZO489" s="570"/>
      <c r="UZP489" s="3"/>
      <c r="UZQ489" s="431"/>
      <c r="UZR489" s="3"/>
      <c r="UZS489" s="570"/>
      <c r="UZT489" s="3"/>
      <c r="UZU489" s="431"/>
      <c r="UZV489" s="3"/>
      <c r="UZW489" s="570"/>
      <c r="UZX489" s="3"/>
      <c r="UZY489" s="431"/>
      <c r="UZZ489" s="3"/>
      <c r="VAA489" s="570"/>
      <c r="VAB489" s="3"/>
      <c r="VAC489" s="431"/>
      <c r="VAD489" s="3"/>
      <c r="VAE489" s="570"/>
      <c r="VAF489" s="3"/>
      <c r="VAG489" s="431"/>
      <c r="VAH489" s="3"/>
      <c r="VAI489" s="570"/>
      <c r="VAJ489" s="3"/>
      <c r="VAK489" s="431"/>
      <c r="VAL489" s="3"/>
      <c r="VAM489" s="570"/>
      <c r="VAN489" s="3"/>
      <c r="VAO489" s="431"/>
      <c r="VAP489" s="3"/>
      <c r="VAQ489" s="570"/>
      <c r="VAR489" s="3"/>
      <c r="VAS489" s="431"/>
      <c r="VAT489" s="3"/>
      <c r="VAU489" s="570"/>
      <c r="VAV489" s="3"/>
      <c r="VAW489" s="431"/>
      <c r="VAX489" s="3"/>
      <c r="VAY489" s="570"/>
      <c r="VAZ489" s="3"/>
      <c r="VBA489" s="431"/>
      <c r="VBB489" s="3"/>
      <c r="VBC489" s="570"/>
      <c r="VBD489" s="3"/>
      <c r="VBE489" s="431"/>
      <c r="VBF489" s="3"/>
      <c r="VBG489" s="570"/>
      <c r="VBH489" s="3"/>
      <c r="VBI489" s="431"/>
      <c r="VBJ489" s="3"/>
      <c r="VBK489" s="570"/>
      <c r="VBL489" s="3"/>
      <c r="VBM489" s="431"/>
      <c r="VBN489" s="3"/>
      <c r="VBO489" s="570"/>
      <c r="VBP489" s="3"/>
      <c r="VBQ489" s="431"/>
      <c r="VBR489" s="3"/>
      <c r="VBS489" s="570"/>
      <c r="VBT489" s="3"/>
      <c r="VBU489" s="431"/>
      <c r="VBV489" s="3"/>
      <c r="VBW489" s="570"/>
      <c r="VBX489" s="3"/>
      <c r="VBY489" s="431"/>
      <c r="VBZ489" s="3"/>
      <c r="VCA489" s="570"/>
      <c r="VCB489" s="3"/>
      <c r="VCC489" s="431"/>
      <c r="VCD489" s="3"/>
      <c r="VCE489" s="570"/>
      <c r="VCF489" s="3"/>
      <c r="VCG489" s="431"/>
      <c r="VCH489" s="3"/>
      <c r="VCI489" s="570"/>
      <c r="VCJ489" s="3"/>
      <c r="VCK489" s="431"/>
      <c r="VCL489" s="3"/>
      <c r="VCM489" s="570"/>
      <c r="VCN489" s="3"/>
      <c r="VCO489" s="431"/>
      <c r="VCP489" s="3"/>
      <c r="VCQ489" s="570"/>
      <c r="VCR489" s="3"/>
      <c r="VCS489" s="431"/>
      <c r="VCT489" s="3"/>
      <c r="VCU489" s="570"/>
      <c r="VCV489" s="3"/>
      <c r="VCW489" s="431"/>
      <c r="VCX489" s="3"/>
      <c r="VCY489" s="570"/>
      <c r="VCZ489" s="3"/>
      <c r="VDA489" s="431"/>
      <c r="VDB489" s="3"/>
      <c r="VDC489" s="570"/>
      <c r="VDD489" s="3"/>
      <c r="VDE489" s="431"/>
      <c r="VDF489" s="3"/>
      <c r="VDG489" s="570"/>
      <c r="VDH489" s="3"/>
      <c r="VDI489" s="431"/>
      <c r="VDJ489" s="3"/>
      <c r="VDK489" s="570"/>
      <c r="VDL489" s="3"/>
      <c r="VDM489" s="431"/>
      <c r="VDN489" s="3"/>
      <c r="VDO489" s="570"/>
      <c r="VDP489" s="3"/>
      <c r="VDQ489" s="431"/>
      <c r="VDR489" s="3"/>
      <c r="VDS489" s="570"/>
      <c r="VDT489" s="3"/>
      <c r="VDU489" s="431"/>
      <c r="VDV489" s="3"/>
      <c r="VDW489" s="570"/>
      <c r="VDX489" s="3"/>
      <c r="VDY489" s="431"/>
      <c r="VDZ489" s="3"/>
      <c r="VEA489" s="570"/>
      <c r="VEB489" s="3"/>
      <c r="VEC489" s="431"/>
      <c r="VED489" s="3"/>
      <c r="VEE489" s="570"/>
      <c r="VEF489" s="3"/>
      <c r="VEG489" s="431"/>
      <c r="VEH489" s="3"/>
      <c r="VEI489" s="570"/>
      <c r="VEJ489" s="3"/>
      <c r="VEK489" s="431"/>
      <c r="VEL489" s="3"/>
      <c r="VEM489" s="570"/>
      <c r="VEN489" s="3"/>
      <c r="VEO489" s="431"/>
      <c r="VEP489" s="3"/>
      <c r="VEQ489" s="570"/>
      <c r="VER489" s="3"/>
      <c r="VES489" s="431"/>
      <c r="VET489" s="3"/>
      <c r="VEU489" s="570"/>
      <c r="VEV489" s="3"/>
      <c r="VEW489" s="431"/>
      <c r="VEX489" s="3"/>
      <c r="VEY489" s="570"/>
      <c r="VEZ489" s="3"/>
      <c r="VFA489" s="431"/>
      <c r="VFB489" s="3"/>
      <c r="VFC489" s="570"/>
      <c r="VFD489" s="3"/>
      <c r="VFE489" s="431"/>
      <c r="VFF489" s="3"/>
      <c r="VFG489" s="570"/>
      <c r="VFH489" s="3"/>
      <c r="VFI489" s="431"/>
      <c r="VFJ489" s="3"/>
      <c r="VFK489" s="570"/>
      <c r="VFL489" s="3"/>
      <c r="VFM489" s="431"/>
      <c r="VFN489" s="3"/>
      <c r="VFO489" s="570"/>
      <c r="VFP489" s="3"/>
      <c r="VFQ489" s="431"/>
      <c r="VFR489" s="3"/>
      <c r="VFS489" s="570"/>
      <c r="VFT489" s="3"/>
      <c r="VFU489" s="431"/>
      <c r="VFV489" s="3"/>
      <c r="VFW489" s="570"/>
      <c r="VFX489" s="3"/>
      <c r="VFY489" s="431"/>
      <c r="VFZ489" s="3"/>
      <c r="VGA489" s="570"/>
      <c r="VGB489" s="3"/>
      <c r="VGC489" s="431"/>
      <c r="VGD489" s="3"/>
      <c r="VGE489" s="570"/>
      <c r="VGF489" s="3"/>
      <c r="VGG489" s="431"/>
      <c r="VGH489" s="3"/>
      <c r="VGI489" s="570"/>
      <c r="VGJ489" s="3"/>
      <c r="VGK489" s="431"/>
      <c r="VGL489" s="3"/>
      <c r="VGM489" s="570"/>
      <c r="VGN489" s="3"/>
      <c r="VGO489" s="431"/>
      <c r="VGP489" s="3"/>
      <c r="VGQ489" s="570"/>
      <c r="VGR489" s="3"/>
      <c r="VGS489" s="431"/>
      <c r="VGT489" s="3"/>
      <c r="VGU489" s="570"/>
      <c r="VGV489" s="3"/>
      <c r="VGW489" s="431"/>
      <c r="VGX489" s="3"/>
      <c r="VGY489" s="570"/>
      <c r="VGZ489" s="3"/>
      <c r="VHA489" s="431"/>
      <c r="VHB489" s="3"/>
      <c r="VHC489" s="570"/>
      <c r="VHD489" s="3"/>
      <c r="VHE489" s="431"/>
      <c r="VHF489" s="3"/>
      <c r="VHG489" s="570"/>
      <c r="VHH489" s="3"/>
      <c r="VHI489" s="431"/>
      <c r="VHJ489" s="3"/>
      <c r="VHK489" s="570"/>
      <c r="VHL489" s="3"/>
      <c r="VHM489" s="431"/>
      <c r="VHN489" s="3"/>
      <c r="VHO489" s="570"/>
      <c r="VHP489" s="3"/>
      <c r="VHQ489" s="431"/>
      <c r="VHR489" s="3"/>
      <c r="VHS489" s="570"/>
      <c r="VHT489" s="3"/>
      <c r="VHU489" s="431"/>
      <c r="VHV489" s="3"/>
      <c r="VHW489" s="570"/>
      <c r="VHX489" s="3"/>
      <c r="VHY489" s="431"/>
      <c r="VHZ489" s="3"/>
      <c r="VIA489" s="570"/>
      <c r="VIB489" s="3"/>
      <c r="VIC489" s="431"/>
      <c r="VID489" s="3"/>
      <c r="VIE489" s="570"/>
      <c r="VIF489" s="3"/>
      <c r="VIG489" s="431"/>
      <c r="VIH489" s="3"/>
      <c r="VII489" s="570"/>
      <c r="VIJ489" s="3"/>
      <c r="VIK489" s="431"/>
      <c r="VIL489" s="3"/>
      <c r="VIM489" s="570"/>
      <c r="VIN489" s="3"/>
      <c r="VIO489" s="431"/>
      <c r="VIP489" s="3"/>
      <c r="VIQ489" s="570"/>
      <c r="VIR489" s="3"/>
      <c r="VIS489" s="431"/>
      <c r="VIT489" s="3"/>
      <c r="VIU489" s="570"/>
      <c r="VIV489" s="3"/>
      <c r="VIW489" s="431"/>
      <c r="VIX489" s="3"/>
      <c r="VIY489" s="570"/>
      <c r="VIZ489" s="3"/>
      <c r="VJA489" s="431"/>
      <c r="VJB489" s="3"/>
      <c r="VJC489" s="570"/>
      <c r="VJD489" s="3"/>
      <c r="VJE489" s="431"/>
      <c r="VJF489" s="3"/>
      <c r="VJG489" s="570"/>
      <c r="VJH489" s="3"/>
      <c r="VJI489" s="431"/>
      <c r="VJJ489" s="3"/>
      <c r="VJK489" s="570"/>
      <c r="VJL489" s="3"/>
      <c r="VJM489" s="431"/>
      <c r="VJN489" s="3"/>
      <c r="VJO489" s="570"/>
      <c r="VJP489" s="3"/>
      <c r="VJQ489" s="431"/>
      <c r="VJR489" s="3"/>
      <c r="VJS489" s="570"/>
      <c r="VJT489" s="3"/>
      <c r="VJU489" s="431"/>
      <c r="VJV489" s="3"/>
      <c r="VJW489" s="570"/>
      <c r="VJX489" s="3"/>
      <c r="VJY489" s="431"/>
      <c r="VJZ489" s="3"/>
      <c r="VKA489" s="570"/>
      <c r="VKB489" s="3"/>
      <c r="VKC489" s="431"/>
      <c r="VKD489" s="3"/>
      <c r="VKE489" s="570"/>
      <c r="VKF489" s="3"/>
      <c r="VKG489" s="431"/>
      <c r="VKH489" s="3"/>
      <c r="VKI489" s="570"/>
      <c r="VKJ489" s="3"/>
      <c r="VKK489" s="431"/>
      <c r="VKL489" s="3"/>
      <c r="VKM489" s="570"/>
      <c r="VKN489" s="3"/>
      <c r="VKO489" s="431"/>
      <c r="VKP489" s="3"/>
      <c r="VKQ489" s="570"/>
      <c r="VKR489" s="3"/>
      <c r="VKS489" s="431"/>
      <c r="VKT489" s="3"/>
      <c r="VKU489" s="570"/>
      <c r="VKV489" s="3"/>
      <c r="VKW489" s="431"/>
      <c r="VKX489" s="3"/>
      <c r="VKY489" s="570"/>
      <c r="VKZ489" s="3"/>
      <c r="VLA489" s="431"/>
      <c r="VLB489" s="3"/>
      <c r="VLC489" s="570"/>
      <c r="VLD489" s="3"/>
      <c r="VLE489" s="431"/>
      <c r="VLF489" s="3"/>
      <c r="VLG489" s="570"/>
      <c r="VLH489" s="3"/>
      <c r="VLI489" s="431"/>
      <c r="VLJ489" s="3"/>
      <c r="VLK489" s="570"/>
      <c r="VLL489" s="3"/>
      <c r="VLM489" s="431"/>
      <c r="VLN489" s="3"/>
      <c r="VLO489" s="570"/>
      <c r="VLP489" s="3"/>
      <c r="VLQ489" s="431"/>
      <c r="VLR489" s="3"/>
      <c r="VLS489" s="570"/>
      <c r="VLT489" s="3"/>
      <c r="VLU489" s="431"/>
      <c r="VLV489" s="3"/>
      <c r="VLW489" s="570"/>
      <c r="VLX489" s="3"/>
      <c r="VLY489" s="431"/>
      <c r="VLZ489" s="3"/>
      <c r="VMA489" s="570"/>
      <c r="VMB489" s="3"/>
      <c r="VMC489" s="431"/>
      <c r="VMD489" s="3"/>
      <c r="VME489" s="570"/>
      <c r="VMF489" s="3"/>
      <c r="VMG489" s="431"/>
      <c r="VMH489" s="3"/>
      <c r="VMI489" s="570"/>
      <c r="VMJ489" s="3"/>
      <c r="VMK489" s="431"/>
      <c r="VML489" s="3"/>
      <c r="VMM489" s="570"/>
      <c r="VMN489" s="3"/>
      <c r="VMO489" s="431"/>
      <c r="VMP489" s="3"/>
      <c r="VMQ489" s="570"/>
      <c r="VMR489" s="3"/>
      <c r="VMS489" s="431"/>
      <c r="VMT489" s="3"/>
      <c r="VMU489" s="570"/>
      <c r="VMV489" s="3"/>
      <c r="VMW489" s="431"/>
      <c r="VMX489" s="3"/>
      <c r="VMY489" s="570"/>
      <c r="VMZ489" s="3"/>
      <c r="VNA489" s="431"/>
      <c r="VNB489" s="3"/>
      <c r="VNC489" s="570"/>
      <c r="VND489" s="3"/>
      <c r="VNE489" s="431"/>
      <c r="VNF489" s="3"/>
      <c r="VNG489" s="570"/>
      <c r="VNH489" s="3"/>
      <c r="VNI489" s="431"/>
      <c r="VNJ489" s="3"/>
      <c r="VNK489" s="570"/>
      <c r="VNL489" s="3"/>
      <c r="VNM489" s="431"/>
      <c r="VNN489" s="3"/>
      <c r="VNO489" s="570"/>
      <c r="VNP489" s="3"/>
      <c r="VNQ489" s="431"/>
      <c r="VNR489" s="3"/>
      <c r="VNS489" s="570"/>
      <c r="VNT489" s="3"/>
      <c r="VNU489" s="431"/>
      <c r="VNV489" s="3"/>
      <c r="VNW489" s="570"/>
      <c r="VNX489" s="3"/>
      <c r="VNY489" s="431"/>
      <c r="VNZ489" s="3"/>
      <c r="VOA489" s="570"/>
      <c r="VOB489" s="3"/>
      <c r="VOC489" s="431"/>
      <c r="VOD489" s="3"/>
      <c r="VOE489" s="570"/>
      <c r="VOF489" s="3"/>
      <c r="VOG489" s="431"/>
      <c r="VOH489" s="3"/>
      <c r="VOI489" s="570"/>
      <c r="VOJ489" s="3"/>
      <c r="VOK489" s="431"/>
      <c r="VOL489" s="3"/>
      <c r="VOM489" s="570"/>
      <c r="VON489" s="3"/>
      <c r="VOO489" s="431"/>
      <c r="VOP489" s="3"/>
      <c r="VOQ489" s="570"/>
      <c r="VOR489" s="3"/>
      <c r="VOS489" s="431"/>
      <c r="VOT489" s="3"/>
      <c r="VOU489" s="570"/>
      <c r="VOV489" s="3"/>
      <c r="VOW489" s="431"/>
      <c r="VOX489" s="3"/>
      <c r="VOY489" s="570"/>
      <c r="VOZ489" s="3"/>
      <c r="VPA489" s="431"/>
      <c r="VPB489" s="3"/>
      <c r="VPC489" s="570"/>
      <c r="VPD489" s="3"/>
      <c r="VPE489" s="431"/>
      <c r="VPF489" s="3"/>
      <c r="VPG489" s="570"/>
      <c r="VPH489" s="3"/>
      <c r="VPI489" s="431"/>
      <c r="VPJ489" s="3"/>
      <c r="VPK489" s="570"/>
      <c r="VPL489" s="3"/>
      <c r="VPM489" s="431"/>
      <c r="VPN489" s="3"/>
      <c r="VPO489" s="570"/>
      <c r="VPP489" s="3"/>
      <c r="VPQ489" s="431"/>
      <c r="VPR489" s="3"/>
      <c r="VPS489" s="570"/>
      <c r="VPT489" s="3"/>
      <c r="VPU489" s="431"/>
      <c r="VPV489" s="3"/>
      <c r="VPW489" s="570"/>
      <c r="VPX489" s="3"/>
      <c r="VPY489" s="431"/>
      <c r="VPZ489" s="3"/>
      <c r="VQA489" s="570"/>
      <c r="VQB489" s="3"/>
      <c r="VQC489" s="431"/>
      <c r="VQD489" s="3"/>
      <c r="VQE489" s="570"/>
      <c r="VQF489" s="3"/>
      <c r="VQG489" s="431"/>
      <c r="VQH489" s="3"/>
      <c r="VQI489" s="570"/>
      <c r="VQJ489" s="3"/>
      <c r="VQK489" s="431"/>
      <c r="VQL489" s="3"/>
      <c r="VQM489" s="570"/>
      <c r="VQN489" s="3"/>
      <c r="VQO489" s="431"/>
      <c r="VQP489" s="3"/>
      <c r="VQQ489" s="570"/>
      <c r="VQR489" s="3"/>
      <c r="VQS489" s="431"/>
      <c r="VQT489" s="3"/>
      <c r="VQU489" s="570"/>
      <c r="VQV489" s="3"/>
      <c r="VQW489" s="431"/>
      <c r="VQX489" s="3"/>
      <c r="VQY489" s="570"/>
      <c r="VQZ489" s="3"/>
      <c r="VRA489" s="431"/>
      <c r="VRB489" s="3"/>
      <c r="VRC489" s="570"/>
      <c r="VRD489" s="3"/>
      <c r="VRE489" s="431"/>
      <c r="VRF489" s="3"/>
      <c r="VRG489" s="570"/>
      <c r="VRH489" s="3"/>
      <c r="VRI489" s="431"/>
      <c r="VRJ489" s="3"/>
      <c r="VRK489" s="570"/>
      <c r="VRL489" s="3"/>
      <c r="VRM489" s="431"/>
      <c r="VRN489" s="3"/>
      <c r="VRO489" s="570"/>
      <c r="VRP489" s="3"/>
      <c r="VRQ489" s="431"/>
      <c r="VRR489" s="3"/>
      <c r="VRS489" s="570"/>
      <c r="VRT489" s="3"/>
      <c r="VRU489" s="431"/>
      <c r="VRV489" s="3"/>
      <c r="VRW489" s="570"/>
      <c r="VRX489" s="3"/>
      <c r="VRY489" s="431"/>
      <c r="VRZ489" s="3"/>
      <c r="VSA489" s="570"/>
      <c r="VSB489" s="3"/>
      <c r="VSC489" s="431"/>
      <c r="VSD489" s="3"/>
      <c r="VSE489" s="570"/>
      <c r="VSF489" s="3"/>
      <c r="VSG489" s="431"/>
      <c r="VSH489" s="3"/>
      <c r="VSI489" s="570"/>
      <c r="VSJ489" s="3"/>
      <c r="VSK489" s="431"/>
      <c r="VSL489" s="3"/>
      <c r="VSM489" s="570"/>
      <c r="VSN489" s="3"/>
      <c r="VSO489" s="431"/>
      <c r="VSP489" s="3"/>
      <c r="VSQ489" s="570"/>
      <c r="VSR489" s="3"/>
      <c r="VSS489" s="431"/>
      <c r="VST489" s="3"/>
      <c r="VSU489" s="570"/>
      <c r="VSV489" s="3"/>
      <c r="VSW489" s="431"/>
      <c r="VSX489" s="3"/>
      <c r="VSY489" s="570"/>
      <c r="VSZ489" s="3"/>
      <c r="VTA489" s="431"/>
      <c r="VTB489" s="3"/>
      <c r="VTC489" s="570"/>
      <c r="VTD489" s="3"/>
      <c r="VTE489" s="431"/>
      <c r="VTF489" s="3"/>
      <c r="VTG489" s="570"/>
      <c r="VTH489" s="3"/>
      <c r="VTI489" s="431"/>
      <c r="VTJ489" s="3"/>
      <c r="VTK489" s="570"/>
      <c r="VTL489" s="3"/>
      <c r="VTM489" s="431"/>
      <c r="VTN489" s="3"/>
      <c r="VTO489" s="570"/>
      <c r="VTP489" s="3"/>
      <c r="VTQ489" s="431"/>
      <c r="VTR489" s="3"/>
      <c r="VTS489" s="570"/>
      <c r="VTT489" s="3"/>
      <c r="VTU489" s="431"/>
      <c r="VTV489" s="3"/>
      <c r="VTW489" s="570"/>
      <c r="VTX489" s="3"/>
      <c r="VTY489" s="431"/>
      <c r="VTZ489" s="3"/>
      <c r="VUA489" s="570"/>
      <c r="VUB489" s="3"/>
      <c r="VUC489" s="431"/>
      <c r="VUD489" s="3"/>
      <c r="VUE489" s="570"/>
      <c r="VUF489" s="3"/>
      <c r="VUG489" s="431"/>
      <c r="VUH489" s="3"/>
      <c r="VUI489" s="570"/>
      <c r="VUJ489" s="3"/>
      <c r="VUK489" s="431"/>
      <c r="VUL489" s="3"/>
      <c r="VUM489" s="570"/>
      <c r="VUN489" s="3"/>
      <c r="VUO489" s="431"/>
      <c r="VUP489" s="3"/>
      <c r="VUQ489" s="570"/>
      <c r="VUR489" s="3"/>
      <c r="VUS489" s="431"/>
      <c r="VUT489" s="3"/>
      <c r="VUU489" s="570"/>
      <c r="VUV489" s="3"/>
      <c r="VUW489" s="431"/>
      <c r="VUX489" s="3"/>
      <c r="VUY489" s="570"/>
      <c r="VUZ489" s="3"/>
      <c r="VVA489" s="431"/>
      <c r="VVB489" s="3"/>
      <c r="VVC489" s="570"/>
      <c r="VVD489" s="3"/>
      <c r="VVE489" s="431"/>
      <c r="VVF489" s="3"/>
      <c r="VVG489" s="570"/>
      <c r="VVH489" s="3"/>
      <c r="VVI489" s="431"/>
      <c r="VVJ489" s="3"/>
      <c r="VVK489" s="570"/>
      <c r="VVL489" s="3"/>
      <c r="VVM489" s="431"/>
      <c r="VVN489" s="3"/>
      <c r="VVO489" s="570"/>
      <c r="VVP489" s="3"/>
      <c r="VVQ489" s="431"/>
      <c r="VVR489" s="3"/>
      <c r="VVS489" s="570"/>
      <c r="VVT489" s="3"/>
      <c r="VVU489" s="431"/>
      <c r="VVV489" s="3"/>
      <c r="VVW489" s="570"/>
      <c r="VVX489" s="3"/>
      <c r="VVY489" s="431"/>
      <c r="VVZ489" s="3"/>
      <c r="VWA489" s="570"/>
      <c r="VWB489" s="3"/>
      <c r="VWC489" s="431"/>
      <c r="VWD489" s="3"/>
      <c r="VWE489" s="570"/>
      <c r="VWF489" s="3"/>
      <c r="VWG489" s="431"/>
      <c r="VWH489" s="3"/>
      <c r="VWI489" s="570"/>
      <c r="VWJ489" s="3"/>
      <c r="VWK489" s="431"/>
      <c r="VWL489" s="3"/>
      <c r="VWM489" s="570"/>
      <c r="VWN489" s="3"/>
      <c r="VWO489" s="431"/>
      <c r="VWP489" s="3"/>
      <c r="VWQ489" s="570"/>
      <c r="VWR489" s="3"/>
      <c r="VWS489" s="431"/>
      <c r="VWT489" s="3"/>
      <c r="VWU489" s="570"/>
      <c r="VWV489" s="3"/>
      <c r="VWW489" s="431"/>
      <c r="VWX489" s="3"/>
      <c r="VWY489" s="570"/>
      <c r="VWZ489" s="3"/>
      <c r="VXA489" s="431"/>
      <c r="VXB489" s="3"/>
      <c r="VXC489" s="570"/>
      <c r="VXD489" s="3"/>
      <c r="VXE489" s="431"/>
      <c r="VXF489" s="3"/>
      <c r="VXG489" s="570"/>
      <c r="VXH489" s="3"/>
      <c r="VXI489" s="431"/>
      <c r="VXJ489" s="3"/>
      <c r="VXK489" s="570"/>
      <c r="VXL489" s="3"/>
      <c r="VXM489" s="431"/>
      <c r="VXN489" s="3"/>
      <c r="VXO489" s="570"/>
      <c r="VXP489" s="3"/>
      <c r="VXQ489" s="431"/>
      <c r="VXR489" s="3"/>
      <c r="VXS489" s="570"/>
      <c r="VXT489" s="3"/>
      <c r="VXU489" s="431"/>
      <c r="VXV489" s="3"/>
      <c r="VXW489" s="570"/>
      <c r="VXX489" s="3"/>
      <c r="VXY489" s="431"/>
      <c r="VXZ489" s="3"/>
      <c r="VYA489" s="570"/>
      <c r="VYB489" s="3"/>
      <c r="VYC489" s="431"/>
      <c r="VYD489" s="3"/>
      <c r="VYE489" s="570"/>
      <c r="VYF489" s="3"/>
      <c r="VYG489" s="431"/>
      <c r="VYH489" s="3"/>
      <c r="VYI489" s="570"/>
      <c r="VYJ489" s="3"/>
      <c r="VYK489" s="431"/>
      <c r="VYL489" s="3"/>
      <c r="VYM489" s="570"/>
      <c r="VYN489" s="3"/>
      <c r="VYO489" s="431"/>
      <c r="VYP489" s="3"/>
      <c r="VYQ489" s="570"/>
      <c r="VYR489" s="3"/>
      <c r="VYS489" s="431"/>
      <c r="VYT489" s="3"/>
      <c r="VYU489" s="570"/>
      <c r="VYV489" s="3"/>
      <c r="VYW489" s="431"/>
      <c r="VYX489" s="3"/>
      <c r="VYY489" s="570"/>
      <c r="VYZ489" s="3"/>
      <c r="VZA489" s="431"/>
      <c r="VZB489" s="3"/>
      <c r="VZC489" s="570"/>
      <c r="VZD489" s="3"/>
      <c r="VZE489" s="431"/>
      <c r="VZF489" s="3"/>
      <c r="VZG489" s="570"/>
      <c r="VZH489" s="3"/>
      <c r="VZI489" s="431"/>
      <c r="VZJ489" s="3"/>
      <c r="VZK489" s="570"/>
      <c r="VZL489" s="3"/>
      <c r="VZM489" s="431"/>
      <c r="VZN489" s="3"/>
      <c r="VZO489" s="570"/>
      <c r="VZP489" s="3"/>
      <c r="VZQ489" s="431"/>
      <c r="VZR489" s="3"/>
      <c r="VZS489" s="570"/>
      <c r="VZT489" s="3"/>
      <c r="VZU489" s="431"/>
      <c r="VZV489" s="3"/>
      <c r="VZW489" s="570"/>
      <c r="VZX489" s="3"/>
      <c r="VZY489" s="431"/>
      <c r="VZZ489" s="3"/>
      <c r="WAA489" s="570"/>
      <c r="WAB489" s="3"/>
      <c r="WAC489" s="431"/>
      <c r="WAD489" s="3"/>
      <c r="WAE489" s="570"/>
      <c r="WAF489" s="3"/>
      <c r="WAG489" s="431"/>
      <c r="WAH489" s="3"/>
      <c r="WAI489" s="570"/>
      <c r="WAJ489" s="3"/>
      <c r="WAK489" s="431"/>
      <c r="WAL489" s="3"/>
      <c r="WAM489" s="570"/>
      <c r="WAN489" s="3"/>
      <c r="WAO489" s="431"/>
      <c r="WAP489" s="3"/>
      <c r="WAQ489" s="570"/>
      <c r="WAR489" s="3"/>
      <c r="WAS489" s="431"/>
      <c r="WAT489" s="3"/>
      <c r="WAU489" s="570"/>
      <c r="WAV489" s="3"/>
      <c r="WAW489" s="431"/>
      <c r="WAX489" s="3"/>
      <c r="WAY489" s="570"/>
      <c r="WAZ489" s="3"/>
      <c r="WBA489" s="431"/>
      <c r="WBB489" s="3"/>
      <c r="WBC489" s="570"/>
      <c r="WBD489" s="3"/>
      <c r="WBE489" s="431"/>
      <c r="WBF489" s="3"/>
      <c r="WBG489" s="570"/>
      <c r="WBH489" s="3"/>
      <c r="WBI489" s="431"/>
      <c r="WBJ489" s="3"/>
      <c r="WBK489" s="570"/>
      <c r="WBL489" s="3"/>
      <c r="WBM489" s="431"/>
      <c r="WBN489" s="3"/>
      <c r="WBO489" s="570"/>
      <c r="WBP489" s="3"/>
      <c r="WBQ489" s="431"/>
      <c r="WBR489" s="3"/>
      <c r="WBS489" s="570"/>
      <c r="WBT489" s="3"/>
      <c r="WBU489" s="431"/>
      <c r="WBV489" s="3"/>
      <c r="WBW489" s="570"/>
      <c r="WBX489" s="3"/>
      <c r="WBY489" s="431"/>
      <c r="WBZ489" s="3"/>
      <c r="WCA489" s="570"/>
      <c r="WCB489" s="3"/>
      <c r="WCC489" s="431"/>
      <c r="WCD489" s="3"/>
      <c r="WCE489" s="570"/>
      <c r="WCF489" s="3"/>
      <c r="WCG489" s="431"/>
      <c r="WCH489" s="3"/>
      <c r="WCI489" s="570"/>
      <c r="WCJ489" s="3"/>
      <c r="WCK489" s="431"/>
      <c r="WCL489" s="3"/>
      <c r="WCM489" s="570"/>
      <c r="WCN489" s="3"/>
      <c r="WCO489" s="431"/>
      <c r="WCP489" s="3"/>
      <c r="WCQ489" s="570"/>
      <c r="WCR489" s="3"/>
      <c r="WCS489" s="431"/>
      <c r="WCT489" s="3"/>
      <c r="WCU489" s="570"/>
      <c r="WCV489" s="3"/>
      <c r="WCW489" s="431"/>
      <c r="WCX489" s="3"/>
      <c r="WCY489" s="570"/>
      <c r="WCZ489" s="3"/>
      <c r="WDA489" s="431"/>
      <c r="WDB489" s="3"/>
      <c r="WDC489" s="570"/>
      <c r="WDD489" s="3"/>
      <c r="WDE489" s="431"/>
      <c r="WDF489" s="3"/>
      <c r="WDG489" s="570"/>
      <c r="WDH489" s="3"/>
      <c r="WDI489" s="431"/>
      <c r="WDJ489" s="3"/>
      <c r="WDK489" s="570"/>
      <c r="WDL489" s="3"/>
      <c r="WDM489" s="431"/>
      <c r="WDN489" s="3"/>
      <c r="WDO489" s="570"/>
      <c r="WDP489" s="3"/>
      <c r="WDQ489" s="431"/>
      <c r="WDR489" s="3"/>
      <c r="WDS489" s="570"/>
      <c r="WDT489" s="3"/>
      <c r="WDU489" s="431"/>
      <c r="WDV489" s="3"/>
      <c r="WDW489" s="570"/>
      <c r="WDX489" s="3"/>
      <c r="WDY489" s="431"/>
      <c r="WDZ489" s="3"/>
      <c r="WEA489" s="570"/>
      <c r="WEB489" s="3"/>
      <c r="WEC489" s="431"/>
      <c r="WED489" s="3"/>
      <c r="WEE489" s="570"/>
      <c r="WEF489" s="3"/>
      <c r="WEG489" s="431"/>
      <c r="WEH489" s="3"/>
      <c r="WEI489" s="570"/>
      <c r="WEJ489" s="3"/>
      <c r="WEK489" s="431"/>
      <c r="WEL489" s="3"/>
      <c r="WEM489" s="570"/>
      <c r="WEN489" s="3"/>
      <c r="WEO489" s="431"/>
      <c r="WEP489" s="3"/>
      <c r="WEQ489" s="570"/>
      <c r="WER489" s="3"/>
      <c r="WES489" s="431"/>
      <c r="WET489" s="3"/>
      <c r="WEU489" s="570"/>
      <c r="WEV489" s="3"/>
      <c r="WEW489" s="431"/>
      <c r="WEX489" s="3"/>
      <c r="WEY489" s="570"/>
      <c r="WEZ489" s="3"/>
      <c r="WFA489" s="431"/>
      <c r="WFB489" s="3"/>
      <c r="WFC489" s="570"/>
      <c r="WFD489" s="3"/>
      <c r="WFE489" s="431"/>
      <c r="WFF489" s="3"/>
      <c r="WFG489" s="570"/>
      <c r="WFH489" s="3"/>
      <c r="WFI489" s="431"/>
      <c r="WFJ489" s="3"/>
      <c r="WFK489" s="570"/>
      <c r="WFL489" s="3"/>
      <c r="WFM489" s="431"/>
      <c r="WFN489" s="3"/>
      <c r="WFO489" s="570"/>
      <c r="WFP489" s="3"/>
      <c r="WFQ489" s="431"/>
      <c r="WFR489" s="3"/>
      <c r="WFS489" s="570"/>
      <c r="WFT489" s="3"/>
      <c r="WFU489" s="431"/>
      <c r="WFV489" s="3"/>
      <c r="WFW489" s="570"/>
      <c r="WFX489" s="3"/>
      <c r="WFY489" s="431"/>
      <c r="WFZ489" s="3"/>
      <c r="WGA489" s="570"/>
      <c r="WGB489" s="3"/>
      <c r="WGC489" s="431"/>
      <c r="WGD489" s="3"/>
      <c r="WGE489" s="570"/>
      <c r="WGF489" s="3"/>
      <c r="WGG489" s="431"/>
      <c r="WGH489" s="3"/>
      <c r="WGI489" s="570"/>
      <c r="WGJ489" s="3"/>
      <c r="WGK489" s="431"/>
      <c r="WGL489" s="3"/>
      <c r="WGM489" s="570"/>
      <c r="WGN489" s="3"/>
      <c r="WGO489" s="431"/>
      <c r="WGP489" s="3"/>
      <c r="WGQ489" s="570"/>
      <c r="WGR489" s="3"/>
      <c r="WGS489" s="431"/>
      <c r="WGT489" s="3"/>
      <c r="WGU489" s="570"/>
      <c r="WGV489" s="3"/>
      <c r="WGW489" s="431"/>
      <c r="WGX489" s="3"/>
      <c r="WGY489" s="570"/>
      <c r="WGZ489" s="3"/>
      <c r="WHA489" s="431"/>
      <c r="WHB489" s="3"/>
      <c r="WHC489" s="570"/>
      <c r="WHD489" s="3"/>
      <c r="WHE489" s="431"/>
      <c r="WHF489" s="3"/>
      <c r="WHG489" s="570"/>
      <c r="WHH489" s="3"/>
      <c r="WHI489" s="431"/>
      <c r="WHJ489" s="3"/>
      <c r="WHK489" s="570"/>
      <c r="WHL489" s="3"/>
      <c r="WHM489" s="431"/>
      <c r="WHN489" s="3"/>
      <c r="WHO489" s="570"/>
      <c r="WHP489" s="3"/>
      <c r="WHQ489" s="431"/>
      <c r="WHR489" s="3"/>
      <c r="WHS489" s="570"/>
      <c r="WHT489" s="3"/>
      <c r="WHU489" s="431"/>
      <c r="WHV489" s="3"/>
      <c r="WHW489" s="570"/>
      <c r="WHX489" s="3"/>
      <c r="WHY489" s="431"/>
      <c r="WHZ489" s="3"/>
      <c r="WIA489" s="570"/>
      <c r="WIB489" s="3"/>
      <c r="WIC489" s="431"/>
      <c r="WID489" s="3"/>
      <c r="WIE489" s="570"/>
      <c r="WIF489" s="3"/>
      <c r="WIG489" s="431"/>
      <c r="WIH489" s="3"/>
      <c r="WII489" s="570"/>
      <c r="WIJ489" s="3"/>
      <c r="WIK489" s="431"/>
      <c r="WIL489" s="3"/>
      <c r="WIM489" s="570"/>
      <c r="WIN489" s="3"/>
      <c r="WIO489" s="431"/>
      <c r="WIP489" s="3"/>
      <c r="WIQ489" s="570"/>
      <c r="WIR489" s="3"/>
      <c r="WIS489" s="431"/>
      <c r="WIT489" s="3"/>
      <c r="WIU489" s="570"/>
      <c r="WIV489" s="3"/>
      <c r="WIW489" s="431"/>
      <c r="WIX489" s="3"/>
      <c r="WIY489" s="570"/>
      <c r="WIZ489" s="3"/>
      <c r="WJA489" s="431"/>
      <c r="WJB489" s="3"/>
      <c r="WJC489" s="570"/>
      <c r="WJD489" s="3"/>
      <c r="WJE489" s="431"/>
      <c r="WJF489" s="3"/>
      <c r="WJG489" s="570"/>
      <c r="WJH489" s="3"/>
      <c r="WJI489" s="431"/>
      <c r="WJJ489" s="3"/>
      <c r="WJK489" s="570"/>
      <c r="WJL489" s="3"/>
      <c r="WJM489" s="431"/>
      <c r="WJN489" s="3"/>
      <c r="WJO489" s="570"/>
      <c r="WJP489" s="3"/>
      <c r="WJQ489" s="431"/>
      <c r="WJR489" s="3"/>
      <c r="WJS489" s="570"/>
      <c r="WJT489" s="3"/>
      <c r="WJU489" s="431"/>
      <c r="WJV489" s="3"/>
      <c r="WJW489" s="570"/>
      <c r="WJX489" s="3"/>
      <c r="WJY489" s="431"/>
      <c r="WJZ489" s="3"/>
      <c r="WKA489" s="570"/>
      <c r="WKB489" s="3"/>
      <c r="WKC489" s="431"/>
      <c r="WKD489" s="3"/>
      <c r="WKE489" s="570"/>
      <c r="WKF489" s="3"/>
      <c r="WKG489" s="431"/>
      <c r="WKH489" s="3"/>
      <c r="WKI489" s="570"/>
      <c r="WKJ489" s="3"/>
      <c r="WKK489" s="431"/>
      <c r="WKL489" s="3"/>
      <c r="WKM489" s="570"/>
      <c r="WKN489" s="3"/>
      <c r="WKO489" s="431"/>
      <c r="WKP489" s="3"/>
      <c r="WKQ489" s="570"/>
      <c r="WKR489" s="3"/>
      <c r="WKS489" s="431"/>
      <c r="WKT489" s="3"/>
      <c r="WKU489" s="570"/>
      <c r="WKV489" s="3"/>
      <c r="WKW489" s="431"/>
      <c r="WKX489" s="3"/>
      <c r="WKY489" s="570"/>
      <c r="WKZ489" s="3"/>
      <c r="WLA489" s="431"/>
      <c r="WLB489" s="3"/>
      <c r="WLC489" s="570"/>
      <c r="WLD489" s="3"/>
      <c r="WLE489" s="431"/>
      <c r="WLF489" s="3"/>
      <c r="WLG489" s="570"/>
      <c r="WLH489" s="3"/>
      <c r="WLI489" s="431"/>
      <c r="WLJ489" s="3"/>
      <c r="WLK489" s="570"/>
      <c r="WLL489" s="3"/>
      <c r="WLM489" s="431"/>
      <c r="WLN489" s="3"/>
      <c r="WLO489" s="570"/>
      <c r="WLP489" s="3"/>
      <c r="WLQ489" s="431"/>
      <c r="WLR489" s="3"/>
      <c r="WLS489" s="570"/>
      <c r="WLT489" s="3"/>
      <c r="WLU489" s="431"/>
      <c r="WLV489" s="3"/>
      <c r="WLW489" s="570"/>
      <c r="WLX489" s="3"/>
      <c r="WLY489" s="431"/>
      <c r="WLZ489" s="3"/>
      <c r="WMA489" s="570"/>
      <c r="WMB489" s="3"/>
      <c r="WMC489" s="431"/>
      <c r="WMD489" s="3"/>
      <c r="WME489" s="570"/>
      <c r="WMF489" s="3"/>
      <c r="WMG489" s="431"/>
      <c r="WMH489" s="3"/>
      <c r="WMI489" s="570"/>
      <c r="WMJ489" s="3"/>
      <c r="WMK489" s="431"/>
      <c r="WML489" s="3"/>
      <c r="WMM489" s="570"/>
      <c r="WMN489" s="3"/>
      <c r="WMO489" s="431"/>
      <c r="WMP489" s="3"/>
      <c r="WMQ489" s="570"/>
      <c r="WMR489" s="3"/>
      <c r="WMS489" s="431"/>
      <c r="WMT489" s="3"/>
      <c r="WMU489" s="570"/>
      <c r="WMV489" s="3"/>
      <c r="WMW489" s="431"/>
      <c r="WMX489" s="3"/>
      <c r="WMY489" s="570"/>
      <c r="WMZ489" s="3"/>
      <c r="WNA489" s="431"/>
      <c r="WNB489" s="3"/>
      <c r="WNC489" s="570"/>
      <c r="WND489" s="3"/>
      <c r="WNE489" s="431"/>
      <c r="WNF489" s="3"/>
      <c r="WNG489" s="570"/>
      <c r="WNH489" s="3"/>
      <c r="WNI489" s="431"/>
      <c r="WNJ489" s="3"/>
      <c r="WNK489" s="570"/>
      <c r="WNL489" s="3"/>
      <c r="WNM489" s="431"/>
      <c r="WNN489" s="3"/>
      <c r="WNO489" s="570"/>
      <c r="WNP489" s="3"/>
      <c r="WNQ489" s="431"/>
      <c r="WNR489" s="3"/>
      <c r="WNS489" s="570"/>
      <c r="WNT489" s="3"/>
      <c r="WNU489" s="431"/>
      <c r="WNV489" s="3"/>
      <c r="WNW489" s="570"/>
      <c r="WNX489" s="3"/>
      <c r="WNY489" s="431"/>
      <c r="WNZ489" s="3"/>
      <c r="WOA489" s="570"/>
      <c r="WOB489" s="3"/>
      <c r="WOC489" s="431"/>
      <c r="WOD489" s="3"/>
      <c r="WOE489" s="570"/>
      <c r="WOF489" s="3"/>
      <c r="WOG489" s="431"/>
      <c r="WOH489" s="3"/>
      <c r="WOI489" s="570"/>
      <c r="WOJ489" s="3"/>
      <c r="WOK489" s="431"/>
      <c r="WOL489" s="3"/>
      <c r="WOM489" s="570"/>
      <c r="WON489" s="3"/>
      <c r="WOO489" s="431"/>
      <c r="WOP489" s="3"/>
      <c r="WOQ489" s="570"/>
      <c r="WOR489" s="3"/>
      <c r="WOS489" s="431"/>
      <c r="WOT489" s="3"/>
      <c r="WOU489" s="570"/>
      <c r="WOV489" s="3"/>
      <c r="WOW489" s="431"/>
      <c r="WOX489" s="3"/>
      <c r="WOY489" s="570"/>
      <c r="WOZ489" s="3"/>
      <c r="WPA489" s="431"/>
      <c r="WPB489" s="3"/>
      <c r="WPC489" s="570"/>
      <c r="WPD489" s="3"/>
      <c r="WPE489" s="431"/>
      <c r="WPF489" s="3"/>
      <c r="WPG489" s="570"/>
      <c r="WPH489" s="3"/>
      <c r="WPI489" s="431"/>
      <c r="WPJ489" s="3"/>
      <c r="WPK489" s="570"/>
      <c r="WPL489" s="3"/>
      <c r="WPM489" s="431"/>
      <c r="WPN489" s="3"/>
      <c r="WPO489" s="570"/>
      <c r="WPP489" s="3"/>
      <c r="WPQ489" s="431"/>
      <c r="WPR489" s="3"/>
      <c r="WPS489" s="570"/>
      <c r="WPT489" s="3"/>
      <c r="WPU489" s="431"/>
      <c r="WPV489" s="3"/>
      <c r="WPW489" s="570"/>
      <c r="WPX489" s="3"/>
      <c r="WPY489" s="431"/>
      <c r="WPZ489" s="3"/>
      <c r="WQA489" s="570"/>
      <c r="WQB489" s="3"/>
      <c r="WQC489" s="431"/>
      <c r="WQD489" s="3"/>
      <c r="WQE489" s="570"/>
      <c r="WQF489" s="3"/>
      <c r="WQG489" s="431"/>
      <c r="WQH489" s="3"/>
      <c r="WQI489" s="570"/>
      <c r="WQJ489" s="3"/>
      <c r="WQK489" s="431"/>
      <c r="WQL489" s="3"/>
      <c r="WQM489" s="570"/>
      <c r="WQN489" s="3"/>
      <c r="WQO489" s="431"/>
      <c r="WQP489" s="3"/>
      <c r="WQQ489" s="570"/>
      <c r="WQR489" s="3"/>
      <c r="WQS489" s="431"/>
      <c r="WQT489" s="3"/>
      <c r="WQU489" s="570"/>
      <c r="WQV489" s="3"/>
      <c r="WQW489" s="431"/>
      <c r="WQX489" s="3"/>
      <c r="WQY489" s="570"/>
      <c r="WQZ489" s="3"/>
      <c r="WRA489" s="431"/>
      <c r="WRB489" s="3"/>
      <c r="WRC489" s="570"/>
      <c r="WRD489" s="3"/>
      <c r="WRE489" s="431"/>
      <c r="WRF489" s="3"/>
      <c r="WRG489" s="570"/>
      <c r="WRH489" s="3"/>
      <c r="WRI489" s="431"/>
      <c r="WRJ489" s="3"/>
      <c r="WRK489" s="570"/>
      <c r="WRL489" s="3"/>
      <c r="WRM489" s="431"/>
      <c r="WRN489" s="3"/>
      <c r="WRO489" s="570"/>
      <c r="WRP489" s="3"/>
      <c r="WRQ489" s="431"/>
      <c r="WRR489" s="3"/>
      <c r="WRS489" s="570"/>
      <c r="WRT489" s="3"/>
      <c r="WRU489" s="431"/>
      <c r="WRV489" s="3"/>
      <c r="WRW489" s="570"/>
      <c r="WRX489" s="3"/>
      <c r="WRY489" s="431"/>
      <c r="WRZ489" s="3"/>
      <c r="WSA489" s="570"/>
      <c r="WSB489" s="3"/>
      <c r="WSC489" s="431"/>
      <c r="WSD489" s="3"/>
      <c r="WSE489" s="570"/>
      <c r="WSF489" s="3"/>
      <c r="WSG489" s="431"/>
      <c r="WSH489" s="3"/>
      <c r="WSI489" s="570"/>
      <c r="WSJ489" s="3"/>
      <c r="WSK489" s="431"/>
      <c r="WSL489" s="3"/>
      <c r="WSM489" s="570"/>
      <c r="WSN489" s="3"/>
      <c r="WSO489" s="431"/>
      <c r="WSP489" s="3"/>
      <c r="WSQ489" s="570"/>
      <c r="WSR489" s="3"/>
      <c r="WSS489" s="431"/>
      <c r="WST489" s="3"/>
      <c r="WSU489" s="570"/>
      <c r="WSV489" s="3"/>
      <c r="WSW489" s="431"/>
      <c r="WSX489" s="3"/>
      <c r="WSY489" s="570"/>
      <c r="WSZ489" s="3"/>
      <c r="WTA489" s="431"/>
      <c r="WTB489" s="3"/>
      <c r="WTC489" s="570"/>
      <c r="WTD489" s="3"/>
      <c r="WTE489" s="431"/>
      <c r="WTF489" s="3"/>
      <c r="WTG489" s="570"/>
      <c r="WTH489" s="3"/>
      <c r="WTI489" s="431"/>
      <c r="WTJ489" s="3"/>
      <c r="WTK489" s="570"/>
      <c r="WTL489" s="3"/>
      <c r="WTM489" s="431"/>
      <c r="WTN489" s="3"/>
      <c r="WTO489" s="570"/>
      <c r="WTP489" s="3"/>
      <c r="WTQ489" s="431"/>
      <c r="WTR489" s="3"/>
      <c r="WTS489" s="570"/>
      <c r="WTT489" s="3"/>
      <c r="WTU489" s="431"/>
      <c r="WTV489" s="3"/>
      <c r="WTW489" s="570"/>
      <c r="WTX489" s="3"/>
      <c r="WTY489" s="431"/>
      <c r="WTZ489" s="3"/>
      <c r="WUA489" s="570"/>
      <c r="WUB489" s="3"/>
      <c r="WUC489" s="431"/>
      <c r="WUD489" s="3"/>
      <c r="WUE489" s="570"/>
      <c r="WUF489" s="3"/>
      <c r="WUG489" s="431"/>
      <c r="WUH489" s="3"/>
      <c r="WUI489" s="570"/>
      <c r="WUJ489" s="3"/>
      <c r="WUK489" s="431"/>
      <c r="WUL489" s="3"/>
      <c r="WUM489" s="570"/>
      <c r="WUN489" s="3"/>
      <c r="WUO489" s="431"/>
      <c r="WUP489" s="3"/>
      <c r="WUQ489" s="570"/>
      <c r="WUR489" s="3"/>
      <c r="WUS489" s="431"/>
      <c r="WUT489" s="3"/>
      <c r="WUU489" s="570"/>
      <c r="WUV489" s="3"/>
      <c r="WUW489" s="431"/>
      <c r="WUX489" s="3"/>
      <c r="WUY489" s="570"/>
      <c r="WUZ489" s="3"/>
      <c r="WVA489" s="431"/>
      <c r="WVB489" s="3"/>
      <c r="WVC489" s="570"/>
      <c r="WVD489" s="3"/>
      <c r="WVE489" s="431"/>
      <c r="WVF489" s="3"/>
      <c r="WVG489" s="570"/>
      <c r="WVH489" s="3"/>
      <c r="WVI489" s="431"/>
      <c r="WVJ489" s="3"/>
      <c r="WVK489" s="570"/>
      <c r="WVL489" s="3"/>
      <c r="WVM489" s="431"/>
      <c r="WVN489" s="3"/>
      <c r="WVO489" s="570"/>
      <c r="WVP489" s="3"/>
      <c r="WVQ489" s="431"/>
      <c r="WVR489" s="3"/>
      <c r="WVS489" s="570"/>
      <c r="WVT489" s="3"/>
      <c r="WVU489" s="431"/>
      <c r="WVV489" s="3"/>
      <c r="WVW489" s="570"/>
      <c r="WVX489" s="3"/>
      <c r="WVY489" s="431"/>
      <c r="WVZ489" s="3"/>
      <c r="WWA489" s="570"/>
      <c r="WWB489" s="3"/>
      <c r="WWC489" s="431"/>
      <c r="WWD489" s="3"/>
      <c r="WWE489" s="570"/>
      <c r="WWF489" s="3"/>
      <c r="WWG489" s="431"/>
      <c r="WWH489" s="3"/>
      <c r="WWI489" s="570"/>
      <c r="WWJ489" s="3"/>
      <c r="WWK489" s="431"/>
      <c r="WWL489" s="3"/>
      <c r="WWM489" s="570"/>
      <c r="WWN489" s="3"/>
      <c r="WWO489" s="431"/>
      <c r="WWP489" s="3"/>
      <c r="WWQ489" s="570"/>
      <c r="WWR489" s="3"/>
      <c r="WWS489" s="431"/>
      <c r="WWT489" s="3"/>
      <c r="WWU489" s="570"/>
      <c r="WWV489" s="3"/>
      <c r="WWW489" s="431"/>
      <c r="WWX489" s="3"/>
      <c r="WWY489" s="570"/>
      <c r="WWZ489" s="3"/>
      <c r="WXA489" s="431"/>
      <c r="WXB489" s="3"/>
      <c r="WXC489" s="570"/>
      <c r="WXD489" s="3"/>
      <c r="WXE489" s="431"/>
      <c r="WXF489" s="3"/>
      <c r="WXG489" s="570"/>
      <c r="WXH489" s="3"/>
      <c r="WXI489" s="431"/>
      <c r="WXJ489" s="3"/>
      <c r="WXK489" s="570"/>
      <c r="WXL489" s="3"/>
      <c r="WXM489" s="431"/>
      <c r="WXN489" s="3"/>
      <c r="WXO489" s="570"/>
      <c r="WXP489" s="3"/>
      <c r="WXQ489" s="431"/>
      <c r="WXR489" s="3"/>
      <c r="WXS489" s="570"/>
      <c r="WXT489" s="3"/>
      <c r="WXU489" s="431"/>
      <c r="WXV489" s="3"/>
      <c r="WXW489" s="570"/>
      <c r="WXX489" s="3"/>
      <c r="WXY489" s="431"/>
      <c r="WXZ489" s="3"/>
      <c r="WYA489" s="570"/>
      <c r="WYB489" s="3"/>
      <c r="WYC489" s="431"/>
      <c r="WYD489" s="3"/>
      <c r="WYE489" s="570"/>
      <c r="WYF489" s="3"/>
      <c r="WYG489" s="431"/>
      <c r="WYH489" s="3"/>
      <c r="WYI489" s="570"/>
      <c r="WYJ489" s="3"/>
      <c r="WYK489" s="431"/>
      <c r="WYL489" s="3"/>
      <c r="WYM489" s="570"/>
      <c r="WYN489" s="3"/>
      <c r="WYO489" s="431"/>
      <c r="WYP489" s="3"/>
      <c r="WYQ489" s="570"/>
      <c r="WYR489" s="3"/>
      <c r="WYS489" s="431"/>
      <c r="WYT489" s="3"/>
      <c r="WYU489" s="570"/>
      <c r="WYV489" s="3"/>
      <c r="WYW489" s="431"/>
      <c r="WYX489" s="3"/>
      <c r="WYY489" s="570"/>
      <c r="WYZ489" s="3"/>
      <c r="WZA489" s="431"/>
      <c r="WZB489" s="3"/>
      <c r="WZC489" s="570"/>
      <c r="WZD489" s="3"/>
      <c r="WZE489" s="431"/>
      <c r="WZF489" s="3"/>
      <c r="WZG489" s="570"/>
      <c r="WZH489" s="3"/>
      <c r="WZI489" s="431"/>
      <c r="WZJ489" s="3"/>
      <c r="WZK489" s="570"/>
      <c r="WZL489" s="3"/>
      <c r="WZM489" s="431"/>
      <c r="WZN489" s="3"/>
      <c r="WZO489" s="570"/>
      <c r="WZP489" s="3"/>
      <c r="WZQ489" s="431"/>
      <c r="WZR489" s="3"/>
      <c r="WZS489" s="570"/>
      <c r="WZT489" s="3"/>
      <c r="WZU489" s="431"/>
      <c r="WZV489" s="3"/>
      <c r="WZW489" s="570"/>
      <c r="WZX489" s="3"/>
      <c r="WZY489" s="431"/>
      <c r="WZZ489" s="3"/>
      <c r="XAA489" s="570"/>
      <c r="XAB489" s="3"/>
      <c r="XAC489" s="431"/>
      <c r="XAD489" s="3"/>
      <c r="XAE489" s="570"/>
      <c r="XAF489" s="3"/>
      <c r="XAG489" s="431"/>
      <c r="XAH489" s="3"/>
      <c r="XAI489" s="570"/>
      <c r="XAJ489" s="3"/>
      <c r="XAK489" s="431"/>
      <c r="XAL489" s="3"/>
      <c r="XAM489" s="570"/>
      <c r="XAN489" s="3"/>
      <c r="XAO489" s="431"/>
      <c r="XAP489" s="3"/>
      <c r="XAQ489" s="570"/>
      <c r="XAR489" s="3"/>
      <c r="XAS489" s="431"/>
      <c r="XAT489" s="3"/>
      <c r="XAU489" s="570"/>
      <c r="XAV489" s="3"/>
      <c r="XAW489" s="431"/>
      <c r="XAX489" s="3"/>
      <c r="XAY489" s="570"/>
      <c r="XAZ489" s="3"/>
      <c r="XBA489" s="431"/>
      <c r="XBB489" s="3"/>
      <c r="XBC489" s="570"/>
      <c r="XBD489" s="3"/>
      <c r="XBE489" s="431"/>
      <c r="XBF489" s="3"/>
      <c r="XBG489" s="570"/>
      <c r="XBH489" s="3"/>
      <c r="XBI489" s="431"/>
      <c r="XBJ489" s="3"/>
      <c r="XBK489" s="570"/>
      <c r="XBL489" s="3"/>
      <c r="XBM489" s="431"/>
      <c r="XBN489" s="3"/>
      <c r="XBO489" s="570"/>
      <c r="XBP489" s="3"/>
      <c r="XBQ489" s="431"/>
      <c r="XBR489" s="3"/>
      <c r="XBS489" s="570"/>
      <c r="XBT489" s="3"/>
      <c r="XBU489" s="431"/>
      <c r="XBV489" s="3"/>
      <c r="XBW489" s="570"/>
      <c r="XBX489" s="3"/>
      <c r="XBY489" s="431"/>
      <c r="XBZ489" s="3"/>
      <c r="XCA489" s="570"/>
      <c r="XCB489" s="3"/>
      <c r="XCC489" s="431"/>
      <c r="XCD489" s="3"/>
      <c r="XCE489" s="570"/>
      <c r="XCF489" s="3"/>
      <c r="XCG489" s="431"/>
      <c r="XCH489" s="3"/>
      <c r="XCI489" s="570"/>
      <c r="XCJ489" s="3"/>
      <c r="XCK489" s="431"/>
      <c r="XCL489" s="3"/>
      <c r="XCM489" s="570"/>
      <c r="XCN489" s="3"/>
      <c r="XCO489" s="431"/>
      <c r="XCP489" s="3"/>
      <c r="XCQ489" s="570"/>
      <c r="XCR489" s="3"/>
      <c r="XCS489" s="431"/>
      <c r="XCT489" s="3"/>
      <c r="XCU489" s="570"/>
      <c r="XCV489" s="3"/>
      <c r="XCW489" s="431"/>
      <c r="XCX489" s="3"/>
      <c r="XCY489" s="570"/>
      <c r="XCZ489" s="3"/>
      <c r="XDA489" s="431"/>
      <c r="XDB489" s="3"/>
      <c r="XDC489" s="570"/>
      <c r="XDD489" s="3"/>
      <c r="XDE489" s="431"/>
      <c r="XDF489" s="3"/>
      <c r="XDG489" s="570"/>
      <c r="XDH489" s="3"/>
      <c r="XDI489" s="431"/>
      <c r="XDJ489" s="3"/>
      <c r="XDK489" s="570"/>
      <c r="XDL489" s="3"/>
      <c r="XDM489" s="431"/>
      <c r="XDN489" s="3"/>
      <c r="XDO489" s="570"/>
      <c r="XDP489" s="3"/>
      <c r="XDQ489" s="431"/>
      <c r="XDR489" s="3"/>
      <c r="XDS489" s="570"/>
      <c r="XDT489" s="3"/>
      <c r="XDU489" s="431"/>
      <c r="XDV489" s="3"/>
      <c r="XDW489" s="570"/>
      <c r="XDX489" s="3"/>
      <c r="XDY489" s="431"/>
      <c r="XDZ489" s="3"/>
      <c r="XEA489" s="570"/>
      <c r="XEB489" s="3"/>
      <c r="XEC489" s="431"/>
      <c r="XED489" s="3"/>
      <c r="XEE489" s="570"/>
      <c r="XEF489" s="3"/>
      <c r="XEG489" s="431"/>
      <c r="XEH489" s="3"/>
      <c r="XEI489" s="570"/>
      <c r="XEJ489" s="3"/>
      <c r="XEK489" s="431"/>
      <c r="XEL489" s="3"/>
      <c r="XEM489" s="570"/>
      <c r="XEN489" s="3"/>
      <c r="XEO489" s="431"/>
      <c r="XEP489" s="3"/>
      <c r="XEQ489" s="570"/>
      <c r="XER489" s="3"/>
      <c r="XES489" s="431"/>
      <c r="XET489" s="3"/>
      <c r="XEU489" s="570"/>
      <c r="XEV489" s="3"/>
      <c r="XEW489" s="431"/>
      <c r="XEX489" s="3"/>
      <c r="XEY489" s="570"/>
      <c r="XEZ489" s="3"/>
      <c r="XFA489" s="431"/>
      <c r="XFB489" s="3"/>
      <c r="XFC489" s="570"/>
      <c r="XFD489" s="3"/>
    </row>
    <row r="490" spans="1:16384" s="33" customFormat="1">
      <c r="A490" s="431"/>
      <c r="B490" s="3"/>
      <c r="C490" s="3"/>
      <c r="D490" s="3"/>
      <c r="E490" s="431"/>
      <c r="F490" s="3"/>
      <c r="G490" s="570"/>
      <c r="H490" s="3"/>
      <c r="I490" s="431"/>
      <c r="J490" s="3"/>
      <c r="K490" s="570"/>
      <c r="L490" s="3"/>
      <c r="M490" s="431"/>
      <c r="N490" s="3"/>
      <c r="O490" s="570"/>
      <c r="P490" s="3"/>
      <c r="Q490" s="431"/>
      <c r="R490" s="3"/>
      <c r="S490" s="570"/>
      <c r="T490" s="3"/>
      <c r="U490" s="431"/>
      <c r="V490" s="3"/>
      <c r="W490" s="570"/>
      <c r="X490" s="3"/>
      <c r="Y490" s="431"/>
      <c r="Z490" s="3"/>
      <c r="AA490" s="570"/>
      <c r="AB490" s="3"/>
      <c r="AC490" s="431"/>
      <c r="AD490" s="3"/>
      <c r="AE490" s="570"/>
      <c r="AF490" s="3"/>
      <c r="AG490" s="431"/>
      <c r="AH490" s="3"/>
      <c r="AI490" s="570"/>
      <c r="AJ490" s="3"/>
      <c r="AK490" s="431"/>
      <c r="AL490" s="3"/>
      <c r="AM490" s="570"/>
      <c r="AN490" s="3"/>
      <c r="AO490" s="431"/>
      <c r="AP490" s="3"/>
      <c r="AQ490" s="570"/>
      <c r="AR490" s="3"/>
      <c r="AS490" s="431"/>
      <c r="AT490" s="3"/>
      <c r="AU490" s="570"/>
      <c r="AV490" s="3"/>
      <c r="AW490" s="431"/>
      <c r="AX490" s="3"/>
      <c r="AY490" s="570"/>
      <c r="AZ490" s="3"/>
      <c r="BA490" s="431"/>
      <c r="BB490" s="3"/>
      <c r="BC490" s="570"/>
      <c r="BD490" s="3"/>
      <c r="BE490" s="431"/>
      <c r="BF490" s="3"/>
      <c r="BG490" s="570"/>
      <c r="BH490" s="3"/>
      <c r="BI490" s="431"/>
      <c r="BJ490" s="3"/>
      <c r="BK490" s="570"/>
      <c r="BL490" s="3"/>
      <c r="BM490" s="431"/>
      <c r="BN490" s="3"/>
      <c r="BO490" s="570"/>
      <c r="BP490" s="3"/>
      <c r="BQ490" s="431"/>
      <c r="BR490" s="3"/>
      <c r="BS490" s="570"/>
      <c r="BT490" s="3"/>
      <c r="BU490" s="431"/>
      <c r="BV490" s="3"/>
      <c r="BW490" s="570"/>
      <c r="BX490" s="3"/>
      <c r="BY490" s="431"/>
      <c r="BZ490" s="3"/>
      <c r="CA490" s="570"/>
      <c r="CB490" s="3"/>
      <c r="CC490" s="431"/>
      <c r="CD490" s="3"/>
      <c r="CE490" s="570"/>
      <c r="CF490" s="3"/>
      <c r="CG490" s="431"/>
      <c r="CH490" s="3"/>
      <c r="CI490" s="570"/>
      <c r="CJ490" s="3"/>
      <c r="CK490" s="431"/>
      <c r="CL490" s="3"/>
      <c r="CM490" s="570"/>
      <c r="CN490" s="3"/>
      <c r="CO490" s="431"/>
      <c r="CP490" s="3"/>
      <c r="CQ490" s="570"/>
      <c r="CR490" s="3"/>
      <c r="CS490" s="431"/>
      <c r="CT490" s="3"/>
      <c r="CU490" s="570"/>
      <c r="CV490" s="3"/>
      <c r="CW490" s="431"/>
      <c r="CX490" s="3"/>
      <c r="CY490" s="570"/>
      <c r="CZ490" s="3"/>
      <c r="DA490" s="431"/>
      <c r="DB490" s="3"/>
      <c r="DC490" s="570"/>
      <c r="DD490" s="3"/>
      <c r="DE490" s="431"/>
      <c r="DF490" s="3"/>
      <c r="DG490" s="570"/>
      <c r="DH490" s="3"/>
      <c r="DI490" s="431"/>
      <c r="DJ490" s="3"/>
      <c r="DK490" s="570"/>
      <c r="DL490" s="3"/>
      <c r="DM490" s="431"/>
      <c r="DN490" s="3"/>
      <c r="DO490" s="570"/>
      <c r="DP490" s="3"/>
      <c r="DQ490" s="431"/>
      <c r="DR490" s="3"/>
      <c r="DS490" s="570"/>
      <c r="DT490" s="3"/>
      <c r="DU490" s="431"/>
      <c r="DV490" s="3"/>
      <c r="DW490" s="570"/>
      <c r="DX490" s="3"/>
      <c r="DY490" s="431"/>
      <c r="DZ490" s="3"/>
      <c r="EA490" s="570"/>
      <c r="EB490" s="3"/>
      <c r="EC490" s="431"/>
      <c r="ED490" s="3"/>
      <c r="EE490" s="570"/>
      <c r="EF490" s="3"/>
      <c r="EG490" s="431"/>
      <c r="EH490" s="3"/>
      <c r="EI490" s="570"/>
      <c r="EJ490" s="3"/>
      <c r="EK490" s="431"/>
      <c r="EL490" s="3"/>
      <c r="EM490" s="570"/>
      <c r="EN490" s="3"/>
      <c r="EO490" s="431"/>
      <c r="EP490" s="3"/>
      <c r="EQ490" s="570"/>
      <c r="ER490" s="3"/>
      <c r="ES490" s="431"/>
      <c r="ET490" s="3"/>
      <c r="EU490" s="570"/>
      <c r="EV490" s="3"/>
      <c r="EW490" s="431"/>
      <c r="EX490" s="3"/>
      <c r="EY490" s="570"/>
      <c r="EZ490" s="3"/>
      <c r="FA490" s="431"/>
      <c r="FB490" s="3"/>
      <c r="FC490" s="570"/>
      <c r="FD490" s="3"/>
      <c r="FE490" s="431"/>
      <c r="FF490" s="3"/>
      <c r="FG490" s="570"/>
      <c r="FH490" s="3"/>
      <c r="FI490" s="431"/>
      <c r="FJ490" s="3"/>
      <c r="FK490" s="570"/>
      <c r="FL490" s="3"/>
      <c r="FM490" s="431"/>
      <c r="FN490" s="3"/>
      <c r="FO490" s="570"/>
      <c r="FP490" s="3"/>
      <c r="FQ490" s="431"/>
      <c r="FR490" s="3"/>
      <c r="FS490" s="570"/>
      <c r="FT490" s="3"/>
      <c r="FU490" s="431"/>
      <c r="FV490" s="3"/>
      <c r="FW490" s="570"/>
      <c r="FX490" s="3"/>
      <c r="FY490" s="431"/>
      <c r="FZ490" s="3"/>
      <c r="GA490" s="570"/>
      <c r="GB490" s="3"/>
      <c r="GC490" s="431"/>
      <c r="GD490" s="3"/>
      <c r="GE490" s="570"/>
      <c r="GF490" s="3"/>
      <c r="GG490" s="431"/>
      <c r="GH490" s="3"/>
      <c r="GI490" s="570"/>
      <c r="GJ490" s="3"/>
      <c r="GK490" s="431"/>
      <c r="GL490" s="3"/>
      <c r="GM490" s="570"/>
      <c r="GN490" s="3"/>
      <c r="GO490" s="431"/>
      <c r="GP490" s="3"/>
      <c r="GQ490" s="570"/>
      <c r="GR490" s="3"/>
      <c r="GS490" s="431"/>
      <c r="GT490" s="3"/>
      <c r="GU490" s="570"/>
      <c r="GV490" s="3"/>
      <c r="GW490" s="431"/>
      <c r="GX490" s="3"/>
      <c r="GY490" s="570"/>
      <c r="GZ490" s="3"/>
      <c r="HA490" s="431"/>
      <c r="HB490" s="3"/>
      <c r="HC490" s="570"/>
      <c r="HD490" s="3"/>
      <c r="HE490" s="431"/>
      <c r="HF490" s="3"/>
      <c r="HG490" s="570"/>
      <c r="HH490" s="3"/>
      <c r="HI490" s="431"/>
      <c r="HJ490" s="3"/>
      <c r="HK490" s="570"/>
      <c r="HL490" s="3"/>
      <c r="HM490" s="431"/>
      <c r="HN490" s="3"/>
      <c r="HO490" s="570"/>
      <c r="HP490" s="3"/>
      <c r="HQ490" s="431"/>
      <c r="HR490" s="3"/>
      <c r="HS490" s="570"/>
      <c r="HT490" s="3"/>
      <c r="HU490" s="431"/>
      <c r="HV490" s="3"/>
      <c r="HW490" s="570"/>
      <c r="HX490" s="3"/>
      <c r="HY490" s="431"/>
      <c r="HZ490" s="3"/>
      <c r="IA490" s="570"/>
      <c r="IB490" s="3"/>
      <c r="IC490" s="431"/>
      <c r="ID490" s="3"/>
      <c r="IE490" s="570"/>
      <c r="IF490" s="3"/>
      <c r="IG490" s="431"/>
      <c r="IH490" s="3"/>
      <c r="II490" s="570"/>
      <c r="IJ490" s="3"/>
      <c r="IK490" s="431"/>
      <c r="IL490" s="3"/>
      <c r="IM490" s="570"/>
      <c r="IN490" s="3"/>
      <c r="IO490" s="431"/>
      <c r="IP490" s="3"/>
      <c r="IQ490" s="570"/>
      <c r="IR490" s="3"/>
      <c r="IS490" s="431"/>
      <c r="IT490" s="3"/>
      <c r="IU490" s="570"/>
      <c r="IV490" s="3"/>
      <c r="IW490" s="431"/>
      <c r="IX490" s="3"/>
      <c r="IY490" s="570"/>
      <c r="IZ490" s="3"/>
      <c r="JA490" s="431"/>
      <c r="JB490" s="3"/>
      <c r="JC490" s="570"/>
      <c r="JD490" s="3"/>
      <c r="JE490" s="431"/>
      <c r="JF490" s="3"/>
      <c r="JG490" s="570"/>
      <c r="JH490" s="3"/>
      <c r="JI490" s="431"/>
      <c r="JJ490" s="3"/>
      <c r="JK490" s="570"/>
      <c r="JL490" s="3"/>
      <c r="JM490" s="431"/>
      <c r="JN490" s="3"/>
      <c r="JO490" s="570"/>
      <c r="JP490" s="3"/>
      <c r="JQ490" s="431"/>
      <c r="JR490" s="3"/>
      <c r="JS490" s="570"/>
      <c r="JT490" s="3"/>
      <c r="JU490" s="431"/>
      <c r="JV490" s="3"/>
      <c r="JW490" s="570"/>
      <c r="JX490" s="3"/>
      <c r="JY490" s="431"/>
      <c r="JZ490" s="3"/>
      <c r="KA490" s="570"/>
      <c r="KB490" s="3"/>
      <c r="KC490" s="431"/>
      <c r="KD490" s="3"/>
      <c r="KE490" s="570"/>
      <c r="KF490" s="3"/>
      <c r="KG490" s="431"/>
      <c r="KH490" s="3"/>
      <c r="KI490" s="570"/>
      <c r="KJ490" s="3"/>
      <c r="KK490" s="431"/>
      <c r="KL490" s="3"/>
      <c r="KM490" s="570"/>
      <c r="KN490" s="3"/>
      <c r="KO490" s="431"/>
      <c r="KP490" s="3"/>
      <c r="KQ490" s="570"/>
      <c r="KR490" s="3"/>
      <c r="KS490" s="431"/>
      <c r="KT490" s="3"/>
      <c r="KU490" s="570"/>
      <c r="KV490" s="3"/>
      <c r="KW490" s="431"/>
      <c r="KX490" s="3"/>
      <c r="KY490" s="570"/>
      <c r="KZ490" s="3"/>
      <c r="LA490" s="431"/>
      <c r="LB490" s="3"/>
      <c r="LC490" s="570"/>
      <c r="LD490" s="3"/>
      <c r="LE490" s="431"/>
      <c r="LF490" s="3"/>
      <c r="LG490" s="570"/>
      <c r="LH490" s="3"/>
      <c r="LI490" s="431"/>
      <c r="LJ490" s="3"/>
      <c r="LK490" s="570"/>
      <c r="LL490" s="3"/>
      <c r="LM490" s="431"/>
      <c r="LN490" s="3"/>
      <c r="LO490" s="570"/>
      <c r="LP490" s="3"/>
      <c r="LQ490" s="431"/>
      <c r="LR490" s="3"/>
      <c r="LS490" s="570"/>
      <c r="LT490" s="3"/>
      <c r="LU490" s="431"/>
      <c r="LV490" s="3"/>
      <c r="LW490" s="570"/>
      <c r="LX490" s="3"/>
      <c r="LY490" s="431"/>
      <c r="LZ490" s="3"/>
      <c r="MA490" s="570"/>
      <c r="MB490" s="3"/>
      <c r="MC490" s="431"/>
      <c r="MD490" s="3"/>
      <c r="ME490" s="570"/>
      <c r="MF490" s="3"/>
      <c r="MG490" s="431"/>
      <c r="MH490" s="3"/>
      <c r="MI490" s="570"/>
      <c r="MJ490" s="3"/>
      <c r="MK490" s="431"/>
      <c r="ML490" s="3"/>
      <c r="MM490" s="570"/>
      <c r="MN490" s="3"/>
      <c r="MO490" s="431"/>
      <c r="MP490" s="3"/>
      <c r="MQ490" s="570"/>
      <c r="MR490" s="3"/>
      <c r="MS490" s="431"/>
      <c r="MT490" s="3"/>
      <c r="MU490" s="570"/>
      <c r="MV490" s="3"/>
      <c r="MW490" s="431"/>
      <c r="MX490" s="3"/>
      <c r="MY490" s="570"/>
      <c r="MZ490" s="3"/>
      <c r="NA490" s="431"/>
      <c r="NB490" s="3"/>
      <c r="NC490" s="570"/>
      <c r="ND490" s="3"/>
      <c r="NE490" s="431"/>
      <c r="NF490" s="3"/>
      <c r="NG490" s="570"/>
      <c r="NH490" s="3"/>
      <c r="NI490" s="431"/>
      <c r="NJ490" s="3"/>
      <c r="NK490" s="570"/>
      <c r="NL490" s="3"/>
      <c r="NM490" s="431"/>
      <c r="NN490" s="3"/>
      <c r="NO490" s="570"/>
      <c r="NP490" s="3"/>
      <c r="NQ490" s="431"/>
      <c r="NR490" s="3"/>
      <c r="NS490" s="570"/>
      <c r="NT490" s="3"/>
      <c r="NU490" s="431"/>
      <c r="NV490" s="3"/>
      <c r="NW490" s="570"/>
      <c r="NX490" s="3"/>
      <c r="NY490" s="431"/>
      <c r="NZ490" s="3"/>
      <c r="OA490" s="570"/>
      <c r="OB490" s="3"/>
      <c r="OC490" s="431"/>
      <c r="OD490" s="3"/>
      <c r="OE490" s="570"/>
      <c r="OF490" s="3"/>
      <c r="OG490" s="431"/>
      <c r="OH490" s="3"/>
      <c r="OI490" s="570"/>
      <c r="OJ490" s="3"/>
      <c r="OK490" s="431"/>
      <c r="OL490" s="3"/>
      <c r="OM490" s="570"/>
      <c r="ON490" s="3"/>
      <c r="OO490" s="431"/>
      <c r="OP490" s="3"/>
      <c r="OQ490" s="570"/>
      <c r="OR490" s="3"/>
      <c r="OS490" s="431"/>
      <c r="OT490" s="3"/>
      <c r="OU490" s="570"/>
      <c r="OV490" s="3"/>
      <c r="OW490" s="431"/>
      <c r="OX490" s="3"/>
      <c r="OY490" s="570"/>
      <c r="OZ490" s="3"/>
      <c r="PA490" s="431"/>
      <c r="PB490" s="3"/>
      <c r="PC490" s="570"/>
      <c r="PD490" s="3"/>
      <c r="PE490" s="431"/>
      <c r="PF490" s="3"/>
      <c r="PG490" s="570"/>
      <c r="PH490" s="3"/>
      <c r="PI490" s="431"/>
      <c r="PJ490" s="3"/>
      <c r="PK490" s="570"/>
      <c r="PL490" s="3"/>
      <c r="PM490" s="431"/>
      <c r="PN490" s="3"/>
      <c r="PO490" s="570"/>
      <c r="PP490" s="3"/>
      <c r="PQ490" s="431"/>
      <c r="PR490" s="3"/>
      <c r="PS490" s="570"/>
      <c r="PT490" s="3"/>
      <c r="PU490" s="431"/>
      <c r="PV490" s="3"/>
      <c r="PW490" s="570"/>
      <c r="PX490" s="3"/>
      <c r="PY490" s="431"/>
      <c r="PZ490" s="3"/>
      <c r="QA490" s="570"/>
      <c r="QB490" s="3"/>
      <c r="QC490" s="431"/>
      <c r="QD490" s="3"/>
      <c r="QE490" s="570"/>
      <c r="QF490" s="3"/>
      <c r="QG490" s="431"/>
      <c r="QH490" s="3"/>
      <c r="QI490" s="570"/>
      <c r="QJ490" s="3"/>
      <c r="QK490" s="431"/>
      <c r="QL490" s="3"/>
      <c r="QM490" s="570"/>
      <c r="QN490" s="3"/>
      <c r="QO490" s="431"/>
      <c r="QP490" s="3"/>
      <c r="QQ490" s="570"/>
      <c r="QR490" s="3"/>
      <c r="QS490" s="431"/>
      <c r="QT490" s="3"/>
      <c r="QU490" s="570"/>
      <c r="QV490" s="3"/>
      <c r="QW490" s="431"/>
      <c r="QX490" s="3"/>
      <c r="QY490" s="570"/>
      <c r="QZ490" s="3"/>
      <c r="RA490" s="431"/>
      <c r="RB490" s="3"/>
      <c r="RC490" s="570"/>
      <c r="RD490" s="3"/>
      <c r="RE490" s="431"/>
      <c r="RF490" s="3"/>
      <c r="RG490" s="570"/>
      <c r="RH490" s="3"/>
      <c r="RI490" s="431"/>
      <c r="RJ490" s="3"/>
      <c r="RK490" s="570"/>
      <c r="RL490" s="3"/>
      <c r="RM490" s="431"/>
      <c r="RN490" s="3"/>
      <c r="RO490" s="570"/>
      <c r="RP490" s="3"/>
      <c r="RQ490" s="431"/>
      <c r="RR490" s="3"/>
      <c r="RS490" s="570"/>
      <c r="RT490" s="3"/>
      <c r="RU490" s="431"/>
      <c r="RV490" s="3"/>
      <c r="RW490" s="570"/>
      <c r="RX490" s="3"/>
      <c r="RY490" s="431"/>
      <c r="RZ490" s="3"/>
      <c r="SA490" s="570"/>
      <c r="SB490" s="3"/>
      <c r="SC490" s="431"/>
      <c r="SD490" s="3"/>
      <c r="SE490" s="570"/>
      <c r="SF490" s="3"/>
      <c r="SG490" s="431"/>
      <c r="SH490" s="3"/>
      <c r="SI490" s="570"/>
      <c r="SJ490" s="3"/>
      <c r="SK490" s="431"/>
      <c r="SL490" s="3"/>
      <c r="SM490" s="570"/>
      <c r="SN490" s="3"/>
      <c r="SO490" s="431"/>
      <c r="SP490" s="3"/>
      <c r="SQ490" s="570"/>
      <c r="SR490" s="3"/>
      <c r="SS490" s="431"/>
      <c r="ST490" s="3"/>
      <c r="SU490" s="570"/>
      <c r="SV490" s="3"/>
      <c r="SW490" s="431"/>
      <c r="SX490" s="3"/>
      <c r="SY490" s="570"/>
      <c r="SZ490" s="3"/>
      <c r="TA490" s="431"/>
      <c r="TB490" s="3"/>
      <c r="TC490" s="570"/>
      <c r="TD490" s="3"/>
      <c r="TE490" s="431"/>
      <c r="TF490" s="3"/>
      <c r="TG490" s="570"/>
      <c r="TH490" s="3"/>
      <c r="TI490" s="431"/>
      <c r="TJ490" s="3"/>
      <c r="TK490" s="570"/>
      <c r="TL490" s="3"/>
      <c r="TM490" s="431"/>
      <c r="TN490" s="3"/>
      <c r="TO490" s="570"/>
      <c r="TP490" s="3"/>
      <c r="TQ490" s="431"/>
      <c r="TR490" s="3"/>
      <c r="TS490" s="570"/>
      <c r="TT490" s="3"/>
      <c r="TU490" s="431"/>
      <c r="TV490" s="3"/>
      <c r="TW490" s="570"/>
      <c r="TX490" s="3"/>
      <c r="TY490" s="431"/>
      <c r="TZ490" s="3"/>
      <c r="UA490" s="570"/>
      <c r="UB490" s="3"/>
      <c r="UC490" s="431"/>
      <c r="UD490" s="3"/>
      <c r="UE490" s="570"/>
      <c r="UF490" s="3"/>
      <c r="UG490" s="431"/>
      <c r="UH490" s="3"/>
      <c r="UI490" s="570"/>
      <c r="UJ490" s="3"/>
      <c r="UK490" s="431"/>
      <c r="UL490" s="3"/>
      <c r="UM490" s="570"/>
      <c r="UN490" s="3"/>
      <c r="UO490" s="431"/>
      <c r="UP490" s="3"/>
      <c r="UQ490" s="570"/>
      <c r="UR490" s="3"/>
      <c r="US490" s="431"/>
      <c r="UT490" s="3"/>
      <c r="UU490" s="570"/>
      <c r="UV490" s="3"/>
      <c r="UW490" s="431"/>
      <c r="UX490" s="3"/>
      <c r="UY490" s="570"/>
      <c r="UZ490" s="3"/>
      <c r="VA490" s="431"/>
      <c r="VB490" s="3"/>
      <c r="VC490" s="570"/>
      <c r="VD490" s="3"/>
      <c r="VE490" s="431"/>
      <c r="VF490" s="3"/>
      <c r="VG490" s="570"/>
      <c r="VH490" s="3"/>
      <c r="VI490" s="431"/>
      <c r="VJ490" s="3"/>
      <c r="VK490" s="570"/>
      <c r="VL490" s="3"/>
      <c r="VM490" s="431"/>
      <c r="VN490" s="3"/>
      <c r="VO490" s="570"/>
      <c r="VP490" s="3"/>
      <c r="VQ490" s="431"/>
      <c r="VR490" s="3"/>
      <c r="VS490" s="570"/>
      <c r="VT490" s="3"/>
      <c r="VU490" s="431"/>
      <c r="VV490" s="3"/>
      <c r="VW490" s="570"/>
      <c r="VX490" s="3"/>
      <c r="VY490" s="431"/>
      <c r="VZ490" s="3"/>
      <c r="WA490" s="570"/>
      <c r="WB490" s="3"/>
      <c r="WC490" s="431"/>
      <c r="WD490" s="3"/>
      <c r="WE490" s="570"/>
      <c r="WF490" s="3"/>
      <c r="WG490" s="431"/>
      <c r="WH490" s="3"/>
      <c r="WI490" s="570"/>
      <c r="WJ490" s="3"/>
      <c r="WK490" s="431"/>
      <c r="WL490" s="3"/>
      <c r="WM490" s="570"/>
      <c r="WN490" s="3"/>
      <c r="WO490" s="431"/>
      <c r="WP490" s="3"/>
      <c r="WQ490" s="570"/>
      <c r="WR490" s="3"/>
      <c r="WS490" s="431"/>
      <c r="WT490" s="3"/>
      <c r="WU490" s="570"/>
      <c r="WV490" s="3"/>
      <c r="WW490" s="431"/>
      <c r="WX490" s="3"/>
      <c r="WY490" s="570"/>
      <c r="WZ490" s="3"/>
      <c r="XA490" s="431"/>
      <c r="XB490" s="3"/>
      <c r="XC490" s="570"/>
      <c r="XD490" s="3"/>
      <c r="XE490" s="431"/>
      <c r="XF490" s="3"/>
      <c r="XG490" s="570"/>
      <c r="XH490" s="3"/>
      <c r="XI490" s="431"/>
      <c r="XJ490" s="3"/>
      <c r="XK490" s="570"/>
      <c r="XL490" s="3"/>
      <c r="XM490" s="431"/>
      <c r="XN490" s="3"/>
      <c r="XO490" s="570"/>
      <c r="XP490" s="3"/>
      <c r="XQ490" s="431"/>
      <c r="XR490" s="3"/>
      <c r="XS490" s="570"/>
      <c r="XT490" s="3"/>
      <c r="XU490" s="431"/>
      <c r="XV490" s="3"/>
      <c r="XW490" s="570"/>
      <c r="XX490" s="3"/>
      <c r="XY490" s="431"/>
      <c r="XZ490" s="3"/>
      <c r="YA490" s="570"/>
      <c r="YB490" s="3"/>
      <c r="YC490" s="431"/>
      <c r="YD490" s="3"/>
      <c r="YE490" s="570"/>
      <c r="YF490" s="3"/>
      <c r="YG490" s="431"/>
      <c r="YH490" s="3"/>
      <c r="YI490" s="570"/>
      <c r="YJ490" s="3"/>
      <c r="YK490" s="431"/>
      <c r="YL490" s="3"/>
      <c r="YM490" s="570"/>
      <c r="YN490" s="3"/>
      <c r="YO490" s="431"/>
      <c r="YP490" s="3"/>
      <c r="YQ490" s="570"/>
      <c r="YR490" s="3"/>
      <c r="YS490" s="431"/>
      <c r="YT490" s="3"/>
      <c r="YU490" s="570"/>
      <c r="YV490" s="3"/>
      <c r="YW490" s="431"/>
      <c r="YX490" s="3"/>
      <c r="YY490" s="570"/>
      <c r="YZ490" s="3"/>
      <c r="ZA490" s="431"/>
      <c r="ZB490" s="3"/>
      <c r="ZC490" s="570"/>
      <c r="ZD490" s="3"/>
      <c r="ZE490" s="431"/>
      <c r="ZF490" s="3"/>
      <c r="ZG490" s="570"/>
      <c r="ZH490" s="3"/>
      <c r="ZI490" s="431"/>
      <c r="ZJ490" s="3"/>
      <c r="ZK490" s="570"/>
      <c r="ZL490" s="3"/>
      <c r="ZM490" s="431"/>
      <c r="ZN490" s="3"/>
      <c r="ZO490" s="570"/>
      <c r="ZP490" s="3"/>
      <c r="ZQ490" s="431"/>
      <c r="ZR490" s="3"/>
      <c r="ZS490" s="570"/>
      <c r="ZT490" s="3"/>
      <c r="ZU490" s="431"/>
      <c r="ZV490" s="3"/>
      <c r="ZW490" s="570"/>
      <c r="ZX490" s="3"/>
      <c r="ZY490" s="431"/>
      <c r="ZZ490" s="3"/>
      <c r="AAA490" s="570"/>
      <c r="AAB490" s="3"/>
      <c r="AAC490" s="431"/>
      <c r="AAD490" s="3"/>
      <c r="AAE490" s="570"/>
      <c r="AAF490" s="3"/>
      <c r="AAG490" s="431"/>
      <c r="AAH490" s="3"/>
      <c r="AAI490" s="570"/>
      <c r="AAJ490" s="3"/>
      <c r="AAK490" s="431"/>
      <c r="AAL490" s="3"/>
      <c r="AAM490" s="570"/>
      <c r="AAN490" s="3"/>
      <c r="AAO490" s="431"/>
      <c r="AAP490" s="3"/>
      <c r="AAQ490" s="570"/>
      <c r="AAR490" s="3"/>
      <c r="AAS490" s="431"/>
      <c r="AAT490" s="3"/>
      <c r="AAU490" s="570"/>
      <c r="AAV490" s="3"/>
      <c r="AAW490" s="431"/>
      <c r="AAX490" s="3"/>
      <c r="AAY490" s="570"/>
      <c r="AAZ490" s="3"/>
      <c r="ABA490" s="431"/>
      <c r="ABB490" s="3"/>
      <c r="ABC490" s="570"/>
      <c r="ABD490" s="3"/>
      <c r="ABE490" s="431"/>
      <c r="ABF490" s="3"/>
      <c r="ABG490" s="570"/>
      <c r="ABH490" s="3"/>
      <c r="ABI490" s="431"/>
      <c r="ABJ490" s="3"/>
      <c r="ABK490" s="570"/>
      <c r="ABL490" s="3"/>
      <c r="ABM490" s="431"/>
      <c r="ABN490" s="3"/>
      <c r="ABO490" s="570"/>
      <c r="ABP490" s="3"/>
      <c r="ABQ490" s="431"/>
      <c r="ABR490" s="3"/>
      <c r="ABS490" s="570"/>
      <c r="ABT490" s="3"/>
      <c r="ABU490" s="431"/>
      <c r="ABV490" s="3"/>
      <c r="ABW490" s="570"/>
      <c r="ABX490" s="3"/>
      <c r="ABY490" s="431"/>
      <c r="ABZ490" s="3"/>
      <c r="ACA490" s="570"/>
      <c r="ACB490" s="3"/>
      <c r="ACC490" s="431"/>
      <c r="ACD490" s="3"/>
      <c r="ACE490" s="570"/>
      <c r="ACF490" s="3"/>
      <c r="ACG490" s="431"/>
      <c r="ACH490" s="3"/>
      <c r="ACI490" s="570"/>
      <c r="ACJ490" s="3"/>
      <c r="ACK490" s="431"/>
      <c r="ACL490" s="3"/>
      <c r="ACM490" s="570"/>
      <c r="ACN490" s="3"/>
      <c r="ACO490" s="431"/>
      <c r="ACP490" s="3"/>
      <c r="ACQ490" s="570"/>
      <c r="ACR490" s="3"/>
      <c r="ACS490" s="431"/>
      <c r="ACT490" s="3"/>
      <c r="ACU490" s="570"/>
      <c r="ACV490" s="3"/>
      <c r="ACW490" s="431"/>
      <c r="ACX490" s="3"/>
      <c r="ACY490" s="570"/>
      <c r="ACZ490" s="3"/>
      <c r="ADA490" s="431"/>
      <c r="ADB490" s="3"/>
      <c r="ADC490" s="570"/>
      <c r="ADD490" s="3"/>
      <c r="ADE490" s="431"/>
      <c r="ADF490" s="3"/>
      <c r="ADG490" s="570"/>
      <c r="ADH490" s="3"/>
      <c r="ADI490" s="431"/>
      <c r="ADJ490" s="3"/>
      <c r="ADK490" s="570"/>
      <c r="ADL490" s="3"/>
      <c r="ADM490" s="431"/>
      <c r="ADN490" s="3"/>
      <c r="ADO490" s="570"/>
      <c r="ADP490" s="3"/>
      <c r="ADQ490" s="431"/>
      <c r="ADR490" s="3"/>
      <c r="ADS490" s="570"/>
      <c r="ADT490" s="3"/>
      <c r="ADU490" s="431"/>
      <c r="ADV490" s="3"/>
      <c r="ADW490" s="570"/>
      <c r="ADX490" s="3"/>
      <c r="ADY490" s="431"/>
      <c r="ADZ490" s="3"/>
      <c r="AEA490" s="570"/>
      <c r="AEB490" s="3"/>
      <c r="AEC490" s="431"/>
      <c r="AED490" s="3"/>
      <c r="AEE490" s="570"/>
      <c r="AEF490" s="3"/>
      <c r="AEG490" s="431"/>
      <c r="AEH490" s="3"/>
      <c r="AEI490" s="570"/>
      <c r="AEJ490" s="3"/>
      <c r="AEK490" s="431"/>
      <c r="AEL490" s="3"/>
      <c r="AEM490" s="570"/>
      <c r="AEN490" s="3"/>
      <c r="AEO490" s="431"/>
      <c r="AEP490" s="3"/>
      <c r="AEQ490" s="570"/>
      <c r="AER490" s="3"/>
      <c r="AES490" s="431"/>
      <c r="AET490" s="3"/>
      <c r="AEU490" s="570"/>
      <c r="AEV490" s="3"/>
      <c r="AEW490" s="431"/>
      <c r="AEX490" s="3"/>
      <c r="AEY490" s="570"/>
      <c r="AEZ490" s="3"/>
      <c r="AFA490" s="431"/>
      <c r="AFB490" s="3"/>
      <c r="AFC490" s="570"/>
      <c r="AFD490" s="3"/>
      <c r="AFE490" s="431"/>
      <c r="AFF490" s="3"/>
      <c r="AFG490" s="570"/>
      <c r="AFH490" s="3"/>
      <c r="AFI490" s="431"/>
      <c r="AFJ490" s="3"/>
      <c r="AFK490" s="570"/>
      <c r="AFL490" s="3"/>
      <c r="AFM490" s="431"/>
      <c r="AFN490" s="3"/>
      <c r="AFO490" s="570"/>
      <c r="AFP490" s="3"/>
      <c r="AFQ490" s="431"/>
      <c r="AFR490" s="3"/>
      <c r="AFS490" s="570"/>
      <c r="AFT490" s="3"/>
      <c r="AFU490" s="431"/>
      <c r="AFV490" s="3"/>
      <c r="AFW490" s="570"/>
      <c r="AFX490" s="3"/>
      <c r="AFY490" s="431"/>
      <c r="AFZ490" s="3"/>
      <c r="AGA490" s="570"/>
      <c r="AGB490" s="3"/>
      <c r="AGC490" s="431"/>
      <c r="AGD490" s="3"/>
      <c r="AGE490" s="570"/>
      <c r="AGF490" s="3"/>
      <c r="AGG490" s="431"/>
      <c r="AGH490" s="3"/>
      <c r="AGI490" s="570"/>
      <c r="AGJ490" s="3"/>
      <c r="AGK490" s="431"/>
      <c r="AGL490" s="3"/>
      <c r="AGM490" s="570"/>
      <c r="AGN490" s="3"/>
      <c r="AGO490" s="431"/>
      <c r="AGP490" s="3"/>
      <c r="AGQ490" s="570"/>
      <c r="AGR490" s="3"/>
      <c r="AGS490" s="431"/>
      <c r="AGT490" s="3"/>
      <c r="AGU490" s="570"/>
      <c r="AGV490" s="3"/>
      <c r="AGW490" s="431"/>
      <c r="AGX490" s="3"/>
      <c r="AGY490" s="570"/>
      <c r="AGZ490" s="3"/>
      <c r="AHA490" s="431"/>
      <c r="AHB490" s="3"/>
      <c r="AHC490" s="570"/>
      <c r="AHD490" s="3"/>
      <c r="AHE490" s="431"/>
      <c r="AHF490" s="3"/>
      <c r="AHG490" s="570"/>
      <c r="AHH490" s="3"/>
      <c r="AHI490" s="431"/>
      <c r="AHJ490" s="3"/>
      <c r="AHK490" s="570"/>
      <c r="AHL490" s="3"/>
      <c r="AHM490" s="431"/>
      <c r="AHN490" s="3"/>
      <c r="AHO490" s="570"/>
      <c r="AHP490" s="3"/>
      <c r="AHQ490" s="431"/>
      <c r="AHR490" s="3"/>
      <c r="AHS490" s="570"/>
      <c r="AHT490" s="3"/>
      <c r="AHU490" s="431"/>
      <c r="AHV490" s="3"/>
      <c r="AHW490" s="570"/>
      <c r="AHX490" s="3"/>
      <c r="AHY490" s="431"/>
      <c r="AHZ490" s="3"/>
      <c r="AIA490" s="570"/>
      <c r="AIB490" s="3"/>
      <c r="AIC490" s="431"/>
      <c r="AID490" s="3"/>
      <c r="AIE490" s="570"/>
      <c r="AIF490" s="3"/>
      <c r="AIG490" s="431"/>
      <c r="AIH490" s="3"/>
      <c r="AII490" s="570"/>
      <c r="AIJ490" s="3"/>
      <c r="AIK490" s="431"/>
      <c r="AIL490" s="3"/>
      <c r="AIM490" s="570"/>
      <c r="AIN490" s="3"/>
      <c r="AIO490" s="431"/>
      <c r="AIP490" s="3"/>
      <c r="AIQ490" s="570"/>
      <c r="AIR490" s="3"/>
      <c r="AIS490" s="431"/>
      <c r="AIT490" s="3"/>
      <c r="AIU490" s="570"/>
      <c r="AIV490" s="3"/>
      <c r="AIW490" s="431"/>
      <c r="AIX490" s="3"/>
      <c r="AIY490" s="570"/>
      <c r="AIZ490" s="3"/>
      <c r="AJA490" s="431"/>
      <c r="AJB490" s="3"/>
      <c r="AJC490" s="570"/>
      <c r="AJD490" s="3"/>
      <c r="AJE490" s="431"/>
      <c r="AJF490" s="3"/>
      <c r="AJG490" s="570"/>
      <c r="AJH490" s="3"/>
      <c r="AJI490" s="431"/>
      <c r="AJJ490" s="3"/>
      <c r="AJK490" s="570"/>
      <c r="AJL490" s="3"/>
      <c r="AJM490" s="431"/>
      <c r="AJN490" s="3"/>
      <c r="AJO490" s="570"/>
      <c r="AJP490" s="3"/>
      <c r="AJQ490" s="431"/>
      <c r="AJR490" s="3"/>
      <c r="AJS490" s="570"/>
      <c r="AJT490" s="3"/>
      <c r="AJU490" s="431"/>
      <c r="AJV490" s="3"/>
      <c r="AJW490" s="570"/>
      <c r="AJX490" s="3"/>
      <c r="AJY490" s="431"/>
      <c r="AJZ490" s="3"/>
      <c r="AKA490" s="570"/>
      <c r="AKB490" s="3"/>
      <c r="AKC490" s="431"/>
      <c r="AKD490" s="3"/>
      <c r="AKE490" s="570"/>
      <c r="AKF490" s="3"/>
      <c r="AKG490" s="431"/>
      <c r="AKH490" s="3"/>
      <c r="AKI490" s="570"/>
      <c r="AKJ490" s="3"/>
      <c r="AKK490" s="431"/>
      <c r="AKL490" s="3"/>
      <c r="AKM490" s="570"/>
      <c r="AKN490" s="3"/>
      <c r="AKO490" s="431"/>
      <c r="AKP490" s="3"/>
      <c r="AKQ490" s="570"/>
      <c r="AKR490" s="3"/>
      <c r="AKS490" s="431"/>
      <c r="AKT490" s="3"/>
      <c r="AKU490" s="570"/>
      <c r="AKV490" s="3"/>
      <c r="AKW490" s="431"/>
      <c r="AKX490" s="3"/>
      <c r="AKY490" s="570"/>
      <c r="AKZ490" s="3"/>
      <c r="ALA490" s="431"/>
      <c r="ALB490" s="3"/>
      <c r="ALC490" s="570"/>
      <c r="ALD490" s="3"/>
      <c r="ALE490" s="431"/>
      <c r="ALF490" s="3"/>
      <c r="ALG490" s="570"/>
      <c r="ALH490" s="3"/>
      <c r="ALI490" s="431"/>
      <c r="ALJ490" s="3"/>
      <c r="ALK490" s="570"/>
      <c r="ALL490" s="3"/>
      <c r="ALM490" s="431"/>
      <c r="ALN490" s="3"/>
      <c r="ALO490" s="570"/>
      <c r="ALP490" s="3"/>
      <c r="ALQ490" s="431"/>
      <c r="ALR490" s="3"/>
      <c r="ALS490" s="570"/>
      <c r="ALT490" s="3"/>
      <c r="ALU490" s="431"/>
      <c r="ALV490" s="3"/>
      <c r="ALW490" s="570"/>
      <c r="ALX490" s="3"/>
      <c r="ALY490" s="431"/>
      <c r="ALZ490" s="3"/>
      <c r="AMA490" s="570"/>
      <c r="AMB490" s="3"/>
      <c r="AMC490" s="431"/>
      <c r="AMD490" s="3"/>
      <c r="AME490" s="570"/>
      <c r="AMF490" s="3"/>
      <c r="AMG490" s="431"/>
      <c r="AMH490" s="3"/>
      <c r="AMI490" s="570"/>
      <c r="AMJ490" s="3"/>
      <c r="AMK490" s="431"/>
      <c r="AML490" s="3"/>
      <c r="AMM490" s="570"/>
      <c r="AMN490" s="3"/>
      <c r="AMO490" s="431"/>
      <c r="AMP490" s="3"/>
      <c r="AMQ490" s="570"/>
      <c r="AMR490" s="3"/>
      <c r="AMS490" s="431"/>
      <c r="AMT490" s="3"/>
      <c r="AMU490" s="570"/>
      <c r="AMV490" s="3"/>
      <c r="AMW490" s="431"/>
      <c r="AMX490" s="3"/>
      <c r="AMY490" s="570"/>
      <c r="AMZ490" s="3"/>
      <c r="ANA490" s="431"/>
      <c r="ANB490" s="3"/>
      <c r="ANC490" s="570"/>
      <c r="AND490" s="3"/>
      <c r="ANE490" s="431"/>
      <c r="ANF490" s="3"/>
      <c r="ANG490" s="570"/>
      <c r="ANH490" s="3"/>
      <c r="ANI490" s="431"/>
      <c r="ANJ490" s="3"/>
      <c r="ANK490" s="570"/>
      <c r="ANL490" s="3"/>
      <c r="ANM490" s="431"/>
      <c r="ANN490" s="3"/>
      <c r="ANO490" s="570"/>
      <c r="ANP490" s="3"/>
      <c r="ANQ490" s="431"/>
      <c r="ANR490" s="3"/>
      <c r="ANS490" s="570"/>
      <c r="ANT490" s="3"/>
      <c r="ANU490" s="431"/>
      <c r="ANV490" s="3"/>
      <c r="ANW490" s="570"/>
      <c r="ANX490" s="3"/>
      <c r="ANY490" s="431"/>
      <c r="ANZ490" s="3"/>
      <c r="AOA490" s="570"/>
      <c r="AOB490" s="3"/>
      <c r="AOC490" s="431"/>
      <c r="AOD490" s="3"/>
      <c r="AOE490" s="570"/>
      <c r="AOF490" s="3"/>
      <c r="AOG490" s="431"/>
      <c r="AOH490" s="3"/>
      <c r="AOI490" s="570"/>
      <c r="AOJ490" s="3"/>
      <c r="AOK490" s="431"/>
      <c r="AOL490" s="3"/>
      <c r="AOM490" s="570"/>
      <c r="AON490" s="3"/>
      <c r="AOO490" s="431"/>
      <c r="AOP490" s="3"/>
      <c r="AOQ490" s="570"/>
      <c r="AOR490" s="3"/>
      <c r="AOS490" s="431"/>
      <c r="AOT490" s="3"/>
      <c r="AOU490" s="570"/>
      <c r="AOV490" s="3"/>
      <c r="AOW490" s="431"/>
      <c r="AOX490" s="3"/>
      <c r="AOY490" s="570"/>
      <c r="AOZ490" s="3"/>
      <c r="APA490" s="431"/>
      <c r="APB490" s="3"/>
      <c r="APC490" s="570"/>
      <c r="APD490" s="3"/>
      <c r="APE490" s="431"/>
      <c r="APF490" s="3"/>
      <c r="APG490" s="570"/>
      <c r="APH490" s="3"/>
      <c r="API490" s="431"/>
      <c r="APJ490" s="3"/>
      <c r="APK490" s="570"/>
      <c r="APL490" s="3"/>
      <c r="APM490" s="431"/>
      <c r="APN490" s="3"/>
      <c r="APO490" s="570"/>
      <c r="APP490" s="3"/>
      <c r="APQ490" s="431"/>
      <c r="APR490" s="3"/>
      <c r="APS490" s="570"/>
      <c r="APT490" s="3"/>
      <c r="APU490" s="431"/>
      <c r="APV490" s="3"/>
      <c r="APW490" s="570"/>
      <c r="APX490" s="3"/>
      <c r="APY490" s="431"/>
      <c r="APZ490" s="3"/>
      <c r="AQA490" s="570"/>
      <c r="AQB490" s="3"/>
      <c r="AQC490" s="431"/>
      <c r="AQD490" s="3"/>
      <c r="AQE490" s="570"/>
      <c r="AQF490" s="3"/>
      <c r="AQG490" s="431"/>
      <c r="AQH490" s="3"/>
      <c r="AQI490" s="570"/>
      <c r="AQJ490" s="3"/>
      <c r="AQK490" s="431"/>
      <c r="AQL490" s="3"/>
      <c r="AQM490" s="570"/>
      <c r="AQN490" s="3"/>
      <c r="AQO490" s="431"/>
      <c r="AQP490" s="3"/>
      <c r="AQQ490" s="570"/>
      <c r="AQR490" s="3"/>
      <c r="AQS490" s="431"/>
      <c r="AQT490" s="3"/>
      <c r="AQU490" s="570"/>
      <c r="AQV490" s="3"/>
      <c r="AQW490" s="431"/>
      <c r="AQX490" s="3"/>
      <c r="AQY490" s="570"/>
      <c r="AQZ490" s="3"/>
      <c r="ARA490" s="431"/>
      <c r="ARB490" s="3"/>
      <c r="ARC490" s="570"/>
      <c r="ARD490" s="3"/>
      <c r="ARE490" s="431"/>
      <c r="ARF490" s="3"/>
      <c r="ARG490" s="570"/>
      <c r="ARH490" s="3"/>
      <c r="ARI490" s="431"/>
      <c r="ARJ490" s="3"/>
      <c r="ARK490" s="570"/>
      <c r="ARL490" s="3"/>
      <c r="ARM490" s="431"/>
      <c r="ARN490" s="3"/>
      <c r="ARO490" s="570"/>
      <c r="ARP490" s="3"/>
      <c r="ARQ490" s="431"/>
      <c r="ARR490" s="3"/>
      <c r="ARS490" s="570"/>
      <c r="ART490" s="3"/>
      <c r="ARU490" s="431"/>
      <c r="ARV490" s="3"/>
      <c r="ARW490" s="570"/>
      <c r="ARX490" s="3"/>
      <c r="ARY490" s="431"/>
      <c r="ARZ490" s="3"/>
      <c r="ASA490" s="570"/>
      <c r="ASB490" s="3"/>
      <c r="ASC490" s="431"/>
      <c r="ASD490" s="3"/>
      <c r="ASE490" s="570"/>
      <c r="ASF490" s="3"/>
      <c r="ASG490" s="431"/>
      <c r="ASH490" s="3"/>
      <c r="ASI490" s="570"/>
      <c r="ASJ490" s="3"/>
      <c r="ASK490" s="431"/>
      <c r="ASL490" s="3"/>
      <c r="ASM490" s="570"/>
      <c r="ASN490" s="3"/>
      <c r="ASO490" s="431"/>
      <c r="ASP490" s="3"/>
      <c r="ASQ490" s="570"/>
      <c r="ASR490" s="3"/>
      <c r="ASS490" s="431"/>
      <c r="AST490" s="3"/>
      <c r="ASU490" s="570"/>
      <c r="ASV490" s="3"/>
      <c r="ASW490" s="431"/>
      <c r="ASX490" s="3"/>
      <c r="ASY490" s="570"/>
      <c r="ASZ490" s="3"/>
      <c r="ATA490" s="431"/>
      <c r="ATB490" s="3"/>
      <c r="ATC490" s="570"/>
      <c r="ATD490" s="3"/>
      <c r="ATE490" s="431"/>
      <c r="ATF490" s="3"/>
      <c r="ATG490" s="570"/>
      <c r="ATH490" s="3"/>
      <c r="ATI490" s="431"/>
      <c r="ATJ490" s="3"/>
      <c r="ATK490" s="570"/>
      <c r="ATL490" s="3"/>
      <c r="ATM490" s="431"/>
      <c r="ATN490" s="3"/>
      <c r="ATO490" s="570"/>
      <c r="ATP490" s="3"/>
      <c r="ATQ490" s="431"/>
      <c r="ATR490" s="3"/>
      <c r="ATS490" s="570"/>
      <c r="ATT490" s="3"/>
      <c r="ATU490" s="431"/>
      <c r="ATV490" s="3"/>
      <c r="ATW490" s="570"/>
      <c r="ATX490" s="3"/>
      <c r="ATY490" s="431"/>
      <c r="ATZ490" s="3"/>
      <c r="AUA490" s="570"/>
      <c r="AUB490" s="3"/>
      <c r="AUC490" s="431"/>
      <c r="AUD490" s="3"/>
      <c r="AUE490" s="570"/>
      <c r="AUF490" s="3"/>
      <c r="AUG490" s="431"/>
      <c r="AUH490" s="3"/>
      <c r="AUI490" s="570"/>
      <c r="AUJ490" s="3"/>
      <c r="AUK490" s="431"/>
      <c r="AUL490" s="3"/>
      <c r="AUM490" s="570"/>
      <c r="AUN490" s="3"/>
      <c r="AUO490" s="431"/>
      <c r="AUP490" s="3"/>
      <c r="AUQ490" s="570"/>
      <c r="AUR490" s="3"/>
      <c r="AUS490" s="431"/>
      <c r="AUT490" s="3"/>
      <c r="AUU490" s="570"/>
      <c r="AUV490" s="3"/>
      <c r="AUW490" s="431"/>
      <c r="AUX490" s="3"/>
      <c r="AUY490" s="570"/>
      <c r="AUZ490" s="3"/>
      <c r="AVA490" s="431"/>
      <c r="AVB490" s="3"/>
      <c r="AVC490" s="570"/>
      <c r="AVD490" s="3"/>
      <c r="AVE490" s="431"/>
      <c r="AVF490" s="3"/>
      <c r="AVG490" s="570"/>
      <c r="AVH490" s="3"/>
      <c r="AVI490" s="431"/>
      <c r="AVJ490" s="3"/>
      <c r="AVK490" s="570"/>
      <c r="AVL490" s="3"/>
      <c r="AVM490" s="431"/>
      <c r="AVN490" s="3"/>
      <c r="AVO490" s="570"/>
      <c r="AVP490" s="3"/>
      <c r="AVQ490" s="431"/>
      <c r="AVR490" s="3"/>
      <c r="AVS490" s="570"/>
      <c r="AVT490" s="3"/>
      <c r="AVU490" s="431"/>
      <c r="AVV490" s="3"/>
      <c r="AVW490" s="570"/>
      <c r="AVX490" s="3"/>
      <c r="AVY490" s="431"/>
      <c r="AVZ490" s="3"/>
      <c r="AWA490" s="570"/>
      <c r="AWB490" s="3"/>
      <c r="AWC490" s="431"/>
      <c r="AWD490" s="3"/>
      <c r="AWE490" s="570"/>
      <c r="AWF490" s="3"/>
      <c r="AWG490" s="431"/>
      <c r="AWH490" s="3"/>
      <c r="AWI490" s="570"/>
      <c r="AWJ490" s="3"/>
      <c r="AWK490" s="431"/>
      <c r="AWL490" s="3"/>
      <c r="AWM490" s="570"/>
      <c r="AWN490" s="3"/>
      <c r="AWO490" s="431"/>
      <c r="AWP490" s="3"/>
      <c r="AWQ490" s="570"/>
      <c r="AWR490" s="3"/>
      <c r="AWS490" s="431"/>
      <c r="AWT490" s="3"/>
      <c r="AWU490" s="570"/>
      <c r="AWV490" s="3"/>
      <c r="AWW490" s="431"/>
      <c r="AWX490" s="3"/>
      <c r="AWY490" s="570"/>
      <c r="AWZ490" s="3"/>
      <c r="AXA490" s="431"/>
      <c r="AXB490" s="3"/>
      <c r="AXC490" s="570"/>
      <c r="AXD490" s="3"/>
      <c r="AXE490" s="431"/>
      <c r="AXF490" s="3"/>
      <c r="AXG490" s="570"/>
      <c r="AXH490" s="3"/>
      <c r="AXI490" s="431"/>
      <c r="AXJ490" s="3"/>
      <c r="AXK490" s="570"/>
      <c r="AXL490" s="3"/>
      <c r="AXM490" s="431"/>
      <c r="AXN490" s="3"/>
      <c r="AXO490" s="570"/>
      <c r="AXP490" s="3"/>
      <c r="AXQ490" s="431"/>
      <c r="AXR490" s="3"/>
      <c r="AXS490" s="570"/>
      <c r="AXT490" s="3"/>
      <c r="AXU490" s="431"/>
      <c r="AXV490" s="3"/>
      <c r="AXW490" s="570"/>
      <c r="AXX490" s="3"/>
      <c r="AXY490" s="431"/>
      <c r="AXZ490" s="3"/>
      <c r="AYA490" s="570"/>
      <c r="AYB490" s="3"/>
      <c r="AYC490" s="431"/>
      <c r="AYD490" s="3"/>
      <c r="AYE490" s="570"/>
      <c r="AYF490" s="3"/>
      <c r="AYG490" s="431"/>
      <c r="AYH490" s="3"/>
      <c r="AYI490" s="570"/>
      <c r="AYJ490" s="3"/>
      <c r="AYK490" s="431"/>
      <c r="AYL490" s="3"/>
      <c r="AYM490" s="570"/>
      <c r="AYN490" s="3"/>
      <c r="AYO490" s="431"/>
      <c r="AYP490" s="3"/>
      <c r="AYQ490" s="570"/>
      <c r="AYR490" s="3"/>
      <c r="AYS490" s="431"/>
      <c r="AYT490" s="3"/>
      <c r="AYU490" s="570"/>
      <c r="AYV490" s="3"/>
      <c r="AYW490" s="431"/>
      <c r="AYX490" s="3"/>
      <c r="AYY490" s="570"/>
      <c r="AYZ490" s="3"/>
      <c r="AZA490" s="431"/>
      <c r="AZB490" s="3"/>
      <c r="AZC490" s="570"/>
      <c r="AZD490" s="3"/>
      <c r="AZE490" s="431"/>
      <c r="AZF490" s="3"/>
      <c r="AZG490" s="570"/>
      <c r="AZH490" s="3"/>
      <c r="AZI490" s="431"/>
      <c r="AZJ490" s="3"/>
      <c r="AZK490" s="570"/>
      <c r="AZL490" s="3"/>
      <c r="AZM490" s="431"/>
      <c r="AZN490" s="3"/>
      <c r="AZO490" s="570"/>
      <c r="AZP490" s="3"/>
      <c r="AZQ490" s="431"/>
      <c r="AZR490" s="3"/>
      <c r="AZS490" s="570"/>
      <c r="AZT490" s="3"/>
      <c r="AZU490" s="431"/>
      <c r="AZV490" s="3"/>
      <c r="AZW490" s="570"/>
      <c r="AZX490" s="3"/>
      <c r="AZY490" s="431"/>
      <c r="AZZ490" s="3"/>
      <c r="BAA490" s="570"/>
      <c r="BAB490" s="3"/>
      <c r="BAC490" s="431"/>
      <c r="BAD490" s="3"/>
      <c r="BAE490" s="570"/>
      <c r="BAF490" s="3"/>
      <c r="BAG490" s="431"/>
      <c r="BAH490" s="3"/>
      <c r="BAI490" s="570"/>
      <c r="BAJ490" s="3"/>
      <c r="BAK490" s="431"/>
      <c r="BAL490" s="3"/>
      <c r="BAM490" s="570"/>
      <c r="BAN490" s="3"/>
      <c r="BAO490" s="431"/>
      <c r="BAP490" s="3"/>
      <c r="BAQ490" s="570"/>
      <c r="BAR490" s="3"/>
      <c r="BAS490" s="431"/>
      <c r="BAT490" s="3"/>
      <c r="BAU490" s="570"/>
      <c r="BAV490" s="3"/>
      <c r="BAW490" s="431"/>
      <c r="BAX490" s="3"/>
      <c r="BAY490" s="570"/>
      <c r="BAZ490" s="3"/>
      <c r="BBA490" s="431"/>
      <c r="BBB490" s="3"/>
      <c r="BBC490" s="570"/>
      <c r="BBD490" s="3"/>
      <c r="BBE490" s="431"/>
      <c r="BBF490" s="3"/>
      <c r="BBG490" s="570"/>
      <c r="BBH490" s="3"/>
      <c r="BBI490" s="431"/>
      <c r="BBJ490" s="3"/>
      <c r="BBK490" s="570"/>
      <c r="BBL490" s="3"/>
      <c r="BBM490" s="431"/>
      <c r="BBN490" s="3"/>
      <c r="BBO490" s="570"/>
      <c r="BBP490" s="3"/>
      <c r="BBQ490" s="431"/>
      <c r="BBR490" s="3"/>
      <c r="BBS490" s="570"/>
      <c r="BBT490" s="3"/>
      <c r="BBU490" s="431"/>
      <c r="BBV490" s="3"/>
      <c r="BBW490" s="570"/>
      <c r="BBX490" s="3"/>
      <c r="BBY490" s="431"/>
      <c r="BBZ490" s="3"/>
      <c r="BCA490" s="570"/>
      <c r="BCB490" s="3"/>
      <c r="BCC490" s="431"/>
      <c r="BCD490" s="3"/>
      <c r="BCE490" s="570"/>
      <c r="BCF490" s="3"/>
      <c r="BCG490" s="431"/>
      <c r="BCH490" s="3"/>
      <c r="BCI490" s="570"/>
      <c r="BCJ490" s="3"/>
      <c r="BCK490" s="431"/>
      <c r="BCL490" s="3"/>
      <c r="BCM490" s="570"/>
      <c r="BCN490" s="3"/>
      <c r="BCO490" s="431"/>
      <c r="BCP490" s="3"/>
      <c r="BCQ490" s="570"/>
      <c r="BCR490" s="3"/>
      <c r="BCS490" s="431"/>
      <c r="BCT490" s="3"/>
      <c r="BCU490" s="570"/>
      <c r="BCV490" s="3"/>
      <c r="BCW490" s="431"/>
      <c r="BCX490" s="3"/>
      <c r="BCY490" s="570"/>
      <c r="BCZ490" s="3"/>
      <c r="BDA490" s="431"/>
      <c r="BDB490" s="3"/>
      <c r="BDC490" s="570"/>
      <c r="BDD490" s="3"/>
      <c r="BDE490" s="431"/>
      <c r="BDF490" s="3"/>
      <c r="BDG490" s="570"/>
      <c r="BDH490" s="3"/>
      <c r="BDI490" s="431"/>
      <c r="BDJ490" s="3"/>
      <c r="BDK490" s="570"/>
      <c r="BDL490" s="3"/>
      <c r="BDM490" s="431"/>
      <c r="BDN490" s="3"/>
      <c r="BDO490" s="570"/>
      <c r="BDP490" s="3"/>
      <c r="BDQ490" s="431"/>
      <c r="BDR490" s="3"/>
      <c r="BDS490" s="570"/>
      <c r="BDT490" s="3"/>
      <c r="BDU490" s="431"/>
      <c r="BDV490" s="3"/>
      <c r="BDW490" s="570"/>
      <c r="BDX490" s="3"/>
      <c r="BDY490" s="431"/>
      <c r="BDZ490" s="3"/>
      <c r="BEA490" s="570"/>
      <c r="BEB490" s="3"/>
      <c r="BEC490" s="431"/>
      <c r="BED490" s="3"/>
      <c r="BEE490" s="570"/>
      <c r="BEF490" s="3"/>
      <c r="BEG490" s="431"/>
      <c r="BEH490" s="3"/>
      <c r="BEI490" s="570"/>
      <c r="BEJ490" s="3"/>
      <c r="BEK490" s="431"/>
      <c r="BEL490" s="3"/>
      <c r="BEM490" s="570"/>
      <c r="BEN490" s="3"/>
      <c r="BEO490" s="431"/>
      <c r="BEP490" s="3"/>
      <c r="BEQ490" s="570"/>
      <c r="BER490" s="3"/>
      <c r="BES490" s="431"/>
      <c r="BET490" s="3"/>
      <c r="BEU490" s="570"/>
      <c r="BEV490" s="3"/>
      <c r="BEW490" s="431"/>
      <c r="BEX490" s="3"/>
      <c r="BEY490" s="570"/>
      <c r="BEZ490" s="3"/>
      <c r="BFA490" s="431"/>
      <c r="BFB490" s="3"/>
      <c r="BFC490" s="570"/>
      <c r="BFD490" s="3"/>
      <c r="BFE490" s="431"/>
      <c r="BFF490" s="3"/>
      <c r="BFG490" s="570"/>
      <c r="BFH490" s="3"/>
      <c r="BFI490" s="431"/>
      <c r="BFJ490" s="3"/>
      <c r="BFK490" s="570"/>
      <c r="BFL490" s="3"/>
      <c r="BFM490" s="431"/>
      <c r="BFN490" s="3"/>
      <c r="BFO490" s="570"/>
      <c r="BFP490" s="3"/>
      <c r="BFQ490" s="431"/>
      <c r="BFR490" s="3"/>
      <c r="BFS490" s="570"/>
      <c r="BFT490" s="3"/>
      <c r="BFU490" s="431"/>
      <c r="BFV490" s="3"/>
      <c r="BFW490" s="570"/>
      <c r="BFX490" s="3"/>
      <c r="BFY490" s="431"/>
      <c r="BFZ490" s="3"/>
      <c r="BGA490" s="570"/>
      <c r="BGB490" s="3"/>
      <c r="BGC490" s="431"/>
      <c r="BGD490" s="3"/>
      <c r="BGE490" s="570"/>
      <c r="BGF490" s="3"/>
      <c r="BGG490" s="431"/>
      <c r="BGH490" s="3"/>
      <c r="BGI490" s="570"/>
      <c r="BGJ490" s="3"/>
      <c r="BGK490" s="431"/>
      <c r="BGL490" s="3"/>
      <c r="BGM490" s="570"/>
      <c r="BGN490" s="3"/>
      <c r="BGO490" s="431"/>
      <c r="BGP490" s="3"/>
      <c r="BGQ490" s="570"/>
      <c r="BGR490" s="3"/>
      <c r="BGS490" s="431"/>
      <c r="BGT490" s="3"/>
      <c r="BGU490" s="570"/>
      <c r="BGV490" s="3"/>
      <c r="BGW490" s="431"/>
      <c r="BGX490" s="3"/>
      <c r="BGY490" s="570"/>
      <c r="BGZ490" s="3"/>
      <c r="BHA490" s="431"/>
      <c r="BHB490" s="3"/>
      <c r="BHC490" s="570"/>
      <c r="BHD490" s="3"/>
      <c r="BHE490" s="431"/>
      <c r="BHF490" s="3"/>
      <c r="BHG490" s="570"/>
      <c r="BHH490" s="3"/>
      <c r="BHI490" s="431"/>
      <c r="BHJ490" s="3"/>
      <c r="BHK490" s="570"/>
      <c r="BHL490" s="3"/>
      <c r="BHM490" s="431"/>
      <c r="BHN490" s="3"/>
      <c r="BHO490" s="570"/>
      <c r="BHP490" s="3"/>
      <c r="BHQ490" s="431"/>
      <c r="BHR490" s="3"/>
      <c r="BHS490" s="570"/>
      <c r="BHT490" s="3"/>
      <c r="BHU490" s="431"/>
      <c r="BHV490" s="3"/>
      <c r="BHW490" s="570"/>
      <c r="BHX490" s="3"/>
      <c r="BHY490" s="431"/>
      <c r="BHZ490" s="3"/>
      <c r="BIA490" s="570"/>
      <c r="BIB490" s="3"/>
      <c r="BIC490" s="431"/>
      <c r="BID490" s="3"/>
      <c r="BIE490" s="570"/>
      <c r="BIF490" s="3"/>
      <c r="BIG490" s="431"/>
      <c r="BIH490" s="3"/>
      <c r="BII490" s="570"/>
      <c r="BIJ490" s="3"/>
      <c r="BIK490" s="431"/>
      <c r="BIL490" s="3"/>
      <c r="BIM490" s="570"/>
      <c r="BIN490" s="3"/>
      <c r="BIO490" s="431"/>
      <c r="BIP490" s="3"/>
      <c r="BIQ490" s="570"/>
      <c r="BIR490" s="3"/>
      <c r="BIS490" s="431"/>
      <c r="BIT490" s="3"/>
      <c r="BIU490" s="570"/>
      <c r="BIV490" s="3"/>
      <c r="BIW490" s="431"/>
      <c r="BIX490" s="3"/>
      <c r="BIY490" s="570"/>
      <c r="BIZ490" s="3"/>
      <c r="BJA490" s="431"/>
      <c r="BJB490" s="3"/>
      <c r="BJC490" s="570"/>
      <c r="BJD490" s="3"/>
      <c r="BJE490" s="431"/>
      <c r="BJF490" s="3"/>
      <c r="BJG490" s="570"/>
      <c r="BJH490" s="3"/>
      <c r="BJI490" s="431"/>
      <c r="BJJ490" s="3"/>
      <c r="BJK490" s="570"/>
      <c r="BJL490" s="3"/>
      <c r="BJM490" s="431"/>
      <c r="BJN490" s="3"/>
      <c r="BJO490" s="570"/>
      <c r="BJP490" s="3"/>
      <c r="BJQ490" s="431"/>
      <c r="BJR490" s="3"/>
      <c r="BJS490" s="570"/>
      <c r="BJT490" s="3"/>
      <c r="BJU490" s="431"/>
      <c r="BJV490" s="3"/>
      <c r="BJW490" s="570"/>
      <c r="BJX490" s="3"/>
      <c r="BJY490" s="431"/>
      <c r="BJZ490" s="3"/>
      <c r="BKA490" s="570"/>
      <c r="BKB490" s="3"/>
      <c r="BKC490" s="431"/>
      <c r="BKD490" s="3"/>
      <c r="BKE490" s="570"/>
      <c r="BKF490" s="3"/>
      <c r="BKG490" s="431"/>
      <c r="BKH490" s="3"/>
      <c r="BKI490" s="570"/>
      <c r="BKJ490" s="3"/>
      <c r="BKK490" s="431"/>
      <c r="BKL490" s="3"/>
      <c r="BKM490" s="570"/>
      <c r="BKN490" s="3"/>
      <c r="BKO490" s="431"/>
      <c r="BKP490" s="3"/>
      <c r="BKQ490" s="570"/>
      <c r="BKR490" s="3"/>
      <c r="BKS490" s="431"/>
      <c r="BKT490" s="3"/>
      <c r="BKU490" s="570"/>
      <c r="BKV490" s="3"/>
      <c r="BKW490" s="431"/>
      <c r="BKX490" s="3"/>
      <c r="BKY490" s="570"/>
      <c r="BKZ490" s="3"/>
      <c r="BLA490" s="431"/>
      <c r="BLB490" s="3"/>
      <c r="BLC490" s="570"/>
      <c r="BLD490" s="3"/>
      <c r="BLE490" s="431"/>
      <c r="BLF490" s="3"/>
      <c r="BLG490" s="570"/>
      <c r="BLH490" s="3"/>
      <c r="BLI490" s="431"/>
      <c r="BLJ490" s="3"/>
      <c r="BLK490" s="570"/>
      <c r="BLL490" s="3"/>
      <c r="BLM490" s="431"/>
      <c r="BLN490" s="3"/>
      <c r="BLO490" s="570"/>
      <c r="BLP490" s="3"/>
      <c r="BLQ490" s="431"/>
      <c r="BLR490" s="3"/>
      <c r="BLS490" s="570"/>
      <c r="BLT490" s="3"/>
      <c r="BLU490" s="431"/>
      <c r="BLV490" s="3"/>
      <c r="BLW490" s="570"/>
      <c r="BLX490" s="3"/>
      <c r="BLY490" s="431"/>
      <c r="BLZ490" s="3"/>
      <c r="BMA490" s="570"/>
      <c r="BMB490" s="3"/>
      <c r="BMC490" s="431"/>
      <c r="BMD490" s="3"/>
      <c r="BME490" s="570"/>
      <c r="BMF490" s="3"/>
      <c r="BMG490" s="431"/>
      <c r="BMH490" s="3"/>
      <c r="BMI490" s="570"/>
      <c r="BMJ490" s="3"/>
      <c r="BMK490" s="431"/>
      <c r="BML490" s="3"/>
      <c r="BMM490" s="570"/>
      <c r="BMN490" s="3"/>
      <c r="BMO490" s="431"/>
      <c r="BMP490" s="3"/>
      <c r="BMQ490" s="570"/>
      <c r="BMR490" s="3"/>
      <c r="BMS490" s="431"/>
      <c r="BMT490" s="3"/>
      <c r="BMU490" s="570"/>
      <c r="BMV490" s="3"/>
      <c r="BMW490" s="431"/>
      <c r="BMX490" s="3"/>
      <c r="BMY490" s="570"/>
      <c r="BMZ490" s="3"/>
      <c r="BNA490" s="431"/>
      <c r="BNB490" s="3"/>
      <c r="BNC490" s="570"/>
      <c r="BND490" s="3"/>
      <c r="BNE490" s="431"/>
      <c r="BNF490" s="3"/>
      <c r="BNG490" s="570"/>
      <c r="BNH490" s="3"/>
      <c r="BNI490" s="431"/>
      <c r="BNJ490" s="3"/>
      <c r="BNK490" s="570"/>
      <c r="BNL490" s="3"/>
      <c r="BNM490" s="431"/>
      <c r="BNN490" s="3"/>
      <c r="BNO490" s="570"/>
      <c r="BNP490" s="3"/>
      <c r="BNQ490" s="431"/>
      <c r="BNR490" s="3"/>
      <c r="BNS490" s="570"/>
      <c r="BNT490" s="3"/>
      <c r="BNU490" s="431"/>
      <c r="BNV490" s="3"/>
      <c r="BNW490" s="570"/>
      <c r="BNX490" s="3"/>
      <c r="BNY490" s="431"/>
      <c r="BNZ490" s="3"/>
      <c r="BOA490" s="570"/>
      <c r="BOB490" s="3"/>
      <c r="BOC490" s="431"/>
      <c r="BOD490" s="3"/>
      <c r="BOE490" s="570"/>
      <c r="BOF490" s="3"/>
      <c r="BOG490" s="431"/>
      <c r="BOH490" s="3"/>
      <c r="BOI490" s="570"/>
      <c r="BOJ490" s="3"/>
      <c r="BOK490" s="431"/>
      <c r="BOL490" s="3"/>
      <c r="BOM490" s="570"/>
      <c r="BON490" s="3"/>
      <c r="BOO490" s="431"/>
      <c r="BOP490" s="3"/>
      <c r="BOQ490" s="570"/>
      <c r="BOR490" s="3"/>
      <c r="BOS490" s="431"/>
      <c r="BOT490" s="3"/>
      <c r="BOU490" s="570"/>
      <c r="BOV490" s="3"/>
      <c r="BOW490" s="431"/>
      <c r="BOX490" s="3"/>
      <c r="BOY490" s="570"/>
      <c r="BOZ490" s="3"/>
      <c r="BPA490" s="431"/>
      <c r="BPB490" s="3"/>
      <c r="BPC490" s="570"/>
      <c r="BPD490" s="3"/>
      <c r="BPE490" s="431"/>
      <c r="BPF490" s="3"/>
      <c r="BPG490" s="570"/>
      <c r="BPH490" s="3"/>
      <c r="BPI490" s="431"/>
      <c r="BPJ490" s="3"/>
      <c r="BPK490" s="570"/>
      <c r="BPL490" s="3"/>
      <c r="BPM490" s="431"/>
      <c r="BPN490" s="3"/>
      <c r="BPO490" s="570"/>
      <c r="BPP490" s="3"/>
      <c r="BPQ490" s="431"/>
      <c r="BPR490" s="3"/>
      <c r="BPS490" s="570"/>
      <c r="BPT490" s="3"/>
      <c r="BPU490" s="431"/>
      <c r="BPV490" s="3"/>
      <c r="BPW490" s="570"/>
      <c r="BPX490" s="3"/>
      <c r="BPY490" s="431"/>
      <c r="BPZ490" s="3"/>
      <c r="BQA490" s="570"/>
      <c r="BQB490" s="3"/>
      <c r="BQC490" s="431"/>
      <c r="BQD490" s="3"/>
      <c r="BQE490" s="570"/>
      <c r="BQF490" s="3"/>
      <c r="BQG490" s="431"/>
      <c r="BQH490" s="3"/>
      <c r="BQI490" s="570"/>
      <c r="BQJ490" s="3"/>
      <c r="BQK490" s="431"/>
      <c r="BQL490" s="3"/>
      <c r="BQM490" s="570"/>
      <c r="BQN490" s="3"/>
      <c r="BQO490" s="431"/>
      <c r="BQP490" s="3"/>
      <c r="BQQ490" s="570"/>
      <c r="BQR490" s="3"/>
      <c r="BQS490" s="431"/>
      <c r="BQT490" s="3"/>
      <c r="BQU490" s="570"/>
      <c r="BQV490" s="3"/>
      <c r="BQW490" s="431"/>
      <c r="BQX490" s="3"/>
      <c r="BQY490" s="570"/>
      <c r="BQZ490" s="3"/>
      <c r="BRA490" s="431"/>
      <c r="BRB490" s="3"/>
      <c r="BRC490" s="570"/>
      <c r="BRD490" s="3"/>
      <c r="BRE490" s="431"/>
      <c r="BRF490" s="3"/>
      <c r="BRG490" s="570"/>
      <c r="BRH490" s="3"/>
      <c r="BRI490" s="431"/>
      <c r="BRJ490" s="3"/>
      <c r="BRK490" s="570"/>
      <c r="BRL490" s="3"/>
      <c r="BRM490" s="431"/>
      <c r="BRN490" s="3"/>
      <c r="BRO490" s="570"/>
      <c r="BRP490" s="3"/>
      <c r="BRQ490" s="431"/>
      <c r="BRR490" s="3"/>
      <c r="BRS490" s="570"/>
      <c r="BRT490" s="3"/>
      <c r="BRU490" s="431"/>
      <c r="BRV490" s="3"/>
      <c r="BRW490" s="570"/>
      <c r="BRX490" s="3"/>
      <c r="BRY490" s="431"/>
      <c r="BRZ490" s="3"/>
      <c r="BSA490" s="570"/>
      <c r="BSB490" s="3"/>
      <c r="BSC490" s="431"/>
      <c r="BSD490" s="3"/>
      <c r="BSE490" s="570"/>
      <c r="BSF490" s="3"/>
      <c r="BSG490" s="431"/>
      <c r="BSH490" s="3"/>
      <c r="BSI490" s="570"/>
      <c r="BSJ490" s="3"/>
      <c r="BSK490" s="431"/>
      <c r="BSL490" s="3"/>
      <c r="BSM490" s="570"/>
      <c r="BSN490" s="3"/>
      <c r="BSO490" s="431"/>
      <c r="BSP490" s="3"/>
      <c r="BSQ490" s="570"/>
      <c r="BSR490" s="3"/>
      <c r="BSS490" s="431"/>
      <c r="BST490" s="3"/>
      <c r="BSU490" s="570"/>
      <c r="BSV490" s="3"/>
      <c r="BSW490" s="431"/>
      <c r="BSX490" s="3"/>
      <c r="BSY490" s="570"/>
      <c r="BSZ490" s="3"/>
      <c r="BTA490" s="431"/>
      <c r="BTB490" s="3"/>
      <c r="BTC490" s="570"/>
      <c r="BTD490" s="3"/>
      <c r="BTE490" s="431"/>
      <c r="BTF490" s="3"/>
      <c r="BTG490" s="570"/>
      <c r="BTH490" s="3"/>
      <c r="BTI490" s="431"/>
      <c r="BTJ490" s="3"/>
      <c r="BTK490" s="570"/>
      <c r="BTL490" s="3"/>
      <c r="BTM490" s="431"/>
      <c r="BTN490" s="3"/>
      <c r="BTO490" s="570"/>
      <c r="BTP490" s="3"/>
      <c r="BTQ490" s="431"/>
      <c r="BTR490" s="3"/>
      <c r="BTS490" s="570"/>
      <c r="BTT490" s="3"/>
      <c r="BTU490" s="431"/>
      <c r="BTV490" s="3"/>
      <c r="BTW490" s="570"/>
      <c r="BTX490" s="3"/>
      <c r="BTY490" s="431"/>
      <c r="BTZ490" s="3"/>
      <c r="BUA490" s="570"/>
      <c r="BUB490" s="3"/>
      <c r="BUC490" s="431"/>
      <c r="BUD490" s="3"/>
      <c r="BUE490" s="570"/>
      <c r="BUF490" s="3"/>
      <c r="BUG490" s="431"/>
      <c r="BUH490" s="3"/>
      <c r="BUI490" s="570"/>
      <c r="BUJ490" s="3"/>
      <c r="BUK490" s="431"/>
      <c r="BUL490" s="3"/>
      <c r="BUM490" s="570"/>
      <c r="BUN490" s="3"/>
      <c r="BUO490" s="431"/>
      <c r="BUP490" s="3"/>
      <c r="BUQ490" s="570"/>
      <c r="BUR490" s="3"/>
      <c r="BUS490" s="431"/>
      <c r="BUT490" s="3"/>
      <c r="BUU490" s="570"/>
      <c r="BUV490" s="3"/>
      <c r="BUW490" s="431"/>
      <c r="BUX490" s="3"/>
      <c r="BUY490" s="570"/>
      <c r="BUZ490" s="3"/>
      <c r="BVA490" s="431"/>
      <c r="BVB490" s="3"/>
      <c r="BVC490" s="570"/>
      <c r="BVD490" s="3"/>
      <c r="BVE490" s="431"/>
      <c r="BVF490" s="3"/>
      <c r="BVG490" s="570"/>
      <c r="BVH490" s="3"/>
      <c r="BVI490" s="431"/>
      <c r="BVJ490" s="3"/>
      <c r="BVK490" s="570"/>
      <c r="BVL490" s="3"/>
      <c r="BVM490" s="431"/>
      <c r="BVN490" s="3"/>
      <c r="BVO490" s="570"/>
      <c r="BVP490" s="3"/>
      <c r="BVQ490" s="431"/>
      <c r="BVR490" s="3"/>
      <c r="BVS490" s="570"/>
      <c r="BVT490" s="3"/>
      <c r="BVU490" s="431"/>
      <c r="BVV490" s="3"/>
      <c r="BVW490" s="570"/>
      <c r="BVX490" s="3"/>
      <c r="BVY490" s="431"/>
      <c r="BVZ490" s="3"/>
      <c r="BWA490" s="570"/>
      <c r="BWB490" s="3"/>
      <c r="BWC490" s="431"/>
      <c r="BWD490" s="3"/>
      <c r="BWE490" s="570"/>
      <c r="BWF490" s="3"/>
      <c r="BWG490" s="431"/>
      <c r="BWH490" s="3"/>
      <c r="BWI490" s="570"/>
      <c r="BWJ490" s="3"/>
      <c r="BWK490" s="431"/>
      <c r="BWL490" s="3"/>
      <c r="BWM490" s="570"/>
      <c r="BWN490" s="3"/>
      <c r="BWO490" s="431"/>
      <c r="BWP490" s="3"/>
      <c r="BWQ490" s="570"/>
      <c r="BWR490" s="3"/>
      <c r="BWS490" s="431"/>
      <c r="BWT490" s="3"/>
      <c r="BWU490" s="570"/>
      <c r="BWV490" s="3"/>
      <c r="BWW490" s="431"/>
      <c r="BWX490" s="3"/>
      <c r="BWY490" s="570"/>
      <c r="BWZ490" s="3"/>
      <c r="BXA490" s="431"/>
      <c r="BXB490" s="3"/>
      <c r="BXC490" s="570"/>
      <c r="BXD490" s="3"/>
      <c r="BXE490" s="431"/>
      <c r="BXF490" s="3"/>
      <c r="BXG490" s="570"/>
      <c r="BXH490" s="3"/>
      <c r="BXI490" s="431"/>
      <c r="BXJ490" s="3"/>
      <c r="BXK490" s="570"/>
      <c r="BXL490" s="3"/>
      <c r="BXM490" s="431"/>
      <c r="BXN490" s="3"/>
      <c r="BXO490" s="570"/>
      <c r="BXP490" s="3"/>
      <c r="BXQ490" s="431"/>
      <c r="BXR490" s="3"/>
      <c r="BXS490" s="570"/>
      <c r="BXT490" s="3"/>
      <c r="BXU490" s="431"/>
      <c r="BXV490" s="3"/>
      <c r="BXW490" s="570"/>
      <c r="BXX490" s="3"/>
      <c r="BXY490" s="431"/>
      <c r="BXZ490" s="3"/>
      <c r="BYA490" s="570"/>
      <c r="BYB490" s="3"/>
      <c r="BYC490" s="431"/>
      <c r="BYD490" s="3"/>
      <c r="BYE490" s="570"/>
      <c r="BYF490" s="3"/>
      <c r="BYG490" s="431"/>
      <c r="BYH490" s="3"/>
      <c r="BYI490" s="570"/>
      <c r="BYJ490" s="3"/>
      <c r="BYK490" s="431"/>
      <c r="BYL490" s="3"/>
      <c r="BYM490" s="570"/>
      <c r="BYN490" s="3"/>
      <c r="BYO490" s="431"/>
      <c r="BYP490" s="3"/>
      <c r="BYQ490" s="570"/>
      <c r="BYR490" s="3"/>
      <c r="BYS490" s="431"/>
      <c r="BYT490" s="3"/>
      <c r="BYU490" s="570"/>
      <c r="BYV490" s="3"/>
      <c r="BYW490" s="431"/>
      <c r="BYX490" s="3"/>
      <c r="BYY490" s="570"/>
      <c r="BYZ490" s="3"/>
      <c r="BZA490" s="431"/>
      <c r="BZB490" s="3"/>
      <c r="BZC490" s="570"/>
      <c r="BZD490" s="3"/>
      <c r="BZE490" s="431"/>
      <c r="BZF490" s="3"/>
      <c r="BZG490" s="570"/>
      <c r="BZH490" s="3"/>
      <c r="BZI490" s="431"/>
      <c r="BZJ490" s="3"/>
      <c r="BZK490" s="570"/>
      <c r="BZL490" s="3"/>
      <c r="BZM490" s="431"/>
      <c r="BZN490" s="3"/>
      <c r="BZO490" s="570"/>
      <c r="BZP490" s="3"/>
      <c r="BZQ490" s="431"/>
      <c r="BZR490" s="3"/>
      <c r="BZS490" s="570"/>
      <c r="BZT490" s="3"/>
      <c r="BZU490" s="431"/>
      <c r="BZV490" s="3"/>
      <c r="BZW490" s="570"/>
      <c r="BZX490" s="3"/>
      <c r="BZY490" s="431"/>
      <c r="BZZ490" s="3"/>
      <c r="CAA490" s="570"/>
      <c r="CAB490" s="3"/>
      <c r="CAC490" s="431"/>
      <c r="CAD490" s="3"/>
      <c r="CAE490" s="570"/>
      <c r="CAF490" s="3"/>
      <c r="CAG490" s="431"/>
      <c r="CAH490" s="3"/>
      <c r="CAI490" s="570"/>
      <c r="CAJ490" s="3"/>
      <c r="CAK490" s="431"/>
      <c r="CAL490" s="3"/>
      <c r="CAM490" s="570"/>
      <c r="CAN490" s="3"/>
      <c r="CAO490" s="431"/>
      <c r="CAP490" s="3"/>
      <c r="CAQ490" s="570"/>
      <c r="CAR490" s="3"/>
      <c r="CAS490" s="431"/>
      <c r="CAT490" s="3"/>
      <c r="CAU490" s="570"/>
      <c r="CAV490" s="3"/>
      <c r="CAW490" s="431"/>
      <c r="CAX490" s="3"/>
      <c r="CAY490" s="570"/>
      <c r="CAZ490" s="3"/>
      <c r="CBA490" s="431"/>
      <c r="CBB490" s="3"/>
      <c r="CBC490" s="570"/>
      <c r="CBD490" s="3"/>
      <c r="CBE490" s="431"/>
      <c r="CBF490" s="3"/>
      <c r="CBG490" s="570"/>
      <c r="CBH490" s="3"/>
      <c r="CBI490" s="431"/>
      <c r="CBJ490" s="3"/>
      <c r="CBK490" s="570"/>
      <c r="CBL490" s="3"/>
      <c r="CBM490" s="431"/>
      <c r="CBN490" s="3"/>
      <c r="CBO490" s="570"/>
      <c r="CBP490" s="3"/>
      <c r="CBQ490" s="431"/>
      <c r="CBR490" s="3"/>
      <c r="CBS490" s="570"/>
      <c r="CBT490" s="3"/>
      <c r="CBU490" s="431"/>
      <c r="CBV490" s="3"/>
      <c r="CBW490" s="570"/>
      <c r="CBX490" s="3"/>
      <c r="CBY490" s="431"/>
      <c r="CBZ490" s="3"/>
      <c r="CCA490" s="570"/>
      <c r="CCB490" s="3"/>
      <c r="CCC490" s="431"/>
      <c r="CCD490" s="3"/>
      <c r="CCE490" s="570"/>
      <c r="CCF490" s="3"/>
      <c r="CCG490" s="431"/>
      <c r="CCH490" s="3"/>
      <c r="CCI490" s="570"/>
      <c r="CCJ490" s="3"/>
      <c r="CCK490" s="431"/>
      <c r="CCL490" s="3"/>
      <c r="CCM490" s="570"/>
      <c r="CCN490" s="3"/>
      <c r="CCO490" s="431"/>
      <c r="CCP490" s="3"/>
      <c r="CCQ490" s="570"/>
      <c r="CCR490" s="3"/>
      <c r="CCS490" s="431"/>
      <c r="CCT490" s="3"/>
      <c r="CCU490" s="570"/>
      <c r="CCV490" s="3"/>
      <c r="CCW490" s="431"/>
      <c r="CCX490" s="3"/>
      <c r="CCY490" s="570"/>
      <c r="CCZ490" s="3"/>
      <c r="CDA490" s="431"/>
      <c r="CDB490" s="3"/>
      <c r="CDC490" s="570"/>
      <c r="CDD490" s="3"/>
      <c r="CDE490" s="431"/>
      <c r="CDF490" s="3"/>
      <c r="CDG490" s="570"/>
      <c r="CDH490" s="3"/>
      <c r="CDI490" s="431"/>
      <c r="CDJ490" s="3"/>
      <c r="CDK490" s="570"/>
      <c r="CDL490" s="3"/>
      <c r="CDM490" s="431"/>
      <c r="CDN490" s="3"/>
      <c r="CDO490" s="570"/>
      <c r="CDP490" s="3"/>
      <c r="CDQ490" s="431"/>
      <c r="CDR490" s="3"/>
      <c r="CDS490" s="570"/>
      <c r="CDT490" s="3"/>
      <c r="CDU490" s="431"/>
      <c r="CDV490" s="3"/>
      <c r="CDW490" s="570"/>
      <c r="CDX490" s="3"/>
      <c r="CDY490" s="431"/>
      <c r="CDZ490" s="3"/>
      <c r="CEA490" s="570"/>
      <c r="CEB490" s="3"/>
      <c r="CEC490" s="431"/>
      <c r="CED490" s="3"/>
      <c r="CEE490" s="570"/>
      <c r="CEF490" s="3"/>
      <c r="CEG490" s="431"/>
      <c r="CEH490" s="3"/>
      <c r="CEI490" s="570"/>
      <c r="CEJ490" s="3"/>
      <c r="CEK490" s="431"/>
      <c r="CEL490" s="3"/>
      <c r="CEM490" s="570"/>
      <c r="CEN490" s="3"/>
      <c r="CEO490" s="431"/>
      <c r="CEP490" s="3"/>
      <c r="CEQ490" s="570"/>
      <c r="CER490" s="3"/>
      <c r="CES490" s="431"/>
      <c r="CET490" s="3"/>
      <c r="CEU490" s="570"/>
      <c r="CEV490" s="3"/>
      <c r="CEW490" s="431"/>
      <c r="CEX490" s="3"/>
      <c r="CEY490" s="570"/>
      <c r="CEZ490" s="3"/>
      <c r="CFA490" s="431"/>
      <c r="CFB490" s="3"/>
      <c r="CFC490" s="570"/>
      <c r="CFD490" s="3"/>
      <c r="CFE490" s="431"/>
      <c r="CFF490" s="3"/>
      <c r="CFG490" s="570"/>
      <c r="CFH490" s="3"/>
      <c r="CFI490" s="431"/>
      <c r="CFJ490" s="3"/>
      <c r="CFK490" s="570"/>
      <c r="CFL490" s="3"/>
      <c r="CFM490" s="431"/>
      <c r="CFN490" s="3"/>
      <c r="CFO490" s="570"/>
      <c r="CFP490" s="3"/>
      <c r="CFQ490" s="431"/>
      <c r="CFR490" s="3"/>
      <c r="CFS490" s="570"/>
      <c r="CFT490" s="3"/>
      <c r="CFU490" s="431"/>
      <c r="CFV490" s="3"/>
      <c r="CFW490" s="570"/>
      <c r="CFX490" s="3"/>
      <c r="CFY490" s="431"/>
      <c r="CFZ490" s="3"/>
      <c r="CGA490" s="570"/>
      <c r="CGB490" s="3"/>
      <c r="CGC490" s="431"/>
      <c r="CGD490" s="3"/>
      <c r="CGE490" s="570"/>
      <c r="CGF490" s="3"/>
      <c r="CGG490" s="431"/>
      <c r="CGH490" s="3"/>
      <c r="CGI490" s="570"/>
      <c r="CGJ490" s="3"/>
      <c r="CGK490" s="431"/>
      <c r="CGL490" s="3"/>
      <c r="CGM490" s="570"/>
      <c r="CGN490" s="3"/>
      <c r="CGO490" s="431"/>
      <c r="CGP490" s="3"/>
      <c r="CGQ490" s="570"/>
      <c r="CGR490" s="3"/>
      <c r="CGS490" s="431"/>
      <c r="CGT490" s="3"/>
      <c r="CGU490" s="570"/>
      <c r="CGV490" s="3"/>
      <c r="CGW490" s="431"/>
      <c r="CGX490" s="3"/>
      <c r="CGY490" s="570"/>
      <c r="CGZ490" s="3"/>
      <c r="CHA490" s="431"/>
      <c r="CHB490" s="3"/>
      <c r="CHC490" s="570"/>
      <c r="CHD490" s="3"/>
      <c r="CHE490" s="431"/>
      <c r="CHF490" s="3"/>
      <c r="CHG490" s="570"/>
      <c r="CHH490" s="3"/>
      <c r="CHI490" s="431"/>
      <c r="CHJ490" s="3"/>
      <c r="CHK490" s="570"/>
      <c r="CHL490" s="3"/>
      <c r="CHM490" s="431"/>
      <c r="CHN490" s="3"/>
      <c r="CHO490" s="570"/>
      <c r="CHP490" s="3"/>
      <c r="CHQ490" s="431"/>
      <c r="CHR490" s="3"/>
      <c r="CHS490" s="570"/>
      <c r="CHT490" s="3"/>
      <c r="CHU490" s="431"/>
      <c r="CHV490" s="3"/>
      <c r="CHW490" s="570"/>
      <c r="CHX490" s="3"/>
      <c r="CHY490" s="431"/>
      <c r="CHZ490" s="3"/>
      <c r="CIA490" s="570"/>
      <c r="CIB490" s="3"/>
      <c r="CIC490" s="431"/>
      <c r="CID490" s="3"/>
      <c r="CIE490" s="570"/>
      <c r="CIF490" s="3"/>
      <c r="CIG490" s="431"/>
      <c r="CIH490" s="3"/>
      <c r="CII490" s="570"/>
      <c r="CIJ490" s="3"/>
      <c r="CIK490" s="431"/>
      <c r="CIL490" s="3"/>
      <c r="CIM490" s="570"/>
      <c r="CIN490" s="3"/>
      <c r="CIO490" s="431"/>
      <c r="CIP490" s="3"/>
      <c r="CIQ490" s="570"/>
      <c r="CIR490" s="3"/>
      <c r="CIS490" s="431"/>
      <c r="CIT490" s="3"/>
      <c r="CIU490" s="570"/>
      <c r="CIV490" s="3"/>
      <c r="CIW490" s="431"/>
      <c r="CIX490" s="3"/>
      <c r="CIY490" s="570"/>
      <c r="CIZ490" s="3"/>
      <c r="CJA490" s="431"/>
      <c r="CJB490" s="3"/>
      <c r="CJC490" s="570"/>
      <c r="CJD490" s="3"/>
      <c r="CJE490" s="431"/>
      <c r="CJF490" s="3"/>
      <c r="CJG490" s="570"/>
      <c r="CJH490" s="3"/>
      <c r="CJI490" s="431"/>
      <c r="CJJ490" s="3"/>
      <c r="CJK490" s="570"/>
      <c r="CJL490" s="3"/>
      <c r="CJM490" s="431"/>
      <c r="CJN490" s="3"/>
      <c r="CJO490" s="570"/>
      <c r="CJP490" s="3"/>
      <c r="CJQ490" s="431"/>
      <c r="CJR490" s="3"/>
      <c r="CJS490" s="570"/>
      <c r="CJT490" s="3"/>
      <c r="CJU490" s="431"/>
      <c r="CJV490" s="3"/>
      <c r="CJW490" s="570"/>
      <c r="CJX490" s="3"/>
      <c r="CJY490" s="431"/>
      <c r="CJZ490" s="3"/>
      <c r="CKA490" s="570"/>
      <c r="CKB490" s="3"/>
      <c r="CKC490" s="431"/>
      <c r="CKD490" s="3"/>
      <c r="CKE490" s="570"/>
      <c r="CKF490" s="3"/>
      <c r="CKG490" s="431"/>
      <c r="CKH490" s="3"/>
      <c r="CKI490" s="570"/>
      <c r="CKJ490" s="3"/>
      <c r="CKK490" s="431"/>
      <c r="CKL490" s="3"/>
      <c r="CKM490" s="570"/>
      <c r="CKN490" s="3"/>
      <c r="CKO490" s="431"/>
      <c r="CKP490" s="3"/>
      <c r="CKQ490" s="570"/>
      <c r="CKR490" s="3"/>
      <c r="CKS490" s="431"/>
      <c r="CKT490" s="3"/>
      <c r="CKU490" s="570"/>
      <c r="CKV490" s="3"/>
      <c r="CKW490" s="431"/>
      <c r="CKX490" s="3"/>
      <c r="CKY490" s="570"/>
      <c r="CKZ490" s="3"/>
      <c r="CLA490" s="431"/>
      <c r="CLB490" s="3"/>
      <c r="CLC490" s="570"/>
      <c r="CLD490" s="3"/>
      <c r="CLE490" s="431"/>
      <c r="CLF490" s="3"/>
      <c r="CLG490" s="570"/>
      <c r="CLH490" s="3"/>
      <c r="CLI490" s="431"/>
      <c r="CLJ490" s="3"/>
      <c r="CLK490" s="570"/>
      <c r="CLL490" s="3"/>
      <c r="CLM490" s="431"/>
      <c r="CLN490" s="3"/>
      <c r="CLO490" s="570"/>
      <c r="CLP490" s="3"/>
      <c r="CLQ490" s="431"/>
      <c r="CLR490" s="3"/>
      <c r="CLS490" s="570"/>
      <c r="CLT490" s="3"/>
      <c r="CLU490" s="431"/>
      <c r="CLV490" s="3"/>
      <c r="CLW490" s="570"/>
      <c r="CLX490" s="3"/>
      <c r="CLY490" s="431"/>
      <c r="CLZ490" s="3"/>
      <c r="CMA490" s="570"/>
      <c r="CMB490" s="3"/>
      <c r="CMC490" s="431"/>
      <c r="CMD490" s="3"/>
      <c r="CME490" s="570"/>
      <c r="CMF490" s="3"/>
      <c r="CMG490" s="431"/>
      <c r="CMH490" s="3"/>
      <c r="CMI490" s="570"/>
      <c r="CMJ490" s="3"/>
      <c r="CMK490" s="431"/>
      <c r="CML490" s="3"/>
      <c r="CMM490" s="570"/>
      <c r="CMN490" s="3"/>
      <c r="CMO490" s="431"/>
      <c r="CMP490" s="3"/>
      <c r="CMQ490" s="570"/>
      <c r="CMR490" s="3"/>
      <c r="CMS490" s="431"/>
      <c r="CMT490" s="3"/>
      <c r="CMU490" s="570"/>
      <c r="CMV490" s="3"/>
      <c r="CMW490" s="431"/>
      <c r="CMX490" s="3"/>
      <c r="CMY490" s="570"/>
      <c r="CMZ490" s="3"/>
      <c r="CNA490" s="431"/>
      <c r="CNB490" s="3"/>
      <c r="CNC490" s="570"/>
      <c r="CND490" s="3"/>
      <c r="CNE490" s="431"/>
      <c r="CNF490" s="3"/>
      <c r="CNG490" s="570"/>
      <c r="CNH490" s="3"/>
      <c r="CNI490" s="431"/>
      <c r="CNJ490" s="3"/>
      <c r="CNK490" s="570"/>
      <c r="CNL490" s="3"/>
      <c r="CNM490" s="431"/>
      <c r="CNN490" s="3"/>
      <c r="CNO490" s="570"/>
      <c r="CNP490" s="3"/>
      <c r="CNQ490" s="431"/>
      <c r="CNR490" s="3"/>
      <c r="CNS490" s="570"/>
      <c r="CNT490" s="3"/>
      <c r="CNU490" s="431"/>
      <c r="CNV490" s="3"/>
      <c r="CNW490" s="570"/>
      <c r="CNX490" s="3"/>
      <c r="CNY490" s="431"/>
      <c r="CNZ490" s="3"/>
      <c r="COA490" s="570"/>
      <c r="COB490" s="3"/>
      <c r="COC490" s="431"/>
      <c r="COD490" s="3"/>
      <c r="COE490" s="570"/>
      <c r="COF490" s="3"/>
      <c r="COG490" s="431"/>
      <c r="COH490" s="3"/>
      <c r="COI490" s="570"/>
      <c r="COJ490" s="3"/>
      <c r="COK490" s="431"/>
      <c r="COL490" s="3"/>
      <c r="COM490" s="570"/>
      <c r="CON490" s="3"/>
      <c r="COO490" s="431"/>
      <c r="COP490" s="3"/>
      <c r="COQ490" s="570"/>
      <c r="COR490" s="3"/>
      <c r="COS490" s="431"/>
      <c r="COT490" s="3"/>
      <c r="COU490" s="570"/>
      <c r="COV490" s="3"/>
      <c r="COW490" s="431"/>
      <c r="COX490" s="3"/>
      <c r="COY490" s="570"/>
      <c r="COZ490" s="3"/>
      <c r="CPA490" s="431"/>
      <c r="CPB490" s="3"/>
      <c r="CPC490" s="570"/>
      <c r="CPD490" s="3"/>
      <c r="CPE490" s="431"/>
      <c r="CPF490" s="3"/>
      <c r="CPG490" s="570"/>
      <c r="CPH490" s="3"/>
      <c r="CPI490" s="431"/>
      <c r="CPJ490" s="3"/>
      <c r="CPK490" s="570"/>
      <c r="CPL490" s="3"/>
      <c r="CPM490" s="431"/>
      <c r="CPN490" s="3"/>
      <c r="CPO490" s="570"/>
      <c r="CPP490" s="3"/>
      <c r="CPQ490" s="431"/>
      <c r="CPR490" s="3"/>
      <c r="CPS490" s="570"/>
      <c r="CPT490" s="3"/>
      <c r="CPU490" s="431"/>
      <c r="CPV490" s="3"/>
      <c r="CPW490" s="570"/>
      <c r="CPX490" s="3"/>
      <c r="CPY490" s="431"/>
      <c r="CPZ490" s="3"/>
      <c r="CQA490" s="570"/>
      <c r="CQB490" s="3"/>
      <c r="CQC490" s="431"/>
      <c r="CQD490" s="3"/>
      <c r="CQE490" s="570"/>
      <c r="CQF490" s="3"/>
      <c r="CQG490" s="431"/>
      <c r="CQH490" s="3"/>
      <c r="CQI490" s="570"/>
      <c r="CQJ490" s="3"/>
      <c r="CQK490" s="431"/>
      <c r="CQL490" s="3"/>
      <c r="CQM490" s="570"/>
      <c r="CQN490" s="3"/>
      <c r="CQO490" s="431"/>
      <c r="CQP490" s="3"/>
      <c r="CQQ490" s="570"/>
      <c r="CQR490" s="3"/>
      <c r="CQS490" s="431"/>
      <c r="CQT490" s="3"/>
      <c r="CQU490" s="570"/>
      <c r="CQV490" s="3"/>
      <c r="CQW490" s="431"/>
      <c r="CQX490" s="3"/>
      <c r="CQY490" s="570"/>
      <c r="CQZ490" s="3"/>
      <c r="CRA490" s="431"/>
      <c r="CRB490" s="3"/>
      <c r="CRC490" s="570"/>
      <c r="CRD490" s="3"/>
      <c r="CRE490" s="431"/>
      <c r="CRF490" s="3"/>
      <c r="CRG490" s="570"/>
      <c r="CRH490" s="3"/>
      <c r="CRI490" s="431"/>
      <c r="CRJ490" s="3"/>
      <c r="CRK490" s="570"/>
      <c r="CRL490" s="3"/>
      <c r="CRM490" s="431"/>
      <c r="CRN490" s="3"/>
      <c r="CRO490" s="570"/>
      <c r="CRP490" s="3"/>
      <c r="CRQ490" s="431"/>
      <c r="CRR490" s="3"/>
      <c r="CRS490" s="570"/>
      <c r="CRT490" s="3"/>
      <c r="CRU490" s="431"/>
      <c r="CRV490" s="3"/>
      <c r="CRW490" s="570"/>
      <c r="CRX490" s="3"/>
      <c r="CRY490" s="431"/>
      <c r="CRZ490" s="3"/>
      <c r="CSA490" s="570"/>
      <c r="CSB490" s="3"/>
      <c r="CSC490" s="431"/>
      <c r="CSD490" s="3"/>
      <c r="CSE490" s="570"/>
      <c r="CSF490" s="3"/>
      <c r="CSG490" s="431"/>
      <c r="CSH490" s="3"/>
      <c r="CSI490" s="570"/>
      <c r="CSJ490" s="3"/>
      <c r="CSK490" s="431"/>
      <c r="CSL490" s="3"/>
      <c r="CSM490" s="570"/>
      <c r="CSN490" s="3"/>
      <c r="CSO490" s="431"/>
      <c r="CSP490" s="3"/>
      <c r="CSQ490" s="570"/>
      <c r="CSR490" s="3"/>
      <c r="CSS490" s="431"/>
      <c r="CST490" s="3"/>
      <c r="CSU490" s="570"/>
      <c r="CSV490" s="3"/>
      <c r="CSW490" s="431"/>
      <c r="CSX490" s="3"/>
      <c r="CSY490" s="570"/>
      <c r="CSZ490" s="3"/>
      <c r="CTA490" s="431"/>
      <c r="CTB490" s="3"/>
      <c r="CTC490" s="570"/>
      <c r="CTD490" s="3"/>
      <c r="CTE490" s="431"/>
      <c r="CTF490" s="3"/>
      <c r="CTG490" s="570"/>
      <c r="CTH490" s="3"/>
      <c r="CTI490" s="431"/>
      <c r="CTJ490" s="3"/>
      <c r="CTK490" s="570"/>
      <c r="CTL490" s="3"/>
      <c r="CTM490" s="431"/>
      <c r="CTN490" s="3"/>
      <c r="CTO490" s="570"/>
      <c r="CTP490" s="3"/>
      <c r="CTQ490" s="431"/>
      <c r="CTR490" s="3"/>
      <c r="CTS490" s="570"/>
      <c r="CTT490" s="3"/>
      <c r="CTU490" s="431"/>
      <c r="CTV490" s="3"/>
      <c r="CTW490" s="570"/>
      <c r="CTX490" s="3"/>
      <c r="CTY490" s="431"/>
      <c r="CTZ490" s="3"/>
      <c r="CUA490" s="570"/>
      <c r="CUB490" s="3"/>
      <c r="CUC490" s="431"/>
      <c r="CUD490" s="3"/>
      <c r="CUE490" s="570"/>
      <c r="CUF490" s="3"/>
      <c r="CUG490" s="431"/>
      <c r="CUH490" s="3"/>
      <c r="CUI490" s="570"/>
      <c r="CUJ490" s="3"/>
      <c r="CUK490" s="431"/>
      <c r="CUL490" s="3"/>
      <c r="CUM490" s="570"/>
      <c r="CUN490" s="3"/>
      <c r="CUO490" s="431"/>
      <c r="CUP490" s="3"/>
      <c r="CUQ490" s="570"/>
      <c r="CUR490" s="3"/>
      <c r="CUS490" s="431"/>
      <c r="CUT490" s="3"/>
      <c r="CUU490" s="570"/>
      <c r="CUV490" s="3"/>
      <c r="CUW490" s="431"/>
      <c r="CUX490" s="3"/>
      <c r="CUY490" s="570"/>
      <c r="CUZ490" s="3"/>
      <c r="CVA490" s="431"/>
      <c r="CVB490" s="3"/>
      <c r="CVC490" s="570"/>
      <c r="CVD490" s="3"/>
      <c r="CVE490" s="431"/>
      <c r="CVF490" s="3"/>
      <c r="CVG490" s="570"/>
      <c r="CVH490" s="3"/>
      <c r="CVI490" s="431"/>
      <c r="CVJ490" s="3"/>
      <c r="CVK490" s="570"/>
      <c r="CVL490" s="3"/>
      <c r="CVM490" s="431"/>
      <c r="CVN490" s="3"/>
      <c r="CVO490" s="570"/>
      <c r="CVP490" s="3"/>
      <c r="CVQ490" s="431"/>
      <c r="CVR490" s="3"/>
      <c r="CVS490" s="570"/>
      <c r="CVT490" s="3"/>
      <c r="CVU490" s="431"/>
      <c r="CVV490" s="3"/>
      <c r="CVW490" s="570"/>
      <c r="CVX490" s="3"/>
      <c r="CVY490" s="431"/>
      <c r="CVZ490" s="3"/>
      <c r="CWA490" s="570"/>
      <c r="CWB490" s="3"/>
      <c r="CWC490" s="431"/>
      <c r="CWD490" s="3"/>
      <c r="CWE490" s="570"/>
      <c r="CWF490" s="3"/>
      <c r="CWG490" s="431"/>
      <c r="CWH490" s="3"/>
      <c r="CWI490" s="570"/>
      <c r="CWJ490" s="3"/>
      <c r="CWK490" s="431"/>
      <c r="CWL490" s="3"/>
      <c r="CWM490" s="570"/>
      <c r="CWN490" s="3"/>
      <c r="CWO490" s="431"/>
      <c r="CWP490" s="3"/>
      <c r="CWQ490" s="570"/>
      <c r="CWR490" s="3"/>
      <c r="CWS490" s="431"/>
      <c r="CWT490" s="3"/>
      <c r="CWU490" s="570"/>
      <c r="CWV490" s="3"/>
      <c r="CWW490" s="431"/>
      <c r="CWX490" s="3"/>
      <c r="CWY490" s="570"/>
      <c r="CWZ490" s="3"/>
      <c r="CXA490" s="431"/>
      <c r="CXB490" s="3"/>
      <c r="CXC490" s="570"/>
      <c r="CXD490" s="3"/>
      <c r="CXE490" s="431"/>
      <c r="CXF490" s="3"/>
      <c r="CXG490" s="570"/>
      <c r="CXH490" s="3"/>
      <c r="CXI490" s="431"/>
      <c r="CXJ490" s="3"/>
      <c r="CXK490" s="570"/>
      <c r="CXL490" s="3"/>
      <c r="CXM490" s="431"/>
      <c r="CXN490" s="3"/>
      <c r="CXO490" s="570"/>
      <c r="CXP490" s="3"/>
      <c r="CXQ490" s="431"/>
      <c r="CXR490" s="3"/>
      <c r="CXS490" s="570"/>
      <c r="CXT490" s="3"/>
      <c r="CXU490" s="431"/>
      <c r="CXV490" s="3"/>
      <c r="CXW490" s="570"/>
      <c r="CXX490" s="3"/>
      <c r="CXY490" s="431"/>
      <c r="CXZ490" s="3"/>
      <c r="CYA490" s="570"/>
      <c r="CYB490" s="3"/>
      <c r="CYC490" s="431"/>
      <c r="CYD490" s="3"/>
      <c r="CYE490" s="570"/>
      <c r="CYF490" s="3"/>
      <c r="CYG490" s="431"/>
      <c r="CYH490" s="3"/>
      <c r="CYI490" s="570"/>
      <c r="CYJ490" s="3"/>
      <c r="CYK490" s="431"/>
      <c r="CYL490" s="3"/>
      <c r="CYM490" s="570"/>
      <c r="CYN490" s="3"/>
      <c r="CYO490" s="431"/>
      <c r="CYP490" s="3"/>
      <c r="CYQ490" s="570"/>
      <c r="CYR490" s="3"/>
      <c r="CYS490" s="431"/>
      <c r="CYT490" s="3"/>
      <c r="CYU490" s="570"/>
      <c r="CYV490" s="3"/>
      <c r="CYW490" s="431"/>
      <c r="CYX490" s="3"/>
      <c r="CYY490" s="570"/>
      <c r="CYZ490" s="3"/>
      <c r="CZA490" s="431"/>
      <c r="CZB490" s="3"/>
      <c r="CZC490" s="570"/>
      <c r="CZD490" s="3"/>
      <c r="CZE490" s="431"/>
      <c r="CZF490" s="3"/>
      <c r="CZG490" s="570"/>
      <c r="CZH490" s="3"/>
      <c r="CZI490" s="431"/>
      <c r="CZJ490" s="3"/>
      <c r="CZK490" s="570"/>
      <c r="CZL490" s="3"/>
      <c r="CZM490" s="431"/>
      <c r="CZN490" s="3"/>
      <c r="CZO490" s="570"/>
      <c r="CZP490" s="3"/>
      <c r="CZQ490" s="431"/>
      <c r="CZR490" s="3"/>
      <c r="CZS490" s="570"/>
      <c r="CZT490" s="3"/>
      <c r="CZU490" s="431"/>
      <c r="CZV490" s="3"/>
      <c r="CZW490" s="570"/>
      <c r="CZX490" s="3"/>
      <c r="CZY490" s="431"/>
      <c r="CZZ490" s="3"/>
      <c r="DAA490" s="570"/>
      <c r="DAB490" s="3"/>
      <c r="DAC490" s="431"/>
      <c r="DAD490" s="3"/>
      <c r="DAE490" s="570"/>
      <c r="DAF490" s="3"/>
      <c r="DAG490" s="431"/>
      <c r="DAH490" s="3"/>
      <c r="DAI490" s="570"/>
      <c r="DAJ490" s="3"/>
      <c r="DAK490" s="431"/>
      <c r="DAL490" s="3"/>
      <c r="DAM490" s="570"/>
      <c r="DAN490" s="3"/>
      <c r="DAO490" s="431"/>
      <c r="DAP490" s="3"/>
      <c r="DAQ490" s="570"/>
      <c r="DAR490" s="3"/>
      <c r="DAS490" s="431"/>
      <c r="DAT490" s="3"/>
      <c r="DAU490" s="570"/>
      <c r="DAV490" s="3"/>
      <c r="DAW490" s="431"/>
      <c r="DAX490" s="3"/>
      <c r="DAY490" s="570"/>
      <c r="DAZ490" s="3"/>
      <c r="DBA490" s="431"/>
      <c r="DBB490" s="3"/>
      <c r="DBC490" s="570"/>
      <c r="DBD490" s="3"/>
      <c r="DBE490" s="431"/>
      <c r="DBF490" s="3"/>
      <c r="DBG490" s="570"/>
      <c r="DBH490" s="3"/>
      <c r="DBI490" s="431"/>
      <c r="DBJ490" s="3"/>
      <c r="DBK490" s="570"/>
      <c r="DBL490" s="3"/>
      <c r="DBM490" s="431"/>
      <c r="DBN490" s="3"/>
      <c r="DBO490" s="570"/>
      <c r="DBP490" s="3"/>
      <c r="DBQ490" s="431"/>
      <c r="DBR490" s="3"/>
      <c r="DBS490" s="570"/>
      <c r="DBT490" s="3"/>
      <c r="DBU490" s="431"/>
      <c r="DBV490" s="3"/>
      <c r="DBW490" s="570"/>
      <c r="DBX490" s="3"/>
      <c r="DBY490" s="431"/>
      <c r="DBZ490" s="3"/>
      <c r="DCA490" s="570"/>
      <c r="DCB490" s="3"/>
      <c r="DCC490" s="431"/>
      <c r="DCD490" s="3"/>
      <c r="DCE490" s="570"/>
      <c r="DCF490" s="3"/>
      <c r="DCG490" s="431"/>
      <c r="DCH490" s="3"/>
      <c r="DCI490" s="570"/>
      <c r="DCJ490" s="3"/>
      <c r="DCK490" s="431"/>
      <c r="DCL490" s="3"/>
      <c r="DCM490" s="570"/>
      <c r="DCN490" s="3"/>
      <c r="DCO490" s="431"/>
      <c r="DCP490" s="3"/>
      <c r="DCQ490" s="570"/>
      <c r="DCR490" s="3"/>
      <c r="DCS490" s="431"/>
      <c r="DCT490" s="3"/>
      <c r="DCU490" s="570"/>
      <c r="DCV490" s="3"/>
      <c r="DCW490" s="431"/>
      <c r="DCX490" s="3"/>
      <c r="DCY490" s="570"/>
      <c r="DCZ490" s="3"/>
      <c r="DDA490" s="431"/>
      <c r="DDB490" s="3"/>
      <c r="DDC490" s="570"/>
      <c r="DDD490" s="3"/>
      <c r="DDE490" s="431"/>
      <c r="DDF490" s="3"/>
      <c r="DDG490" s="570"/>
      <c r="DDH490" s="3"/>
      <c r="DDI490" s="431"/>
      <c r="DDJ490" s="3"/>
      <c r="DDK490" s="570"/>
      <c r="DDL490" s="3"/>
      <c r="DDM490" s="431"/>
      <c r="DDN490" s="3"/>
      <c r="DDO490" s="570"/>
      <c r="DDP490" s="3"/>
      <c r="DDQ490" s="431"/>
      <c r="DDR490" s="3"/>
      <c r="DDS490" s="570"/>
      <c r="DDT490" s="3"/>
      <c r="DDU490" s="431"/>
      <c r="DDV490" s="3"/>
      <c r="DDW490" s="570"/>
      <c r="DDX490" s="3"/>
      <c r="DDY490" s="431"/>
      <c r="DDZ490" s="3"/>
      <c r="DEA490" s="570"/>
      <c r="DEB490" s="3"/>
      <c r="DEC490" s="431"/>
      <c r="DED490" s="3"/>
      <c r="DEE490" s="570"/>
      <c r="DEF490" s="3"/>
      <c r="DEG490" s="431"/>
      <c r="DEH490" s="3"/>
      <c r="DEI490" s="570"/>
      <c r="DEJ490" s="3"/>
      <c r="DEK490" s="431"/>
      <c r="DEL490" s="3"/>
      <c r="DEM490" s="570"/>
      <c r="DEN490" s="3"/>
      <c r="DEO490" s="431"/>
      <c r="DEP490" s="3"/>
      <c r="DEQ490" s="570"/>
      <c r="DER490" s="3"/>
      <c r="DES490" s="431"/>
      <c r="DET490" s="3"/>
      <c r="DEU490" s="570"/>
      <c r="DEV490" s="3"/>
      <c r="DEW490" s="431"/>
      <c r="DEX490" s="3"/>
      <c r="DEY490" s="570"/>
      <c r="DEZ490" s="3"/>
      <c r="DFA490" s="431"/>
      <c r="DFB490" s="3"/>
      <c r="DFC490" s="570"/>
      <c r="DFD490" s="3"/>
      <c r="DFE490" s="431"/>
      <c r="DFF490" s="3"/>
      <c r="DFG490" s="570"/>
      <c r="DFH490" s="3"/>
      <c r="DFI490" s="431"/>
      <c r="DFJ490" s="3"/>
      <c r="DFK490" s="570"/>
      <c r="DFL490" s="3"/>
      <c r="DFM490" s="431"/>
      <c r="DFN490" s="3"/>
      <c r="DFO490" s="570"/>
      <c r="DFP490" s="3"/>
      <c r="DFQ490" s="431"/>
      <c r="DFR490" s="3"/>
      <c r="DFS490" s="570"/>
      <c r="DFT490" s="3"/>
      <c r="DFU490" s="431"/>
      <c r="DFV490" s="3"/>
      <c r="DFW490" s="570"/>
      <c r="DFX490" s="3"/>
      <c r="DFY490" s="431"/>
      <c r="DFZ490" s="3"/>
      <c r="DGA490" s="570"/>
      <c r="DGB490" s="3"/>
      <c r="DGC490" s="431"/>
      <c r="DGD490" s="3"/>
      <c r="DGE490" s="570"/>
      <c r="DGF490" s="3"/>
      <c r="DGG490" s="431"/>
      <c r="DGH490" s="3"/>
      <c r="DGI490" s="570"/>
      <c r="DGJ490" s="3"/>
      <c r="DGK490" s="431"/>
      <c r="DGL490" s="3"/>
      <c r="DGM490" s="570"/>
      <c r="DGN490" s="3"/>
      <c r="DGO490" s="431"/>
      <c r="DGP490" s="3"/>
      <c r="DGQ490" s="570"/>
      <c r="DGR490" s="3"/>
      <c r="DGS490" s="431"/>
      <c r="DGT490" s="3"/>
      <c r="DGU490" s="570"/>
      <c r="DGV490" s="3"/>
      <c r="DGW490" s="431"/>
      <c r="DGX490" s="3"/>
      <c r="DGY490" s="570"/>
      <c r="DGZ490" s="3"/>
      <c r="DHA490" s="431"/>
      <c r="DHB490" s="3"/>
      <c r="DHC490" s="570"/>
      <c r="DHD490" s="3"/>
      <c r="DHE490" s="431"/>
      <c r="DHF490" s="3"/>
      <c r="DHG490" s="570"/>
      <c r="DHH490" s="3"/>
      <c r="DHI490" s="431"/>
      <c r="DHJ490" s="3"/>
      <c r="DHK490" s="570"/>
      <c r="DHL490" s="3"/>
      <c r="DHM490" s="431"/>
      <c r="DHN490" s="3"/>
      <c r="DHO490" s="570"/>
      <c r="DHP490" s="3"/>
      <c r="DHQ490" s="431"/>
      <c r="DHR490" s="3"/>
      <c r="DHS490" s="570"/>
      <c r="DHT490" s="3"/>
      <c r="DHU490" s="431"/>
      <c r="DHV490" s="3"/>
      <c r="DHW490" s="570"/>
      <c r="DHX490" s="3"/>
      <c r="DHY490" s="431"/>
      <c r="DHZ490" s="3"/>
      <c r="DIA490" s="570"/>
      <c r="DIB490" s="3"/>
      <c r="DIC490" s="431"/>
      <c r="DID490" s="3"/>
      <c r="DIE490" s="570"/>
      <c r="DIF490" s="3"/>
      <c r="DIG490" s="431"/>
      <c r="DIH490" s="3"/>
      <c r="DII490" s="570"/>
      <c r="DIJ490" s="3"/>
      <c r="DIK490" s="431"/>
      <c r="DIL490" s="3"/>
      <c r="DIM490" s="570"/>
      <c r="DIN490" s="3"/>
      <c r="DIO490" s="431"/>
      <c r="DIP490" s="3"/>
      <c r="DIQ490" s="570"/>
      <c r="DIR490" s="3"/>
      <c r="DIS490" s="431"/>
      <c r="DIT490" s="3"/>
      <c r="DIU490" s="570"/>
      <c r="DIV490" s="3"/>
      <c r="DIW490" s="431"/>
      <c r="DIX490" s="3"/>
      <c r="DIY490" s="570"/>
      <c r="DIZ490" s="3"/>
      <c r="DJA490" s="431"/>
      <c r="DJB490" s="3"/>
      <c r="DJC490" s="570"/>
      <c r="DJD490" s="3"/>
      <c r="DJE490" s="431"/>
      <c r="DJF490" s="3"/>
      <c r="DJG490" s="570"/>
      <c r="DJH490" s="3"/>
      <c r="DJI490" s="431"/>
      <c r="DJJ490" s="3"/>
      <c r="DJK490" s="570"/>
      <c r="DJL490" s="3"/>
      <c r="DJM490" s="431"/>
      <c r="DJN490" s="3"/>
      <c r="DJO490" s="570"/>
      <c r="DJP490" s="3"/>
      <c r="DJQ490" s="431"/>
      <c r="DJR490" s="3"/>
      <c r="DJS490" s="570"/>
      <c r="DJT490" s="3"/>
      <c r="DJU490" s="431"/>
      <c r="DJV490" s="3"/>
      <c r="DJW490" s="570"/>
      <c r="DJX490" s="3"/>
      <c r="DJY490" s="431"/>
      <c r="DJZ490" s="3"/>
      <c r="DKA490" s="570"/>
      <c r="DKB490" s="3"/>
      <c r="DKC490" s="431"/>
      <c r="DKD490" s="3"/>
      <c r="DKE490" s="570"/>
      <c r="DKF490" s="3"/>
      <c r="DKG490" s="431"/>
      <c r="DKH490" s="3"/>
      <c r="DKI490" s="570"/>
      <c r="DKJ490" s="3"/>
      <c r="DKK490" s="431"/>
      <c r="DKL490" s="3"/>
      <c r="DKM490" s="570"/>
      <c r="DKN490" s="3"/>
      <c r="DKO490" s="431"/>
      <c r="DKP490" s="3"/>
      <c r="DKQ490" s="570"/>
      <c r="DKR490" s="3"/>
      <c r="DKS490" s="431"/>
      <c r="DKT490" s="3"/>
      <c r="DKU490" s="570"/>
      <c r="DKV490" s="3"/>
      <c r="DKW490" s="431"/>
      <c r="DKX490" s="3"/>
      <c r="DKY490" s="570"/>
      <c r="DKZ490" s="3"/>
      <c r="DLA490" s="431"/>
      <c r="DLB490" s="3"/>
      <c r="DLC490" s="570"/>
      <c r="DLD490" s="3"/>
      <c r="DLE490" s="431"/>
      <c r="DLF490" s="3"/>
      <c r="DLG490" s="570"/>
      <c r="DLH490" s="3"/>
      <c r="DLI490" s="431"/>
      <c r="DLJ490" s="3"/>
      <c r="DLK490" s="570"/>
      <c r="DLL490" s="3"/>
      <c r="DLM490" s="431"/>
      <c r="DLN490" s="3"/>
      <c r="DLO490" s="570"/>
      <c r="DLP490" s="3"/>
      <c r="DLQ490" s="431"/>
      <c r="DLR490" s="3"/>
      <c r="DLS490" s="570"/>
      <c r="DLT490" s="3"/>
      <c r="DLU490" s="431"/>
      <c r="DLV490" s="3"/>
      <c r="DLW490" s="570"/>
      <c r="DLX490" s="3"/>
      <c r="DLY490" s="431"/>
      <c r="DLZ490" s="3"/>
      <c r="DMA490" s="570"/>
      <c r="DMB490" s="3"/>
      <c r="DMC490" s="431"/>
      <c r="DMD490" s="3"/>
      <c r="DME490" s="570"/>
      <c r="DMF490" s="3"/>
      <c r="DMG490" s="431"/>
      <c r="DMH490" s="3"/>
      <c r="DMI490" s="570"/>
      <c r="DMJ490" s="3"/>
      <c r="DMK490" s="431"/>
      <c r="DML490" s="3"/>
      <c r="DMM490" s="570"/>
      <c r="DMN490" s="3"/>
      <c r="DMO490" s="431"/>
      <c r="DMP490" s="3"/>
      <c r="DMQ490" s="570"/>
      <c r="DMR490" s="3"/>
      <c r="DMS490" s="431"/>
      <c r="DMT490" s="3"/>
      <c r="DMU490" s="570"/>
      <c r="DMV490" s="3"/>
      <c r="DMW490" s="431"/>
      <c r="DMX490" s="3"/>
      <c r="DMY490" s="570"/>
      <c r="DMZ490" s="3"/>
      <c r="DNA490" s="431"/>
      <c r="DNB490" s="3"/>
      <c r="DNC490" s="570"/>
      <c r="DND490" s="3"/>
      <c r="DNE490" s="431"/>
      <c r="DNF490" s="3"/>
      <c r="DNG490" s="570"/>
      <c r="DNH490" s="3"/>
      <c r="DNI490" s="431"/>
      <c r="DNJ490" s="3"/>
      <c r="DNK490" s="570"/>
      <c r="DNL490" s="3"/>
      <c r="DNM490" s="431"/>
      <c r="DNN490" s="3"/>
      <c r="DNO490" s="570"/>
      <c r="DNP490" s="3"/>
      <c r="DNQ490" s="431"/>
      <c r="DNR490" s="3"/>
      <c r="DNS490" s="570"/>
      <c r="DNT490" s="3"/>
      <c r="DNU490" s="431"/>
      <c r="DNV490" s="3"/>
      <c r="DNW490" s="570"/>
      <c r="DNX490" s="3"/>
      <c r="DNY490" s="431"/>
      <c r="DNZ490" s="3"/>
      <c r="DOA490" s="570"/>
      <c r="DOB490" s="3"/>
      <c r="DOC490" s="431"/>
      <c r="DOD490" s="3"/>
      <c r="DOE490" s="570"/>
      <c r="DOF490" s="3"/>
      <c r="DOG490" s="431"/>
      <c r="DOH490" s="3"/>
      <c r="DOI490" s="570"/>
      <c r="DOJ490" s="3"/>
      <c r="DOK490" s="431"/>
      <c r="DOL490" s="3"/>
      <c r="DOM490" s="570"/>
      <c r="DON490" s="3"/>
      <c r="DOO490" s="431"/>
      <c r="DOP490" s="3"/>
      <c r="DOQ490" s="570"/>
      <c r="DOR490" s="3"/>
      <c r="DOS490" s="431"/>
      <c r="DOT490" s="3"/>
      <c r="DOU490" s="570"/>
      <c r="DOV490" s="3"/>
      <c r="DOW490" s="431"/>
      <c r="DOX490" s="3"/>
      <c r="DOY490" s="570"/>
      <c r="DOZ490" s="3"/>
      <c r="DPA490" s="431"/>
      <c r="DPB490" s="3"/>
      <c r="DPC490" s="570"/>
      <c r="DPD490" s="3"/>
      <c r="DPE490" s="431"/>
      <c r="DPF490" s="3"/>
      <c r="DPG490" s="570"/>
      <c r="DPH490" s="3"/>
      <c r="DPI490" s="431"/>
      <c r="DPJ490" s="3"/>
      <c r="DPK490" s="570"/>
      <c r="DPL490" s="3"/>
      <c r="DPM490" s="431"/>
      <c r="DPN490" s="3"/>
      <c r="DPO490" s="570"/>
      <c r="DPP490" s="3"/>
      <c r="DPQ490" s="431"/>
      <c r="DPR490" s="3"/>
      <c r="DPS490" s="570"/>
      <c r="DPT490" s="3"/>
      <c r="DPU490" s="431"/>
      <c r="DPV490" s="3"/>
      <c r="DPW490" s="570"/>
      <c r="DPX490" s="3"/>
      <c r="DPY490" s="431"/>
      <c r="DPZ490" s="3"/>
      <c r="DQA490" s="570"/>
      <c r="DQB490" s="3"/>
      <c r="DQC490" s="431"/>
      <c r="DQD490" s="3"/>
      <c r="DQE490" s="570"/>
      <c r="DQF490" s="3"/>
      <c r="DQG490" s="431"/>
      <c r="DQH490" s="3"/>
      <c r="DQI490" s="570"/>
      <c r="DQJ490" s="3"/>
      <c r="DQK490" s="431"/>
      <c r="DQL490" s="3"/>
      <c r="DQM490" s="570"/>
      <c r="DQN490" s="3"/>
      <c r="DQO490" s="431"/>
      <c r="DQP490" s="3"/>
      <c r="DQQ490" s="570"/>
      <c r="DQR490" s="3"/>
      <c r="DQS490" s="431"/>
      <c r="DQT490" s="3"/>
      <c r="DQU490" s="570"/>
      <c r="DQV490" s="3"/>
      <c r="DQW490" s="431"/>
      <c r="DQX490" s="3"/>
      <c r="DQY490" s="570"/>
      <c r="DQZ490" s="3"/>
      <c r="DRA490" s="431"/>
      <c r="DRB490" s="3"/>
      <c r="DRC490" s="570"/>
      <c r="DRD490" s="3"/>
      <c r="DRE490" s="431"/>
      <c r="DRF490" s="3"/>
      <c r="DRG490" s="570"/>
      <c r="DRH490" s="3"/>
      <c r="DRI490" s="431"/>
      <c r="DRJ490" s="3"/>
      <c r="DRK490" s="570"/>
      <c r="DRL490" s="3"/>
      <c r="DRM490" s="431"/>
      <c r="DRN490" s="3"/>
      <c r="DRO490" s="570"/>
      <c r="DRP490" s="3"/>
      <c r="DRQ490" s="431"/>
      <c r="DRR490" s="3"/>
      <c r="DRS490" s="570"/>
      <c r="DRT490" s="3"/>
      <c r="DRU490" s="431"/>
      <c r="DRV490" s="3"/>
      <c r="DRW490" s="570"/>
      <c r="DRX490" s="3"/>
      <c r="DRY490" s="431"/>
      <c r="DRZ490" s="3"/>
      <c r="DSA490" s="570"/>
      <c r="DSB490" s="3"/>
      <c r="DSC490" s="431"/>
      <c r="DSD490" s="3"/>
      <c r="DSE490" s="570"/>
      <c r="DSF490" s="3"/>
      <c r="DSG490" s="431"/>
      <c r="DSH490" s="3"/>
      <c r="DSI490" s="570"/>
      <c r="DSJ490" s="3"/>
      <c r="DSK490" s="431"/>
      <c r="DSL490" s="3"/>
      <c r="DSM490" s="570"/>
      <c r="DSN490" s="3"/>
      <c r="DSO490" s="431"/>
      <c r="DSP490" s="3"/>
      <c r="DSQ490" s="570"/>
      <c r="DSR490" s="3"/>
      <c r="DSS490" s="431"/>
      <c r="DST490" s="3"/>
      <c r="DSU490" s="570"/>
      <c r="DSV490" s="3"/>
      <c r="DSW490" s="431"/>
      <c r="DSX490" s="3"/>
      <c r="DSY490" s="570"/>
      <c r="DSZ490" s="3"/>
      <c r="DTA490" s="431"/>
      <c r="DTB490" s="3"/>
      <c r="DTC490" s="570"/>
      <c r="DTD490" s="3"/>
      <c r="DTE490" s="431"/>
      <c r="DTF490" s="3"/>
      <c r="DTG490" s="570"/>
      <c r="DTH490" s="3"/>
      <c r="DTI490" s="431"/>
      <c r="DTJ490" s="3"/>
      <c r="DTK490" s="570"/>
      <c r="DTL490" s="3"/>
      <c r="DTM490" s="431"/>
      <c r="DTN490" s="3"/>
      <c r="DTO490" s="570"/>
      <c r="DTP490" s="3"/>
      <c r="DTQ490" s="431"/>
      <c r="DTR490" s="3"/>
      <c r="DTS490" s="570"/>
      <c r="DTT490" s="3"/>
      <c r="DTU490" s="431"/>
      <c r="DTV490" s="3"/>
      <c r="DTW490" s="570"/>
      <c r="DTX490" s="3"/>
      <c r="DTY490" s="431"/>
      <c r="DTZ490" s="3"/>
      <c r="DUA490" s="570"/>
      <c r="DUB490" s="3"/>
      <c r="DUC490" s="431"/>
      <c r="DUD490" s="3"/>
      <c r="DUE490" s="570"/>
      <c r="DUF490" s="3"/>
      <c r="DUG490" s="431"/>
      <c r="DUH490" s="3"/>
      <c r="DUI490" s="570"/>
      <c r="DUJ490" s="3"/>
      <c r="DUK490" s="431"/>
      <c r="DUL490" s="3"/>
      <c r="DUM490" s="570"/>
      <c r="DUN490" s="3"/>
      <c r="DUO490" s="431"/>
      <c r="DUP490" s="3"/>
      <c r="DUQ490" s="570"/>
      <c r="DUR490" s="3"/>
      <c r="DUS490" s="431"/>
      <c r="DUT490" s="3"/>
      <c r="DUU490" s="570"/>
      <c r="DUV490" s="3"/>
      <c r="DUW490" s="431"/>
      <c r="DUX490" s="3"/>
      <c r="DUY490" s="570"/>
      <c r="DUZ490" s="3"/>
      <c r="DVA490" s="431"/>
      <c r="DVB490" s="3"/>
      <c r="DVC490" s="570"/>
      <c r="DVD490" s="3"/>
      <c r="DVE490" s="431"/>
      <c r="DVF490" s="3"/>
      <c r="DVG490" s="570"/>
      <c r="DVH490" s="3"/>
      <c r="DVI490" s="431"/>
      <c r="DVJ490" s="3"/>
      <c r="DVK490" s="570"/>
      <c r="DVL490" s="3"/>
      <c r="DVM490" s="431"/>
      <c r="DVN490" s="3"/>
      <c r="DVO490" s="570"/>
      <c r="DVP490" s="3"/>
      <c r="DVQ490" s="431"/>
      <c r="DVR490" s="3"/>
      <c r="DVS490" s="570"/>
      <c r="DVT490" s="3"/>
      <c r="DVU490" s="431"/>
      <c r="DVV490" s="3"/>
      <c r="DVW490" s="570"/>
      <c r="DVX490" s="3"/>
      <c r="DVY490" s="431"/>
      <c r="DVZ490" s="3"/>
      <c r="DWA490" s="570"/>
      <c r="DWB490" s="3"/>
      <c r="DWC490" s="431"/>
      <c r="DWD490" s="3"/>
      <c r="DWE490" s="570"/>
      <c r="DWF490" s="3"/>
      <c r="DWG490" s="431"/>
      <c r="DWH490" s="3"/>
      <c r="DWI490" s="570"/>
      <c r="DWJ490" s="3"/>
      <c r="DWK490" s="431"/>
      <c r="DWL490" s="3"/>
      <c r="DWM490" s="570"/>
      <c r="DWN490" s="3"/>
      <c r="DWO490" s="431"/>
      <c r="DWP490" s="3"/>
      <c r="DWQ490" s="570"/>
      <c r="DWR490" s="3"/>
      <c r="DWS490" s="431"/>
      <c r="DWT490" s="3"/>
      <c r="DWU490" s="570"/>
      <c r="DWV490" s="3"/>
      <c r="DWW490" s="431"/>
      <c r="DWX490" s="3"/>
      <c r="DWY490" s="570"/>
      <c r="DWZ490" s="3"/>
      <c r="DXA490" s="431"/>
      <c r="DXB490" s="3"/>
      <c r="DXC490" s="570"/>
      <c r="DXD490" s="3"/>
      <c r="DXE490" s="431"/>
      <c r="DXF490" s="3"/>
      <c r="DXG490" s="570"/>
      <c r="DXH490" s="3"/>
      <c r="DXI490" s="431"/>
      <c r="DXJ490" s="3"/>
      <c r="DXK490" s="570"/>
      <c r="DXL490" s="3"/>
      <c r="DXM490" s="431"/>
      <c r="DXN490" s="3"/>
      <c r="DXO490" s="570"/>
      <c r="DXP490" s="3"/>
      <c r="DXQ490" s="431"/>
      <c r="DXR490" s="3"/>
      <c r="DXS490" s="570"/>
      <c r="DXT490" s="3"/>
      <c r="DXU490" s="431"/>
      <c r="DXV490" s="3"/>
      <c r="DXW490" s="570"/>
      <c r="DXX490" s="3"/>
      <c r="DXY490" s="431"/>
      <c r="DXZ490" s="3"/>
      <c r="DYA490" s="570"/>
      <c r="DYB490" s="3"/>
      <c r="DYC490" s="431"/>
      <c r="DYD490" s="3"/>
      <c r="DYE490" s="570"/>
      <c r="DYF490" s="3"/>
      <c r="DYG490" s="431"/>
      <c r="DYH490" s="3"/>
      <c r="DYI490" s="570"/>
      <c r="DYJ490" s="3"/>
      <c r="DYK490" s="431"/>
      <c r="DYL490" s="3"/>
      <c r="DYM490" s="570"/>
      <c r="DYN490" s="3"/>
      <c r="DYO490" s="431"/>
      <c r="DYP490" s="3"/>
      <c r="DYQ490" s="570"/>
      <c r="DYR490" s="3"/>
      <c r="DYS490" s="431"/>
      <c r="DYT490" s="3"/>
      <c r="DYU490" s="570"/>
      <c r="DYV490" s="3"/>
      <c r="DYW490" s="431"/>
      <c r="DYX490" s="3"/>
      <c r="DYY490" s="570"/>
      <c r="DYZ490" s="3"/>
      <c r="DZA490" s="431"/>
      <c r="DZB490" s="3"/>
      <c r="DZC490" s="570"/>
      <c r="DZD490" s="3"/>
      <c r="DZE490" s="431"/>
      <c r="DZF490" s="3"/>
      <c r="DZG490" s="570"/>
      <c r="DZH490" s="3"/>
      <c r="DZI490" s="431"/>
      <c r="DZJ490" s="3"/>
      <c r="DZK490" s="570"/>
      <c r="DZL490" s="3"/>
      <c r="DZM490" s="431"/>
      <c r="DZN490" s="3"/>
      <c r="DZO490" s="570"/>
      <c r="DZP490" s="3"/>
      <c r="DZQ490" s="431"/>
      <c r="DZR490" s="3"/>
      <c r="DZS490" s="570"/>
      <c r="DZT490" s="3"/>
      <c r="DZU490" s="431"/>
      <c r="DZV490" s="3"/>
      <c r="DZW490" s="570"/>
      <c r="DZX490" s="3"/>
      <c r="DZY490" s="431"/>
      <c r="DZZ490" s="3"/>
      <c r="EAA490" s="570"/>
      <c r="EAB490" s="3"/>
      <c r="EAC490" s="431"/>
      <c r="EAD490" s="3"/>
      <c r="EAE490" s="570"/>
      <c r="EAF490" s="3"/>
      <c r="EAG490" s="431"/>
      <c r="EAH490" s="3"/>
      <c r="EAI490" s="570"/>
      <c r="EAJ490" s="3"/>
      <c r="EAK490" s="431"/>
      <c r="EAL490" s="3"/>
      <c r="EAM490" s="570"/>
      <c r="EAN490" s="3"/>
      <c r="EAO490" s="431"/>
      <c r="EAP490" s="3"/>
      <c r="EAQ490" s="570"/>
      <c r="EAR490" s="3"/>
      <c r="EAS490" s="431"/>
      <c r="EAT490" s="3"/>
      <c r="EAU490" s="570"/>
      <c r="EAV490" s="3"/>
      <c r="EAW490" s="431"/>
      <c r="EAX490" s="3"/>
      <c r="EAY490" s="570"/>
      <c r="EAZ490" s="3"/>
      <c r="EBA490" s="431"/>
      <c r="EBB490" s="3"/>
      <c r="EBC490" s="570"/>
      <c r="EBD490" s="3"/>
      <c r="EBE490" s="431"/>
      <c r="EBF490" s="3"/>
      <c r="EBG490" s="570"/>
      <c r="EBH490" s="3"/>
      <c r="EBI490" s="431"/>
      <c r="EBJ490" s="3"/>
      <c r="EBK490" s="570"/>
      <c r="EBL490" s="3"/>
      <c r="EBM490" s="431"/>
      <c r="EBN490" s="3"/>
      <c r="EBO490" s="570"/>
      <c r="EBP490" s="3"/>
      <c r="EBQ490" s="431"/>
      <c r="EBR490" s="3"/>
      <c r="EBS490" s="570"/>
      <c r="EBT490" s="3"/>
      <c r="EBU490" s="431"/>
      <c r="EBV490" s="3"/>
      <c r="EBW490" s="570"/>
      <c r="EBX490" s="3"/>
      <c r="EBY490" s="431"/>
      <c r="EBZ490" s="3"/>
      <c r="ECA490" s="570"/>
      <c r="ECB490" s="3"/>
      <c r="ECC490" s="431"/>
      <c r="ECD490" s="3"/>
      <c r="ECE490" s="570"/>
      <c r="ECF490" s="3"/>
      <c r="ECG490" s="431"/>
      <c r="ECH490" s="3"/>
      <c r="ECI490" s="570"/>
      <c r="ECJ490" s="3"/>
      <c r="ECK490" s="431"/>
      <c r="ECL490" s="3"/>
      <c r="ECM490" s="570"/>
      <c r="ECN490" s="3"/>
      <c r="ECO490" s="431"/>
      <c r="ECP490" s="3"/>
      <c r="ECQ490" s="570"/>
      <c r="ECR490" s="3"/>
      <c r="ECS490" s="431"/>
      <c r="ECT490" s="3"/>
      <c r="ECU490" s="570"/>
      <c r="ECV490" s="3"/>
      <c r="ECW490" s="431"/>
      <c r="ECX490" s="3"/>
      <c r="ECY490" s="570"/>
      <c r="ECZ490" s="3"/>
      <c r="EDA490" s="431"/>
      <c r="EDB490" s="3"/>
      <c r="EDC490" s="570"/>
      <c r="EDD490" s="3"/>
      <c r="EDE490" s="431"/>
      <c r="EDF490" s="3"/>
      <c r="EDG490" s="570"/>
      <c r="EDH490" s="3"/>
      <c r="EDI490" s="431"/>
      <c r="EDJ490" s="3"/>
      <c r="EDK490" s="570"/>
      <c r="EDL490" s="3"/>
      <c r="EDM490" s="431"/>
      <c r="EDN490" s="3"/>
      <c r="EDO490" s="570"/>
      <c r="EDP490" s="3"/>
      <c r="EDQ490" s="431"/>
      <c r="EDR490" s="3"/>
      <c r="EDS490" s="570"/>
      <c r="EDT490" s="3"/>
      <c r="EDU490" s="431"/>
      <c r="EDV490" s="3"/>
      <c r="EDW490" s="570"/>
      <c r="EDX490" s="3"/>
      <c r="EDY490" s="431"/>
      <c r="EDZ490" s="3"/>
      <c r="EEA490" s="570"/>
      <c r="EEB490" s="3"/>
      <c r="EEC490" s="431"/>
      <c r="EED490" s="3"/>
      <c r="EEE490" s="570"/>
      <c r="EEF490" s="3"/>
      <c r="EEG490" s="431"/>
      <c r="EEH490" s="3"/>
      <c r="EEI490" s="570"/>
      <c r="EEJ490" s="3"/>
      <c r="EEK490" s="431"/>
      <c r="EEL490" s="3"/>
      <c r="EEM490" s="570"/>
      <c r="EEN490" s="3"/>
      <c r="EEO490" s="431"/>
      <c r="EEP490" s="3"/>
      <c r="EEQ490" s="570"/>
      <c r="EER490" s="3"/>
      <c r="EES490" s="431"/>
      <c r="EET490" s="3"/>
      <c r="EEU490" s="570"/>
      <c r="EEV490" s="3"/>
      <c r="EEW490" s="431"/>
      <c r="EEX490" s="3"/>
      <c r="EEY490" s="570"/>
      <c r="EEZ490" s="3"/>
      <c r="EFA490" s="431"/>
      <c r="EFB490" s="3"/>
      <c r="EFC490" s="570"/>
      <c r="EFD490" s="3"/>
      <c r="EFE490" s="431"/>
      <c r="EFF490" s="3"/>
      <c r="EFG490" s="570"/>
      <c r="EFH490" s="3"/>
      <c r="EFI490" s="431"/>
      <c r="EFJ490" s="3"/>
      <c r="EFK490" s="570"/>
      <c r="EFL490" s="3"/>
      <c r="EFM490" s="431"/>
      <c r="EFN490" s="3"/>
      <c r="EFO490" s="570"/>
      <c r="EFP490" s="3"/>
      <c r="EFQ490" s="431"/>
      <c r="EFR490" s="3"/>
      <c r="EFS490" s="570"/>
      <c r="EFT490" s="3"/>
      <c r="EFU490" s="431"/>
      <c r="EFV490" s="3"/>
      <c r="EFW490" s="570"/>
      <c r="EFX490" s="3"/>
      <c r="EFY490" s="431"/>
      <c r="EFZ490" s="3"/>
      <c r="EGA490" s="570"/>
      <c r="EGB490" s="3"/>
      <c r="EGC490" s="431"/>
      <c r="EGD490" s="3"/>
      <c r="EGE490" s="570"/>
      <c r="EGF490" s="3"/>
      <c r="EGG490" s="431"/>
      <c r="EGH490" s="3"/>
      <c r="EGI490" s="570"/>
      <c r="EGJ490" s="3"/>
      <c r="EGK490" s="431"/>
      <c r="EGL490" s="3"/>
      <c r="EGM490" s="570"/>
      <c r="EGN490" s="3"/>
      <c r="EGO490" s="431"/>
      <c r="EGP490" s="3"/>
      <c r="EGQ490" s="570"/>
      <c r="EGR490" s="3"/>
      <c r="EGS490" s="431"/>
      <c r="EGT490" s="3"/>
      <c r="EGU490" s="570"/>
      <c r="EGV490" s="3"/>
      <c r="EGW490" s="431"/>
      <c r="EGX490" s="3"/>
      <c r="EGY490" s="570"/>
      <c r="EGZ490" s="3"/>
      <c r="EHA490" s="431"/>
      <c r="EHB490" s="3"/>
      <c r="EHC490" s="570"/>
      <c r="EHD490" s="3"/>
      <c r="EHE490" s="431"/>
      <c r="EHF490" s="3"/>
      <c r="EHG490" s="570"/>
      <c r="EHH490" s="3"/>
      <c r="EHI490" s="431"/>
      <c r="EHJ490" s="3"/>
      <c r="EHK490" s="570"/>
      <c r="EHL490" s="3"/>
      <c r="EHM490" s="431"/>
      <c r="EHN490" s="3"/>
      <c r="EHO490" s="570"/>
      <c r="EHP490" s="3"/>
      <c r="EHQ490" s="431"/>
      <c r="EHR490" s="3"/>
      <c r="EHS490" s="570"/>
      <c r="EHT490" s="3"/>
      <c r="EHU490" s="431"/>
      <c r="EHV490" s="3"/>
      <c r="EHW490" s="570"/>
      <c r="EHX490" s="3"/>
      <c r="EHY490" s="431"/>
      <c r="EHZ490" s="3"/>
      <c r="EIA490" s="570"/>
      <c r="EIB490" s="3"/>
      <c r="EIC490" s="431"/>
      <c r="EID490" s="3"/>
      <c r="EIE490" s="570"/>
      <c r="EIF490" s="3"/>
      <c r="EIG490" s="431"/>
      <c r="EIH490" s="3"/>
      <c r="EII490" s="570"/>
      <c r="EIJ490" s="3"/>
      <c r="EIK490" s="431"/>
      <c r="EIL490" s="3"/>
      <c r="EIM490" s="570"/>
      <c r="EIN490" s="3"/>
      <c r="EIO490" s="431"/>
      <c r="EIP490" s="3"/>
      <c r="EIQ490" s="570"/>
      <c r="EIR490" s="3"/>
      <c r="EIS490" s="431"/>
      <c r="EIT490" s="3"/>
      <c r="EIU490" s="570"/>
      <c r="EIV490" s="3"/>
      <c r="EIW490" s="431"/>
      <c r="EIX490" s="3"/>
      <c r="EIY490" s="570"/>
      <c r="EIZ490" s="3"/>
      <c r="EJA490" s="431"/>
      <c r="EJB490" s="3"/>
      <c r="EJC490" s="570"/>
      <c r="EJD490" s="3"/>
      <c r="EJE490" s="431"/>
      <c r="EJF490" s="3"/>
      <c r="EJG490" s="570"/>
      <c r="EJH490" s="3"/>
      <c r="EJI490" s="431"/>
      <c r="EJJ490" s="3"/>
      <c r="EJK490" s="570"/>
      <c r="EJL490" s="3"/>
      <c r="EJM490" s="431"/>
      <c r="EJN490" s="3"/>
      <c r="EJO490" s="570"/>
      <c r="EJP490" s="3"/>
      <c r="EJQ490" s="431"/>
      <c r="EJR490" s="3"/>
      <c r="EJS490" s="570"/>
      <c r="EJT490" s="3"/>
      <c r="EJU490" s="431"/>
      <c r="EJV490" s="3"/>
      <c r="EJW490" s="570"/>
      <c r="EJX490" s="3"/>
      <c r="EJY490" s="431"/>
      <c r="EJZ490" s="3"/>
      <c r="EKA490" s="570"/>
      <c r="EKB490" s="3"/>
      <c r="EKC490" s="431"/>
      <c r="EKD490" s="3"/>
      <c r="EKE490" s="570"/>
      <c r="EKF490" s="3"/>
      <c r="EKG490" s="431"/>
      <c r="EKH490" s="3"/>
      <c r="EKI490" s="570"/>
      <c r="EKJ490" s="3"/>
      <c r="EKK490" s="431"/>
      <c r="EKL490" s="3"/>
      <c r="EKM490" s="570"/>
      <c r="EKN490" s="3"/>
      <c r="EKO490" s="431"/>
      <c r="EKP490" s="3"/>
      <c r="EKQ490" s="570"/>
      <c r="EKR490" s="3"/>
      <c r="EKS490" s="431"/>
      <c r="EKT490" s="3"/>
      <c r="EKU490" s="570"/>
      <c r="EKV490" s="3"/>
      <c r="EKW490" s="431"/>
      <c r="EKX490" s="3"/>
      <c r="EKY490" s="570"/>
      <c r="EKZ490" s="3"/>
      <c r="ELA490" s="431"/>
      <c r="ELB490" s="3"/>
      <c r="ELC490" s="570"/>
      <c r="ELD490" s="3"/>
      <c r="ELE490" s="431"/>
      <c r="ELF490" s="3"/>
      <c r="ELG490" s="570"/>
      <c r="ELH490" s="3"/>
      <c r="ELI490" s="431"/>
      <c r="ELJ490" s="3"/>
      <c r="ELK490" s="570"/>
      <c r="ELL490" s="3"/>
      <c r="ELM490" s="431"/>
      <c r="ELN490" s="3"/>
      <c r="ELO490" s="570"/>
      <c r="ELP490" s="3"/>
      <c r="ELQ490" s="431"/>
      <c r="ELR490" s="3"/>
      <c r="ELS490" s="570"/>
      <c r="ELT490" s="3"/>
      <c r="ELU490" s="431"/>
      <c r="ELV490" s="3"/>
      <c r="ELW490" s="570"/>
      <c r="ELX490" s="3"/>
      <c r="ELY490" s="431"/>
      <c r="ELZ490" s="3"/>
      <c r="EMA490" s="570"/>
      <c r="EMB490" s="3"/>
      <c r="EMC490" s="431"/>
      <c r="EMD490" s="3"/>
      <c r="EME490" s="570"/>
      <c r="EMF490" s="3"/>
      <c r="EMG490" s="431"/>
      <c r="EMH490" s="3"/>
      <c r="EMI490" s="570"/>
      <c r="EMJ490" s="3"/>
      <c r="EMK490" s="431"/>
      <c r="EML490" s="3"/>
      <c r="EMM490" s="570"/>
      <c r="EMN490" s="3"/>
      <c r="EMO490" s="431"/>
      <c r="EMP490" s="3"/>
      <c r="EMQ490" s="570"/>
      <c r="EMR490" s="3"/>
      <c r="EMS490" s="431"/>
      <c r="EMT490" s="3"/>
      <c r="EMU490" s="570"/>
      <c r="EMV490" s="3"/>
      <c r="EMW490" s="431"/>
      <c r="EMX490" s="3"/>
      <c r="EMY490" s="570"/>
      <c r="EMZ490" s="3"/>
      <c r="ENA490" s="431"/>
      <c r="ENB490" s="3"/>
      <c r="ENC490" s="570"/>
      <c r="END490" s="3"/>
      <c r="ENE490" s="431"/>
      <c r="ENF490" s="3"/>
      <c r="ENG490" s="570"/>
      <c r="ENH490" s="3"/>
      <c r="ENI490" s="431"/>
      <c r="ENJ490" s="3"/>
      <c r="ENK490" s="570"/>
      <c r="ENL490" s="3"/>
      <c r="ENM490" s="431"/>
      <c r="ENN490" s="3"/>
      <c r="ENO490" s="570"/>
      <c r="ENP490" s="3"/>
      <c r="ENQ490" s="431"/>
      <c r="ENR490" s="3"/>
      <c r="ENS490" s="570"/>
      <c r="ENT490" s="3"/>
      <c r="ENU490" s="431"/>
      <c r="ENV490" s="3"/>
      <c r="ENW490" s="570"/>
      <c r="ENX490" s="3"/>
      <c r="ENY490" s="431"/>
      <c r="ENZ490" s="3"/>
      <c r="EOA490" s="570"/>
      <c r="EOB490" s="3"/>
      <c r="EOC490" s="431"/>
      <c r="EOD490" s="3"/>
      <c r="EOE490" s="570"/>
      <c r="EOF490" s="3"/>
      <c r="EOG490" s="431"/>
      <c r="EOH490" s="3"/>
      <c r="EOI490" s="570"/>
      <c r="EOJ490" s="3"/>
      <c r="EOK490" s="431"/>
      <c r="EOL490" s="3"/>
      <c r="EOM490" s="570"/>
      <c r="EON490" s="3"/>
      <c r="EOO490" s="431"/>
      <c r="EOP490" s="3"/>
      <c r="EOQ490" s="570"/>
      <c r="EOR490" s="3"/>
      <c r="EOS490" s="431"/>
      <c r="EOT490" s="3"/>
      <c r="EOU490" s="570"/>
      <c r="EOV490" s="3"/>
      <c r="EOW490" s="431"/>
      <c r="EOX490" s="3"/>
      <c r="EOY490" s="570"/>
      <c r="EOZ490" s="3"/>
      <c r="EPA490" s="431"/>
      <c r="EPB490" s="3"/>
      <c r="EPC490" s="570"/>
      <c r="EPD490" s="3"/>
      <c r="EPE490" s="431"/>
      <c r="EPF490" s="3"/>
      <c r="EPG490" s="570"/>
      <c r="EPH490" s="3"/>
      <c r="EPI490" s="431"/>
      <c r="EPJ490" s="3"/>
      <c r="EPK490" s="570"/>
      <c r="EPL490" s="3"/>
      <c r="EPM490" s="431"/>
      <c r="EPN490" s="3"/>
      <c r="EPO490" s="570"/>
      <c r="EPP490" s="3"/>
      <c r="EPQ490" s="431"/>
      <c r="EPR490" s="3"/>
      <c r="EPS490" s="570"/>
      <c r="EPT490" s="3"/>
      <c r="EPU490" s="431"/>
      <c r="EPV490" s="3"/>
      <c r="EPW490" s="570"/>
      <c r="EPX490" s="3"/>
      <c r="EPY490" s="431"/>
      <c r="EPZ490" s="3"/>
      <c r="EQA490" s="570"/>
      <c r="EQB490" s="3"/>
      <c r="EQC490" s="431"/>
      <c r="EQD490" s="3"/>
      <c r="EQE490" s="570"/>
      <c r="EQF490" s="3"/>
      <c r="EQG490" s="431"/>
      <c r="EQH490" s="3"/>
      <c r="EQI490" s="570"/>
      <c r="EQJ490" s="3"/>
      <c r="EQK490" s="431"/>
      <c r="EQL490" s="3"/>
      <c r="EQM490" s="570"/>
      <c r="EQN490" s="3"/>
      <c r="EQO490" s="431"/>
      <c r="EQP490" s="3"/>
      <c r="EQQ490" s="570"/>
      <c r="EQR490" s="3"/>
      <c r="EQS490" s="431"/>
      <c r="EQT490" s="3"/>
      <c r="EQU490" s="570"/>
      <c r="EQV490" s="3"/>
      <c r="EQW490" s="431"/>
      <c r="EQX490" s="3"/>
      <c r="EQY490" s="570"/>
      <c r="EQZ490" s="3"/>
      <c r="ERA490" s="431"/>
      <c r="ERB490" s="3"/>
      <c r="ERC490" s="570"/>
      <c r="ERD490" s="3"/>
      <c r="ERE490" s="431"/>
      <c r="ERF490" s="3"/>
      <c r="ERG490" s="570"/>
      <c r="ERH490" s="3"/>
      <c r="ERI490" s="431"/>
      <c r="ERJ490" s="3"/>
      <c r="ERK490" s="570"/>
      <c r="ERL490" s="3"/>
      <c r="ERM490" s="431"/>
      <c r="ERN490" s="3"/>
      <c r="ERO490" s="570"/>
      <c r="ERP490" s="3"/>
      <c r="ERQ490" s="431"/>
      <c r="ERR490" s="3"/>
      <c r="ERS490" s="570"/>
      <c r="ERT490" s="3"/>
      <c r="ERU490" s="431"/>
      <c r="ERV490" s="3"/>
      <c r="ERW490" s="570"/>
      <c r="ERX490" s="3"/>
      <c r="ERY490" s="431"/>
      <c r="ERZ490" s="3"/>
      <c r="ESA490" s="570"/>
      <c r="ESB490" s="3"/>
      <c r="ESC490" s="431"/>
      <c r="ESD490" s="3"/>
      <c r="ESE490" s="570"/>
      <c r="ESF490" s="3"/>
      <c r="ESG490" s="431"/>
      <c r="ESH490" s="3"/>
      <c r="ESI490" s="570"/>
      <c r="ESJ490" s="3"/>
      <c r="ESK490" s="431"/>
      <c r="ESL490" s="3"/>
      <c r="ESM490" s="570"/>
      <c r="ESN490" s="3"/>
      <c r="ESO490" s="431"/>
      <c r="ESP490" s="3"/>
      <c r="ESQ490" s="570"/>
      <c r="ESR490" s="3"/>
      <c r="ESS490" s="431"/>
      <c r="EST490" s="3"/>
      <c r="ESU490" s="570"/>
      <c r="ESV490" s="3"/>
      <c r="ESW490" s="431"/>
      <c r="ESX490" s="3"/>
      <c r="ESY490" s="570"/>
      <c r="ESZ490" s="3"/>
      <c r="ETA490" s="431"/>
      <c r="ETB490" s="3"/>
      <c r="ETC490" s="570"/>
      <c r="ETD490" s="3"/>
      <c r="ETE490" s="431"/>
      <c r="ETF490" s="3"/>
      <c r="ETG490" s="570"/>
      <c r="ETH490" s="3"/>
      <c r="ETI490" s="431"/>
      <c r="ETJ490" s="3"/>
      <c r="ETK490" s="570"/>
      <c r="ETL490" s="3"/>
      <c r="ETM490" s="431"/>
      <c r="ETN490" s="3"/>
      <c r="ETO490" s="570"/>
      <c r="ETP490" s="3"/>
      <c r="ETQ490" s="431"/>
      <c r="ETR490" s="3"/>
      <c r="ETS490" s="570"/>
      <c r="ETT490" s="3"/>
      <c r="ETU490" s="431"/>
      <c r="ETV490" s="3"/>
      <c r="ETW490" s="570"/>
      <c r="ETX490" s="3"/>
      <c r="ETY490" s="431"/>
      <c r="ETZ490" s="3"/>
      <c r="EUA490" s="570"/>
      <c r="EUB490" s="3"/>
      <c r="EUC490" s="431"/>
      <c r="EUD490" s="3"/>
      <c r="EUE490" s="570"/>
      <c r="EUF490" s="3"/>
      <c r="EUG490" s="431"/>
      <c r="EUH490" s="3"/>
      <c r="EUI490" s="570"/>
      <c r="EUJ490" s="3"/>
      <c r="EUK490" s="431"/>
      <c r="EUL490" s="3"/>
      <c r="EUM490" s="570"/>
      <c r="EUN490" s="3"/>
      <c r="EUO490" s="431"/>
      <c r="EUP490" s="3"/>
      <c r="EUQ490" s="570"/>
      <c r="EUR490" s="3"/>
      <c r="EUS490" s="431"/>
      <c r="EUT490" s="3"/>
      <c r="EUU490" s="570"/>
      <c r="EUV490" s="3"/>
      <c r="EUW490" s="431"/>
      <c r="EUX490" s="3"/>
      <c r="EUY490" s="570"/>
      <c r="EUZ490" s="3"/>
      <c r="EVA490" s="431"/>
      <c r="EVB490" s="3"/>
      <c r="EVC490" s="570"/>
      <c r="EVD490" s="3"/>
      <c r="EVE490" s="431"/>
      <c r="EVF490" s="3"/>
      <c r="EVG490" s="570"/>
      <c r="EVH490" s="3"/>
      <c r="EVI490" s="431"/>
      <c r="EVJ490" s="3"/>
      <c r="EVK490" s="570"/>
      <c r="EVL490" s="3"/>
      <c r="EVM490" s="431"/>
      <c r="EVN490" s="3"/>
      <c r="EVO490" s="570"/>
      <c r="EVP490" s="3"/>
      <c r="EVQ490" s="431"/>
      <c r="EVR490" s="3"/>
      <c r="EVS490" s="570"/>
      <c r="EVT490" s="3"/>
      <c r="EVU490" s="431"/>
      <c r="EVV490" s="3"/>
      <c r="EVW490" s="570"/>
      <c r="EVX490" s="3"/>
      <c r="EVY490" s="431"/>
      <c r="EVZ490" s="3"/>
      <c r="EWA490" s="570"/>
      <c r="EWB490" s="3"/>
      <c r="EWC490" s="431"/>
      <c r="EWD490" s="3"/>
      <c r="EWE490" s="570"/>
      <c r="EWF490" s="3"/>
      <c r="EWG490" s="431"/>
      <c r="EWH490" s="3"/>
      <c r="EWI490" s="570"/>
      <c r="EWJ490" s="3"/>
      <c r="EWK490" s="431"/>
      <c r="EWL490" s="3"/>
      <c r="EWM490" s="570"/>
      <c r="EWN490" s="3"/>
      <c r="EWO490" s="431"/>
      <c r="EWP490" s="3"/>
      <c r="EWQ490" s="570"/>
      <c r="EWR490" s="3"/>
      <c r="EWS490" s="431"/>
      <c r="EWT490" s="3"/>
      <c r="EWU490" s="570"/>
      <c r="EWV490" s="3"/>
      <c r="EWW490" s="431"/>
      <c r="EWX490" s="3"/>
      <c r="EWY490" s="570"/>
      <c r="EWZ490" s="3"/>
      <c r="EXA490" s="431"/>
      <c r="EXB490" s="3"/>
      <c r="EXC490" s="570"/>
      <c r="EXD490" s="3"/>
      <c r="EXE490" s="431"/>
      <c r="EXF490" s="3"/>
      <c r="EXG490" s="570"/>
      <c r="EXH490" s="3"/>
      <c r="EXI490" s="431"/>
      <c r="EXJ490" s="3"/>
      <c r="EXK490" s="570"/>
      <c r="EXL490" s="3"/>
      <c r="EXM490" s="431"/>
      <c r="EXN490" s="3"/>
      <c r="EXO490" s="570"/>
      <c r="EXP490" s="3"/>
      <c r="EXQ490" s="431"/>
      <c r="EXR490" s="3"/>
      <c r="EXS490" s="570"/>
      <c r="EXT490" s="3"/>
      <c r="EXU490" s="431"/>
      <c r="EXV490" s="3"/>
      <c r="EXW490" s="570"/>
      <c r="EXX490" s="3"/>
      <c r="EXY490" s="431"/>
      <c r="EXZ490" s="3"/>
      <c r="EYA490" s="570"/>
      <c r="EYB490" s="3"/>
      <c r="EYC490" s="431"/>
      <c r="EYD490" s="3"/>
      <c r="EYE490" s="570"/>
      <c r="EYF490" s="3"/>
      <c r="EYG490" s="431"/>
      <c r="EYH490" s="3"/>
      <c r="EYI490" s="570"/>
      <c r="EYJ490" s="3"/>
      <c r="EYK490" s="431"/>
      <c r="EYL490" s="3"/>
      <c r="EYM490" s="570"/>
      <c r="EYN490" s="3"/>
      <c r="EYO490" s="431"/>
      <c r="EYP490" s="3"/>
      <c r="EYQ490" s="570"/>
      <c r="EYR490" s="3"/>
      <c r="EYS490" s="431"/>
      <c r="EYT490" s="3"/>
      <c r="EYU490" s="570"/>
      <c r="EYV490" s="3"/>
      <c r="EYW490" s="431"/>
      <c r="EYX490" s="3"/>
      <c r="EYY490" s="570"/>
      <c r="EYZ490" s="3"/>
      <c r="EZA490" s="431"/>
      <c r="EZB490" s="3"/>
      <c r="EZC490" s="570"/>
      <c r="EZD490" s="3"/>
      <c r="EZE490" s="431"/>
      <c r="EZF490" s="3"/>
      <c r="EZG490" s="570"/>
      <c r="EZH490" s="3"/>
      <c r="EZI490" s="431"/>
      <c r="EZJ490" s="3"/>
      <c r="EZK490" s="570"/>
      <c r="EZL490" s="3"/>
      <c r="EZM490" s="431"/>
      <c r="EZN490" s="3"/>
      <c r="EZO490" s="570"/>
      <c r="EZP490" s="3"/>
      <c r="EZQ490" s="431"/>
      <c r="EZR490" s="3"/>
      <c r="EZS490" s="570"/>
      <c r="EZT490" s="3"/>
      <c r="EZU490" s="431"/>
      <c r="EZV490" s="3"/>
      <c r="EZW490" s="570"/>
      <c r="EZX490" s="3"/>
      <c r="EZY490" s="431"/>
      <c r="EZZ490" s="3"/>
      <c r="FAA490" s="570"/>
      <c r="FAB490" s="3"/>
      <c r="FAC490" s="431"/>
      <c r="FAD490" s="3"/>
      <c r="FAE490" s="570"/>
      <c r="FAF490" s="3"/>
      <c r="FAG490" s="431"/>
      <c r="FAH490" s="3"/>
      <c r="FAI490" s="570"/>
      <c r="FAJ490" s="3"/>
      <c r="FAK490" s="431"/>
      <c r="FAL490" s="3"/>
      <c r="FAM490" s="570"/>
      <c r="FAN490" s="3"/>
      <c r="FAO490" s="431"/>
      <c r="FAP490" s="3"/>
      <c r="FAQ490" s="570"/>
      <c r="FAR490" s="3"/>
      <c r="FAS490" s="431"/>
      <c r="FAT490" s="3"/>
      <c r="FAU490" s="570"/>
      <c r="FAV490" s="3"/>
      <c r="FAW490" s="431"/>
      <c r="FAX490" s="3"/>
      <c r="FAY490" s="570"/>
      <c r="FAZ490" s="3"/>
      <c r="FBA490" s="431"/>
      <c r="FBB490" s="3"/>
      <c r="FBC490" s="570"/>
      <c r="FBD490" s="3"/>
      <c r="FBE490" s="431"/>
      <c r="FBF490" s="3"/>
      <c r="FBG490" s="570"/>
      <c r="FBH490" s="3"/>
      <c r="FBI490" s="431"/>
      <c r="FBJ490" s="3"/>
      <c r="FBK490" s="570"/>
      <c r="FBL490" s="3"/>
      <c r="FBM490" s="431"/>
      <c r="FBN490" s="3"/>
      <c r="FBO490" s="570"/>
      <c r="FBP490" s="3"/>
      <c r="FBQ490" s="431"/>
      <c r="FBR490" s="3"/>
      <c r="FBS490" s="570"/>
      <c r="FBT490" s="3"/>
      <c r="FBU490" s="431"/>
      <c r="FBV490" s="3"/>
      <c r="FBW490" s="570"/>
      <c r="FBX490" s="3"/>
      <c r="FBY490" s="431"/>
      <c r="FBZ490" s="3"/>
      <c r="FCA490" s="570"/>
      <c r="FCB490" s="3"/>
      <c r="FCC490" s="431"/>
      <c r="FCD490" s="3"/>
      <c r="FCE490" s="570"/>
      <c r="FCF490" s="3"/>
      <c r="FCG490" s="431"/>
      <c r="FCH490" s="3"/>
      <c r="FCI490" s="570"/>
      <c r="FCJ490" s="3"/>
      <c r="FCK490" s="431"/>
      <c r="FCL490" s="3"/>
      <c r="FCM490" s="570"/>
      <c r="FCN490" s="3"/>
      <c r="FCO490" s="431"/>
      <c r="FCP490" s="3"/>
      <c r="FCQ490" s="570"/>
      <c r="FCR490" s="3"/>
      <c r="FCS490" s="431"/>
      <c r="FCT490" s="3"/>
      <c r="FCU490" s="570"/>
      <c r="FCV490" s="3"/>
      <c r="FCW490" s="431"/>
      <c r="FCX490" s="3"/>
      <c r="FCY490" s="570"/>
      <c r="FCZ490" s="3"/>
      <c r="FDA490" s="431"/>
      <c r="FDB490" s="3"/>
      <c r="FDC490" s="570"/>
      <c r="FDD490" s="3"/>
      <c r="FDE490" s="431"/>
      <c r="FDF490" s="3"/>
      <c r="FDG490" s="570"/>
      <c r="FDH490" s="3"/>
      <c r="FDI490" s="431"/>
      <c r="FDJ490" s="3"/>
      <c r="FDK490" s="570"/>
      <c r="FDL490" s="3"/>
      <c r="FDM490" s="431"/>
      <c r="FDN490" s="3"/>
      <c r="FDO490" s="570"/>
      <c r="FDP490" s="3"/>
      <c r="FDQ490" s="431"/>
      <c r="FDR490" s="3"/>
      <c r="FDS490" s="570"/>
      <c r="FDT490" s="3"/>
      <c r="FDU490" s="431"/>
      <c r="FDV490" s="3"/>
      <c r="FDW490" s="570"/>
      <c r="FDX490" s="3"/>
      <c r="FDY490" s="431"/>
      <c r="FDZ490" s="3"/>
      <c r="FEA490" s="570"/>
      <c r="FEB490" s="3"/>
      <c r="FEC490" s="431"/>
      <c r="FED490" s="3"/>
      <c r="FEE490" s="570"/>
      <c r="FEF490" s="3"/>
      <c r="FEG490" s="431"/>
      <c r="FEH490" s="3"/>
      <c r="FEI490" s="570"/>
      <c r="FEJ490" s="3"/>
      <c r="FEK490" s="431"/>
      <c r="FEL490" s="3"/>
      <c r="FEM490" s="570"/>
      <c r="FEN490" s="3"/>
      <c r="FEO490" s="431"/>
      <c r="FEP490" s="3"/>
      <c r="FEQ490" s="570"/>
      <c r="FER490" s="3"/>
      <c r="FES490" s="431"/>
      <c r="FET490" s="3"/>
      <c r="FEU490" s="570"/>
      <c r="FEV490" s="3"/>
      <c r="FEW490" s="431"/>
      <c r="FEX490" s="3"/>
      <c r="FEY490" s="570"/>
      <c r="FEZ490" s="3"/>
      <c r="FFA490" s="431"/>
      <c r="FFB490" s="3"/>
      <c r="FFC490" s="570"/>
      <c r="FFD490" s="3"/>
      <c r="FFE490" s="431"/>
      <c r="FFF490" s="3"/>
      <c r="FFG490" s="570"/>
      <c r="FFH490" s="3"/>
      <c r="FFI490" s="431"/>
      <c r="FFJ490" s="3"/>
      <c r="FFK490" s="570"/>
      <c r="FFL490" s="3"/>
      <c r="FFM490" s="431"/>
      <c r="FFN490" s="3"/>
      <c r="FFO490" s="570"/>
      <c r="FFP490" s="3"/>
      <c r="FFQ490" s="431"/>
      <c r="FFR490" s="3"/>
      <c r="FFS490" s="570"/>
      <c r="FFT490" s="3"/>
      <c r="FFU490" s="431"/>
      <c r="FFV490" s="3"/>
      <c r="FFW490" s="570"/>
      <c r="FFX490" s="3"/>
      <c r="FFY490" s="431"/>
      <c r="FFZ490" s="3"/>
      <c r="FGA490" s="570"/>
      <c r="FGB490" s="3"/>
      <c r="FGC490" s="431"/>
      <c r="FGD490" s="3"/>
      <c r="FGE490" s="570"/>
      <c r="FGF490" s="3"/>
      <c r="FGG490" s="431"/>
      <c r="FGH490" s="3"/>
      <c r="FGI490" s="570"/>
      <c r="FGJ490" s="3"/>
      <c r="FGK490" s="431"/>
      <c r="FGL490" s="3"/>
      <c r="FGM490" s="570"/>
      <c r="FGN490" s="3"/>
      <c r="FGO490" s="431"/>
      <c r="FGP490" s="3"/>
      <c r="FGQ490" s="570"/>
      <c r="FGR490" s="3"/>
      <c r="FGS490" s="431"/>
      <c r="FGT490" s="3"/>
      <c r="FGU490" s="570"/>
      <c r="FGV490" s="3"/>
      <c r="FGW490" s="431"/>
      <c r="FGX490" s="3"/>
      <c r="FGY490" s="570"/>
      <c r="FGZ490" s="3"/>
      <c r="FHA490" s="431"/>
      <c r="FHB490" s="3"/>
      <c r="FHC490" s="570"/>
      <c r="FHD490" s="3"/>
      <c r="FHE490" s="431"/>
      <c r="FHF490" s="3"/>
      <c r="FHG490" s="570"/>
      <c r="FHH490" s="3"/>
      <c r="FHI490" s="431"/>
      <c r="FHJ490" s="3"/>
      <c r="FHK490" s="570"/>
      <c r="FHL490" s="3"/>
      <c r="FHM490" s="431"/>
      <c r="FHN490" s="3"/>
      <c r="FHO490" s="570"/>
      <c r="FHP490" s="3"/>
      <c r="FHQ490" s="431"/>
      <c r="FHR490" s="3"/>
      <c r="FHS490" s="570"/>
      <c r="FHT490" s="3"/>
      <c r="FHU490" s="431"/>
      <c r="FHV490" s="3"/>
      <c r="FHW490" s="570"/>
      <c r="FHX490" s="3"/>
      <c r="FHY490" s="431"/>
      <c r="FHZ490" s="3"/>
      <c r="FIA490" s="570"/>
      <c r="FIB490" s="3"/>
      <c r="FIC490" s="431"/>
      <c r="FID490" s="3"/>
      <c r="FIE490" s="570"/>
      <c r="FIF490" s="3"/>
      <c r="FIG490" s="431"/>
      <c r="FIH490" s="3"/>
      <c r="FII490" s="570"/>
      <c r="FIJ490" s="3"/>
      <c r="FIK490" s="431"/>
      <c r="FIL490" s="3"/>
      <c r="FIM490" s="570"/>
      <c r="FIN490" s="3"/>
      <c r="FIO490" s="431"/>
      <c r="FIP490" s="3"/>
      <c r="FIQ490" s="570"/>
      <c r="FIR490" s="3"/>
      <c r="FIS490" s="431"/>
      <c r="FIT490" s="3"/>
      <c r="FIU490" s="570"/>
      <c r="FIV490" s="3"/>
      <c r="FIW490" s="431"/>
      <c r="FIX490" s="3"/>
      <c r="FIY490" s="570"/>
      <c r="FIZ490" s="3"/>
      <c r="FJA490" s="431"/>
      <c r="FJB490" s="3"/>
      <c r="FJC490" s="570"/>
      <c r="FJD490" s="3"/>
      <c r="FJE490" s="431"/>
      <c r="FJF490" s="3"/>
      <c r="FJG490" s="570"/>
      <c r="FJH490" s="3"/>
      <c r="FJI490" s="431"/>
      <c r="FJJ490" s="3"/>
      <c r="FJK490" s="570"/>
      <c r="FJL490" s="3"/>
      <c r="FJM490" s="431"/>
      <c r="FJN490" s="3"/>
      <c r="FJO490" s="570"/>
      <c r="FJP490" s="3"/>
      <c r="FJQ490" s="431"/>
      <c r="FJR490" s="3"/>
      <c r="FJS490" s="570"/>
      <c r="FJT490" s="3"/>
      <c r="FJU490" s="431"/>
      <c r="FJV490" s="3"/>
      <c r="FJW490" s="570"/>
      <c r="FJX490" s="3"/>
      <c r="FJY490" s="431"/>
      <c r="FJZ490" s="3"/>
      <c r="FKA490" s="570"/>
      <c r="FKB490" s="3"/>
      <c r="FKC490" s="431"/>
      <c r="FKD490" s="3"/>
      <c r="FKE490" s="570"/>
      <c r="FKF490" s="3"/>
      <c r="FKG490" s="431"/>
      <c r="FKH490" s="3"/>
      <c r="FKI490" s="570"/>
      <c r="FKJ490" s="3"/>
      <c r="FKK490" s="431"/>
      <c r="FKL490" s="3"/>
      <c r="FKM490" s="570"/>
      <c r="FKN490" s="3"/>
      <c r="FKO490" s="431"/>
      <c r="FKP490" s="3"/>
      <c r="FKQ490" s="570"/>
      <c r="FKR490" s="3"/>
      <c r="FKS490" s="431"/>
      <c r="FKT490" s="3"/>
      <c r="FKU490" s="570"/>
      <c r="FKV490" s="3"/>
      <c r="FKW490" s="431"/>
      <c r="FKX490" s="3"/>
      <c r="FKY490" s="570"/>
      <c r="FKZ490" s="3"/>
      <c r="FLA490" s="431"/>
      <c r="FLB490" s="3"/>
      <c r="FLC490" s="570"/>
      <c r="FLD490" s="3"/>
      <c r="FLE490" s="431"/>
      <c r="FLF490" s="3"/>
      <c r="FLG490" s="570"/>
      <c r="FLH490" s="3"/>
      <c r="FLI490" s="431"/>
      <c r="FLJ490" s="3"/>
      <c r="FLK490" s="570"/>
      <c r="FLL490" s="3"/>
      <c r="FLM490" s="431"/>
      <c r="FLN490" s="3"/>
      <c r="FLO490" s="570"/>
      <c r="FLP490" s="3"/>
      <c r="FLQ490" s="431"/>
      <c r="FLR490" s="3"/>
      <c r="FLS490" s="570"/>
      <c r="FLT490" s="3"/>
      <c r="FLU490" s="431"/>
      <c r="FLV490" s="3"/>
      <c r="FLW490" s="570"/>
      <c r="FLX490" s="3"/>
      <c r="FLY490" s="431"/>
      <c r="FLZ490" s="3"/>
      <c r="FMA490" s="570"/>
      <c r="FMB490" s="3"/>
      <c r="FMC490" s="431"/>
      <c r="FMD490" s="3"/>
      <c r="FME490" s="570"/>
      <c r="FMF490" s="3"/>
      <c r="FMG490" s="431"/>
      <c r="FMH490" s="3"/>
      <c r="FMI490" s="570"/>
      <c r="FMJ490" s="3"/>
      <c r="FMK490" s="431"/>
      <c r="FML490" s="3"/>
      <c r="FMM490" s="570"/>
      <c r="FMN490" s="3"/>
      <c r="FMO490" s="431"/>
      <c r="FMP490" s="3"/>
      <c r="FMQ490" s="570"/>
      <c r="FMR490" s="3"/>
      <c r="FMS490" s="431"/>
      <c r="FMT490" s="3"/>
      <c r="FMU490" s="570"/>
      <c r="FMV490" s="3"/>
      <c r="FMW490" s="431"/>
      <c r="FMX490" s="3"/>
      <c r="FMY490" s="570"/>
      <c r="FMZ490" s="3"/>
      <c r="FNA490" s="431"/>
      <c r="FNB490" s="3"/>
      <c r="FNC490" s="570"/>
      <c r="FND490" s="3"/>
      <c r="FNE490" s="431"/>
      <c r="FNF490" s="3"/>
      <c r="FNG490" s="570"/>
      <c r="FNH490" s="3"/>
      <c r="FNI490" s="431"/>
      <c r="FNJ490" s="3"/>
      <c r="FNK490" s="570"/>
      <c r="FNL490" s="3"/>
      <c r="FNM490" s="431"/>
      <c r="FNN490" s="3"/>
      <c r="FNO490" s="570"/>
      <c r="FNP490" s="3"/>
      <c r="FNQ490" s="431"/>
      <c r="FNR490" s="3"/>
      <c r="FNS490" s="570"/>
      <c r="FNT490" s="3"/>
      <c r="FNU490" s="431"/>
      <c r="FNV490" s="3"/>
      <c r="FNW490" s="570"/>
      <c r="FNX490" s="3"/>
      <c r="FNY490" s="431"/>
      <c r="FNZ490" s="3"/>
      <c r="FOA490" s="570"/>
      <c r="FOB490" s="3"/>
      <c r="FOC490" s="431"/>
      <c r="FOD490" s="3"/>
      <c r="FOE490" s="570"/>
      <c r="FOF490" s="3"/>
      <c r="FOG490" s="431"/>
      <c r="FOH490" s="3"/>
      <c r="FOI490" s="570"/>
      <c r="FOJ490" s="3"/>
      <c r="FOK490" s="431"/>
      <c r="FOL490" s="3"/>
      <c r="FOM490" s="570"/>
      <c r="FON490" s="3"/>
      <c r="FOO490" s="431"/>
      <c r="FOP490" s="3"/>
      <c r="FOQ490" s="570"/>
      <c r="FOR490" s="3"/>
      <c r="FOS490" s="431"/>
      <c r="FOT490" s="3"/>
      <c r="FOU490" s="570"/>
      <c r="FOV490" s="3"/>
      <c r="FOW490" s="431"/>
      <c r="FOX490" s="3"/>
      <c r="FOY490" s="570"/>
      <c r="FOZ490" s="3"/>
      <c r="FPA490" s="431"/>
      <c r="FPB490" s="3"/>
      <c r="FPC490" s="570"/>
      <c r="FPD490" s="3"/>
      <c r="FPE490" s="431"/>
      <c r="FPF490" s="3"/>
      <c r="FPG490" s="570"/>
      <c r="FPH490" s="3"/>
      <c r="FPI490" s="431"/>
      <c r="FPJ490" s="3"/>
      <c r="FPK490" s="570"/>
      <c r="FPL490" s="3"/>
      <c r="FPM490" s="431"/>
      <c r="FPN490" s="3"/>
      <c r="FPO490" s="570"/>
      <c r="FPP490" s="3"/>
      <c r="FPQ490" s="431"/>
      <c r="FPR490" s="3"/>
      <c r="FPS490" s="570"/>
      <c r="FPT490" s="3"/>
      <c r="FPU490" s="431"/>
      <c r="FPV490" s="3"/>
      <c r="FPW490" s="570"/>
      <c r="FPX490" s="3"/>
      <c r="FPY490" s="431"/>
      <c r="FPZ490" s="3"/>
      <c r="FQA490" s="570"/>
      <c r="FQB490" s="3"/>
      <c r="FQC490" s="431"/>
      <c r="FQD490" s="3"/>
      <c r="FQE490" s="570"/>
      <c r="FQF490" s="3"/>
      <c r="FQG490" s="431"/>
      <c r="FQH490" s="3"/>
      <c r="FQI490" s="570"/>
      <c r="FQJ490" s="3"/>
      <c r="FQK490" s="431"/>
      <c r="FQL490" s="3"/>
      <c r="FQM490" s="570"/>
      <c r="FQN490" s="3"/>
      <c r="FQO490" s="431"/>
      <c r="FQP490" s="3"/>
      <c r="FQQ490" s="570"/>
      <c r="FQR490" s="3"/>
      <c r="FQS490" s="431"/>
      <c r="FQT490" s="3"/>
      <c r="FQU490" s="570"/>
      <c r="FQV490" s="3"/>
      <c r="FQW490" s="431"/>
      <c r="FQX490" s="3"/>
      <c r="FQY490" s="570"/>
      <c r="FQZ490" s="3"/>
      <c r="FRA490" s="431"/>
      <c r="FRB490" s="3"/>
      <c r="FRC490" s="570"/>
      <c r="FRD490" s="3"/>
      <c r="FRE490" s="431"/>
      <c r="FRF490" s="3"/>
      <c r="FRG490" s="570"/>
      <c r="FRH490" s="3"/>
      <c r="FRI490" s="431"/>
      <c r="FRJ490" s="3"/>
      <c r="FRK490" s="570"/>
      <c r="FRL490" s="3"/>
      <c r="FRM490" s="431"/>
      <c r="FRN490" s="3"/>
      <c r="FRO490" s="570"/>
      <c r="FRP490" s="3"/>
      <c r="FRQ490" s="431"/>
      <c r="FRR490" s="3"/>
      <c r="FRS490" s="570"/>
      <c r="FRT490" s="3"/>
      <c r="FRU490" s="431"/>
      <c r="FRV490" s="3"/>
      <c r="FRW490" s="570"/>
      <c r="FRX490" s="3"/>
      <c r="FRY490" s="431"/>
      <c r="FRZ490" s="3"/>
      <c r="FSA490" s="570"/>
      <c r="FSB490" s="3"/>
      <c r="FSC490" s="431"/>
      <c r="FSD490" s="3"/>
      <c r="FSE490" s="570"/>
      <c r="FSF490" s="3"/>
      <c r="FSG490" s="431"/>
      <c r="FSH490" s="3"/>
      <c r="FSI490" s="570"/>
      <c r="FSJ490" s="3"/>
      <c r="FSK490" s="431"/>
      <c r="FSL490" s="3"/>
      <c r="FSM490" s="570"/>
      <c r="FSN490" s="3"/>
      <c r="FSO490" s="431"/>
      <c r="FSP490" s="3"/>
      <c r="FSQ490" s="570"/>
      <c r="FSR490" s="3"/>
      <c r="FSS490" s="431"/>
      <c r="FST490" s="3"/>
      <c r="FSU490" s="570"/>
      <c r="FSV490" s="3"/>
      <c r="FSW490" s="431"/>
      <c r="FSX490" s="3"/>
      <c r="FSY490" s="570"/>
      <c r="FSZ490" s="3"/>
      <c r="FTA490" s="431"/>
      <c r="FTB490" s="3"/>
      <c r="FTC490" s="570"/>
      <c r="FTD490" s="3"/>
      <c r="FTE490" s="431"/>
      <c r="FTF490" s="3"/>
      <c r="FTG490" s="570"/>
      <c r="FTH490" s="3"/>
      <c r="FTI490" s="431"/>
      <c r="FTJ490" s="3"/>
      <c r="FTK490" s="570"/>
      <c r="FTL490" s="3"/>
      <c r="FTM490" s="431"/>
      <c r="FTN490" s="3"/>
      <c r="FTO490" s="570"/>
      <c r="FTP490" s="3"/>
      <c r="FTQ490" s="431"/>
      <c r="FTR490" s="3"/>
      <c r="FTS490" s="570"/>
      <c r="FTT490" s="3"/>
      <c r="FTU490" s="431"/>
      <c r="FTV490" s="3"/>
      <c r="FTW490" s="570"/>
      <c r="FTX490" s="3"/>
      <c r="FTY490" s="431"/>
      <c r="FTZ490" s="3"/>
      <c r="FUA490" s="570"/>
      <c r="FUB490" s="3"/>
      <c r="FUC490" s="431"/>
      <c r="FUD490" s="3"/>
      <c r="FUE490" s="570"/>
      <c r="FUF490" s="3"/>
      <c r="FUG490" s="431"/>
      <c r="FUH490" s="3"/>
      <c r="FUI490" s="570"/>
      <c r="FUJ490" s="3"/>
      <c r="FUK490" s="431"/>
      <c r="FUL490" s="3"/>
      <c r="FUM490" s="570"/>
      <c r="FUN490" s="3"/>
      <c r="FUO490" s="431"/>
      <c r="FUP490" s="3"/>
      <c r="FUQ490" s="570"/>
      <c r="FUR490" s="3"/>
      <c r="FUS490" s="431"/>
      <c r="FUT490" s="3"/>
      <c r="FUU490" s="570"/>
      <c r="FUV490" s="3"/>
      <c r="FUW490" s="431"/>
      <c r="FUX490" s="3"/>
      <c r="FUY490" s="570"/>
      <c r="FUZ490" s="3"/>
      <c r="FVA490" s="431"/>
      <c r="FVB490" s="3"/>
      <c r="FVC490" s="570"/>
      <c r="FVD490" s="3"/>
      <c r="FVE490" s="431"/>
      <c r="FVF490" s="3"/>
      <c r="FVG490" s="570"/>
      <c r="FVH490" s="3"/>
      <c r="FVI490" s="431"/>
      <c r="FVJ490" s="3"/>
      <c r="FVK490" s="570"/>
      <c r="FVL490" s="3"/>
      <c r="FVM490" s="431"/>
      <c r="FVN490" s="3"/>
      <c r="FVO490" s="570"/>
      <c r="FVP490" s="3"/>
      <c r="FVQ490" s="431"/>
      <c r="FVR490" s="3"/>
      <c r="FVS490" s="570"/>
      <c r="FVT490" s="3"/>
      <c r="FVU490" s="431"/>
      <c r="FVV490" s="3"/>
      <c r="FVW490" s="570"/>
      <c r="FVX490" s="3"/>
      <c r="FVY490" s="431"/>
      <c r="FVZ490" s="3"/>
      <c r="FWA490" s="570"/>
      <c r="FWB490" s="3"/>
      <c r="FWC490" s="431"/>
      <c r="FWD490" s="3"/>
      <c r="FWE490" s="570"/>
      <c r="FWF490" s="3"/>
      <c r="FWG490" s="431"/>
      <c r="FWH490" s="3"/>
      <c r="FWI490" s="570"/>
      <c r="FWJ490" s="3"/>
      <c r="FWK490" s="431"/>
      <c r="FWL490" s="3"/>
      <c r="FWM490" s="570"/>
      <c r="FWN490" s="3"/>
      <c r="FWO490" s="431"/>
      <c r="FWP490" s="3"/>
      <c r="FWQ490" s="570"/>
      <c r="FWR490" s="3"/>
      <c r="FWS490" s="431"/>
      <c r="FWT490" s="3"/>
      <c r="FWU490" s="570"/>
      <c r="FWV490" s="3"/>
      <c r="FWW490" s="431"/>
      <c r="FWX490" s="3"/>
      <c r="FWY490" s="570"/>
      <c r="FWZ490" s="3"/>
      <c r="FXA490" s="431"/>
      <c r="FXB490" s="3"/>
      <c r="FXC490" s="570"/>
      <c r="FXD490" s="3"/>
      <c r="FXE490" s="431"/>
      <c r="FXF490" s="3"/>
      <c r="FXG490" s="570"/>
      <c r="FXH490" s="3"/>
      <c r="FXI490" s="431"/>
      <c r="FXJ490" s="3"/>
      <c r="FXK490" s="570"/>
      <c r="FXL490" s="3"/>
      <c r="FXM490" s="431"/>
      <c r="FXN490" s="3"/>
      <c r="FXO490" s="570"/>
      <c r="FXP490" s="3"/>
      <c r="FXQ490" s="431"/>
      <c r="FXR490" s="3"/>
      <c r="FXS490" s="570"/>
      <c r="FXT490" s="3"/>
      <c r="FXU490" s="431"/>
      <c r="FXV490" s="3"/>
      <c r="FXW490" s="570"/>
      <c r="FXX490" s="3"/>
      <c r="FXY490" s="431"/>
      <c r="FXZ490" s="3"/>
      <c r="FYA490" s="570"/>
      <c r="FYB490" s="3"/>
      <c r="FYC490" s="431"/>
      <c r="FYD490" s="3"/>
      <c r="FYE490" s="570"/>
      <c r="FYF490" s="3"/>
      <c r="FYG490" s="431"/>
      <c r="FYH490" s="3"/>
      <c r="FYI490" s="570"/>
      <c r="FYJ490" s="3"/>
      <c r="FYK490" s="431"/>
      <c r="FYL490" s="3"/>
      <c r="FYM490" s="570"/>
      <c r="FYN490" s="3"/>
      <c r="FYO490" s="431"/>
      <c r="FYP490" s="3"/>
      <c r="FYQ490" s="570"/>
      <c r="FYR490" s="3"/>
      <c r="FYS490" s="431"/>
      <c r="FYT490" s="3"/>
      <c r="FYU490" s="570"/>
      <c r="FYV490" s="3"/>
      <c r="FYW490" s="431"/>
      <c r="FYX490" s="3"/>
      <c r="FYY490" s="570"/>
      <c r="FYZ490" s="3"/>
      <c r="FZA490" s="431"/>
      <c r="FZB490" s="3"/>
      <c r="FZC490" s="570"/>
      <c r="FZD490" s="3"/>
      <c r="FZE490" s="431"/>
      <c r="FZF490" s="3"/>
      <c r="FZG490" s="570"/>
      <c r="FZH490" s="3"/>
      <c r="FZI490" s="431"/>
      <c r="FZJ490" s="3"/>
      <c r="FZK490" s="570"/>
      <c r="FZL490" s="3"/>
      <c r="FZM490" s="431"/>
      <c r="FZN490" s="3"/>
      <c r="FZO490" s="570"/>
      <c r="FZP490" s="3"/>
      <c r="FZQ490" s="431"/>
      <c r="FZR490" s="3"/>
      <c r="FZS490" s="570"/>
      <c r="FZT490" s="3"/>
      <c r="FZU490" s="431"/>
      <c r="FZV490" s="3"/>
      <c r="FZW490" s="570"/>
      <c r="FZX490" s="3"/>
      <c r="FZY490" s="431"/>
      <c r="FZZ490" s="3"/>
      <c r="GAA490" s="570"/>
      <c r="GAB490" s="3"/>
      <c r="GAC490" s="431"/>
      <c r="GAD490" s="3"/>
      <c r="GAE490" s="570"/>
      <c r="GAF490" s="3"/>
      <c r="GAG490" s="431"/>
      <c r="GAH490" s="3"/>
      <c r="GAI490" s="570"/>
      <c r="GAJ490" s="3"/>
      <c r="GAK490" s="431"/>
      <c r="GAL490" s="3"/>
      <c r="GAM490" s="570"/>
      <c r="GAN490" s="3"/>
      <c r="GAO490" s="431"/>
      <c r="GAP490" s="3"/>
      <c r="GAQ490" s="570"/>
      <c r="GAR490" s="3"/>
      <c r="GAS490" s="431"/>
      <c r="GAT490" s="3"/>
      <c r="GAU490" s="570"/>
      <c r="GAV490" s="3"/>
      <c r="GAW490" s="431"/>
      <c r="GAX490" s="3"/>
      <c r="GAY490" s="570"/>
      <c r="GAZ490" s="3"/>
      <c r="GBA490" s="431"/>
      <c r="GBB490" s="3"/>
      <c r="GBC490" s="570"/>
      <c r="GBD490" s="3"/>
      <c r="GBE490" s="431"/>
      <c r="GBF490" s="3"/>
      <c r="GBG490" s="570"/>
      <c r="GBH490" s="3"/>
      <c r="GBI490" s="431"/>
      <c r="GBJ490" s="3"/>
      <c r="GBK490" s="570"/>
      <c r="GBL490" s="3"/>
      <c r="GBM490" s="431"/>
      <c r="GBN490" s="3"/>
      <c r="GBO490" s="570"/>
      <c r="GBP490" s="3"/>
      <c r="GBQ490" s="431"/>
      <c r="GBR490" s="3"/>
      <c r="GBS490" s="570"/>
      <c r="GBT490" s="3"/>
      <c r="GBU490" s="431"/>
      <c r="GBV490" s="3"/>
      <c r="GBW490" s="570"/>
      <c r="GBX490" s="3"/>
      <c r="GBY490" s="431"/>
      <c r="GBZ490" s="3"/>
      <c r="GCA490" s="570"/>
      <c r="GCB490" s="3"/>
      <c r="GCC490" s="431"/>
      <c r="GCD490" s="3"/>
      <c r="GCE490" s="570"/>
      <c r="GCF490" s="3"/>
      <c r="GCG490" s="431"/>
      <c r="GCH490" s="3"/>
      <c r="GCI490" s="570"/>
      <c r="GCJ490" s="3"/>
      <c r="GCK490" s="431"/>
      <c r="GCL490" s="3"/>
      <c r="GCM490" s="570"/>
      <c r="GCN490" s="3"/>
      <c r="GCO490" s="431"/>
      <c r="GCP490" s="3"/>
      <c r="GCQ490" s="570"/>
      <c r="GCR490" s="3"/>
      <c r="GCS490" s="431"/>
      <c r="GCT490" s="3"/>
      <c r="GCU490" s="570"/>
      <c r="GCV490" s="3"/>
      <c r="GCW490" s="431"/>
      <c r="GCX490" s="3"/>
      <c r="GCY490" s="570"/>
      <c r="GCZ490" s="3"/>
      <c r="GDA490" s="431"/>
      <c r="GDB490" s="3"/>
      <c r="GDC490" s="570"/>
      <c r="GDD490" s="3"/>
      <c r="GDE490" s="431"/>
      <c r="GDF490" s="3"/>
      <c r="GDG490" s="570"/>
      <c r="GDH490" s="3"/>
      <c r="GDI490" s="431"/>
      <c r="GDJ490" s="3"/>
      <c r="GDK490" s="570"/>
      <c r="GDL490" s="3"/>
      <c r="GDM490" s="431"/>
      <c r="GDN490" s="3"/>
      <c r="GDO490" s="570"/>
      <c r="GDP490" s="3"/>
      <c r="GDQ490" s="431"/>
      <c r="GDR490" s="3"/>
      <c r="GDS490" s="570"/>
      <c r="GDT490" s="3"/>
      <c r="GDU490" s="431"/>
      <c r="GDV490" s="3"/>
      <c r="GDW490" s="570"/>
      <c r="GDX490" s="3"/>
      <c r="GDY490" s="431"/>
      <c r="GDZ490" s="3"/>
      <c r="GEA490" s="570"/>
      <c r="GEB490" s="3"/>
      <c r="GEC490" s="431"/>
      <c r="GED490" s="3"/>
      <c r="GEE490" s="570"/>
      <c r="GEF490" s="3"/>
      <c r="GEG490" s="431"/>
      <c r="GEH490" s="3"/>
      <c r="GEI490" s="570"/>
      <c r="GEJ490" s="3"/>
      <c r="GEK490" s="431"/>
      <c r="GEL490" s="3"/>
      <c r="GEM490" s="570"/>
      <c r="GEN490" s="3"/>
      <c r="GEO490" s="431"/>
      <c r="GEP490" s="3"/>
      <c r="GEQ490" s="570"/>
      <c r="GER490" s="3"/>
      <c r="GES490" s="431"/>
      <c r="GET490" s="3"/>
      <c r="GEU490" s="570"/>
      <c r="GEV490" s="3"/>
      <c r="GEW490" s="431"/>
      <c r="GEX490" s="3"/>
      <c r="GEY490" s="570"/>
      <c r="GEZ490" s="3"/>
      <c r="GFA490" s="431"/>
      <c r="GFB490" s="3"/>
      <c r="GFC490" s="570"/>
      <c r="GFD490" s="3"/>
      <c r="GFE490" s="431"/>
      <c r="GFF490" s="3"/>
      <c r="GFG490" s="570"/>
      <c r="GFH490" s="3"/>
      <c r="GFI490" s="431"/>
      <c r="GFJ490" s="3"/>
      <c r="GFK490" s="570"/>
      <c r="GFL490" s="3"/>
      <c r="GFM490" s="431"/>
      <c r="GFN490" s="3"/>
      <c r="GFO490" s="570"/>
      <c r="GFP490" s="3"/>
      <c r="GFQ490" s="431"/>
      <c r="GFR490" s="3"/>
      <c r="GFS490" s="570"/>
      <c r="GFT490" s="3"/>
      <c r="GFU490" s="431"/>
      <c r="GFV490" s="3"/>
      <c r="GFW490" s="570"/>
      <c r="GFX490" s="3"/>
      <c r="GFY490" s="431"/>
      <c r="GFZ490" s="3"/>
      <c r="GGA490" s="570"/>
      <c r="GGB490" s="3"/>
      <c r="GGC490" s="431"/>
      <c r="GGD490" s="3"/>
      <c r="GGE490" s="570"/>
      <c r="GGF490" s="3"/>
      <c r="GGG490" s="431"/>
      <c r="GGH490" s="3"/>
      <c r="GGI490" s="570"/>
      <c r="GGJ490" s="3"/>
      <c r="GGK490" s="431"/>
      <c r="GGL490" s="3"/>
      <c r="GGM490" s="570"/>
      <c r="GGN490" s="3"/>
      <c r="GGO490" s="431"/>
      <c r="GGP490" s="3"/>
      <c r="GGQ490" s="570"/>
      <c r="GGR490" s="3"/>
      <c r="GGS490" s="431"/>
      <c r="GGT490" s="3"/>
      <c r="GGU490" s="570"/>
      <c r="GGV490" s="3"/>
      <c r="GGW490" s="431"/>
      <c r="GGX490" s="3"/>
      <c r="GGY490" s="570"/>
      <c r="GGZ490" s="3"/>
      <c r="GHA490" s="431"/>
      <c r="GHB490" s="3"/>
      <c r="GHC490" s="570"/>
      <c r="GHD490" s="3"/>
      <c r="GHE490" s="431"/>
      <c r="GHF490" s="3"/>
      <c r="GHG490" s="570"/>
      <c r="GHH490" s="3"/>
      <c r="GHI490" s="431"/>
      <c r="GHJ490" s="3"/>
      <c r="GHK490" s="570"/>
      <c r="GHL490" s="3"/>
      <c r="GHM490" s="431"/>
      <c r="GHN490" s="3"/>
      <c r="GHO490" s="570"/>
      <c r="GHP490" s="3"/>
      <c r="GHQ490" s="431"/>
      <c r="GHR490" s="3"/>
      <c r="GHS490" s="570"/>
      <c r="GHT490" s="3"/>
      <c r="GHU490" s="431"/>
      <c r="GHV490" s="3"/>
      <c r="GHW490" s="570"/>
      <c r="GHX490" s="3"/>
      <c r="GHY490" s="431"/>
      <c r="GHZ490" s="3"/>
      <c r="GIA490" s="570"/>
      <c r="GIB490" s="3"/>
      <c r="GIC490" s="431"/>
      <c r="GID490" s="3"/>
      <c r="GIE490" s="570"/>
      <c r="GIF490" s="3"/>
      <c r="GIG490" s="431"/>
      <c r="GIH490" s="3"/>
      <c r="GII490" s="570"/>
      <c r="GIJ490" s="3"/>
      <c r="GIK490" s="431"/>
      <c r="GIL490" s="3"/>
      <c r="GIM490" s="570"/>
      <c r="GIN490" s="3"/>
      <c r="GIO490" s="431"/>
      <c r="GIP490" s="3"/>
      <c r="GIQ490" s="570"/>
      <c r="GIR490" s="3"/>
      <c r="GIS490" s="431"/>
      <c r="GIT490" s="3"/>
      <c r="GIU490" s="570"/>
      <c r="GIV490" s="3"/>
      <c r="GIW490" s="431"/>
      <c r="GIX490" s="3"/>
      <c r="GIY490" s="570"/>
      <c r="GIZ490" s="3"/>
      <c r="GJA490" s="431"/>
      <c r="GJB490" s="3"/>
      <c r="GJC490" s="570"/>
      <c r="GJD490" s="3"/>
      <c r="GJE490" s="431"/>
      <c r="GJF490" s="3"/>
      <c r="GJG490" s="570"/>
      <c r="GJH490" s="3"/>
      <c r="GJI490" s="431"/>
      <c r="GJJ490" s="3"/>
      <c r="GJK490" s="570"/>
      <c r="GJL490" s="3"/>
      <c r="GJM490" s="431"/>
      <c r="GJN490" s="3"/>
      <c r="GJO490" s="570"/>
      <c r="GJP490" s="3"/>
      <c r="GJQ490" s="431"/>
      <c r="GJR490" s="3"/>
      <c r="GJS490" s="570"/>
      <c r="GJT490" s="3"/>
      <c r="GJU490" s="431"/>
      <c r="GJV490" s="3"/>
      <c r="GJW490" s="570"/>
      <c r="GJX490" s="3"/>
      <c r="GJY490" s="431"/>
      <c r="GJZ490" s="3"/>
      <c r="GKA490" s="570"/>
      <c r="GKB490" s="3"/>
      <c r="GKC490" s="431"/>
      <c r="GKD490" s="3"/>
      <c r="GKE490" s="570"/>
      <c r="GKF490" s="3"/>
      <c r="GKG490" s="431"/>
      <c r="GKH490" s="3"/>
      <c r="GKI490" s="570"/>
      <c r="GKJ490" s="3"/>
      <c r="GKK490" s="431"/>
      <c r="GKL490" s="3"/>
      <c r="GKM490" s="570"/>
      <c r="GKN490" s="3"/>
      <c r="GKO490" s="431"/>
      <c r="GKP490" s="3"/>
      <c r="GKQ490" s="570"/>
      <c r="GKR490" s="3"/>
      <c r="GKS490" s="431"/>
      <c r="GKT490" s="3"/>
      <c r="GKU490" s="570"/>
      <c r="GKV490" s="3"/>
      <c r="GKW490" s="431"/>
      <c r="GKX490" s="3"/>
      <c r="GKY490" s="570"/>
      <c r="GKZ490" s="3"/>
      <c r="GLA490" s="431"/>
      <c r="GLB490" s="3"/>
      <c r="GLC490" s="570"/>
      <c r="GLD490" s="3"/>
      <c r="GLE490" s="431"/>
      <c r="GLF490" s="3"/>
      <c r="GLG490" s="570"/>
      <c r="GLH490" s="3"/>
      <c r="GLI490" s="431"/>
      <c r="GLJ490" s="3"/>
      <c r="GLK490" s="570"/>
      <c r="GLL490" s="3"/>
      <c r="GLM490" s="431"/>
      <c r="GLN490" s="3"/>
      <c r="GLO490" s="570"/>
      <c r="GLP490" s="3"/>
      <c r="GLQ490" s="431"/>
      <c r="GLR490" s="3"/>
      <c r="GLS490" s="570"/>
      <c r="GLT490" s="3"/>
      <c r="GLU490" s="431"/>
      <c r="GLV490" s="3"/>
      <c r="GLW490" s="570"/>
      <c r="GLX490" s="3"/>
      <c r="GLY490" s="431"/>
      <c r="GLZ490" s="3"/>
      <c r="GMA490" s="570"/>
      <c r="GMB490" s="3"/>
      <c r="GMC490" s="431"/>
      <c r="GMD490" s="3"/>
      <c r="GME490" s="570"/>
      <c r="GMF490" s="3"/>
      <c r="GMG490" s="431"/>
      <c r="GMH490" s="3"/>
      <c r="GMI490" s="570"/>
      <c r="GMJ490" s="3"/>
      <c r="GMK490" s="431"/>
      <c r="GML490" s="3"/>
      <c r="GMM490" s="570"/>
      <c r="GMN490" s="3"/>
      <c r="GMO490" s="431"/>
      <c r="GMP490" s="3"/>
      <c r="GMQ490" s="570"/>
      <c r="GMR490" s="3"/>
      <c r="GMS490" s="431"/>
      <c r="GMT490" s="3"/>
      <c r="GMU490" s="570"/>
      <c r="GMV490" s="3"/>
      <c r="GMW490" s="431"/>
      <c r="GMX490" s="3"/>
      <c r="GMY490" s="570"/>
      <c r="GMZ490" s="3"/>
      <c r="GNA490" s="431"/>
      <c r="GNB490" s="3"/>
      <c r="GNC490" s="570"/>
      <c r="GND490" s="3"/>
      <c r="GNE490" s="431"/>
      <c r="GNF490" s="3"/>
      <c r="GNG490" s="570"/>
      <c r="GNH490" s="3"/>
      <c r="GNI490" s="431"/>
      <c r="GNJ490" s="3"/>
      <c r="GNK490" s="570"/>
      <c r="GNL490" s="3"/>
      <c r="GNM490" s="431"/>
      <c r="GNN490" s="3"/>
      <c r="GNO490" s="570"/>
      <c r="GNP490" s="3"/>
      <c r="GNQ490" s="431"/>
      <c r="GNR490" s="3"/>
      <c r="GNS490" s="570"/>
      <c r="GNT490" s="3"/>
      <c r="GNU490" s="431"/>
      <c r="GNV490" s="3"/>
      <c r="GNW490" s="570"/>
      <c r="GNX490" s="3"/>
      <c r="GNY490" s="431"/>
      <c r="GNZ490" s="3"/>
      <c r="GOA490" s="570"/>
      <c r="GOB490" s="3"/>
      <c r="GOC490" s="431"/>
      <c r="GOD490" s="3"/>
      <c r="GOE490" s="570"/>
      <c r="GOF490" s="3"/>
      <c r="GOG490" s="431"/>
      <c r="GOH490" s="3"/>
      <c r="GOI490" s="570"/>
      <c r="GOJ490" s="3"/>
      <c r="GOK490" s="431"/>
      <c r="GOL490" s="3"/>
      <c r="GOM490" s="570"/>
      <c r="GON490" s="3"/>
      <c r="GOO490" s="431"/>
      <c r="GOP490" s="3"/>
      <c r="GOQ490" s="570"/>
      <c r="GOR490" s="3"/>
      <c r="GOS490" s="431"/>
      <c r="GOT490" s="3"/>
      <c r="GOU490" s="570"/>
      <c r="GOV490" s="3"/>
      <c r="GOW490" s="431"/>
      <c r="GOX490" s="3"/>
      <c r="GOY490" s="570"/>
      <c r="GOZ490" s="3"/>
      <c r="GPA490" s="431"/>
      <c r="GPB490" s="3"/>
      <c r="GPC490" s="570"/>
      <c r="GPD490" s="3"/>
      <c r="GPE490" s="431"/>
      <c r="GPF490" s="3"/>
      <c r="GPG490" s="570"/>
      <c r="GPH490" s="3"/>
      <c r="GPI490" s="431"/>
      <c r="GPJ490" s="3"/>
      <c r="GPK490" s="570"/>
      <c r="GPL490" s="3"/>
      <c r="GPM490" s="431"/>
      <c r="GPN490" s="3"/>
      <c r="GPO490" s="570"/>
      <c r="GPP490" s="3"/>
      <c r="GPQ490" s="431"/>
      <c r="GPR490" s="3"/>
      <c r="GPS490" s="570"/>
      <c r="GPT490" s="3"/>
      <c r="GPU490" s="431"/>
      <c r="GPV490" s="3"/>
      <c r="GPW490" s="570"/>
      <c r="GPX490" s="3"/>
      <c r="GPY490" s="431"/>
      <c r="GPZ490" s="3"/>
      <c r="GQA490" s="570"/>
      <c r="GQB490" s="3"/>
      <c r="GQC490" s="431"/>
      <c r="GQD490" s="3"/>
      <c r="GQE490" s="570"/>
      <c r="GQF490" s="3"/>
      <c r="GQG490" s="431"/>
      <c r="GQH490" s="3"/>
      <c r="GQI490" s="570"/>
      <c r="GQJ490" s="3"/>
      <c r="GQK490" s="431"/>
      <c r="GQL490" s="3"/>
      <c r="GQM490" s="570"/>
      <c r="GQN490" s="3"/>
      <c r="GQO490" s="431"/>
      <c r="GQP490" s="3"/>
      <c r="GQQ490" s="570"/>
      <c r="GQR490" s="3"/>
      <c r="GQS490" s="431"/>
      <c r="GQT490" s="3"/>
      <c r="GQU490" s="570"/>
      <c r="GQV490" s="3"/>
      <c r="GQW490" s="431"/>
      <c r="GQX490" s="3"/>
      <c r="GQY490" s="570"/>
      <c r="GQZ490" s="3"/>
      <c r="GRA490" s="431"/>
      <c r="GRB490" s="3"/>
      <c r="GRC490" s="570"/>
      <c r="GRD490" s="3"/>
      <c r="GRE490" s="431"/>
      <c r="GRF490" s="3"/>
      <c r="GRG490" s="570"/>
      <c r="GRH490" s="3"/>
      <c r="GRI490" s="431"/>
      <c r="GRJ490" s="3"/>
      <c r="GRK490" s="570"/>
      <c r="GRL490" s="3"/>
      <c r="GRM490" s="431"/>
      <c r="GRN490" s="3"/>
      <c r="GRO490" s="570"/>
      <c r="GRP490" s="3"/>
      <c r="GRQ490" s="431"/>
      <c r="GRR490" s="3"/>
      <c r="GRS490" s="570"/>
      <c r="GRT490" s="3"/>
      <c r="GRU490" s="431"/>
      <c r="GRV490" s="3"/>
      <c r="GRW490" s="570"/>
      <c r="GRX490" s="3"/>
      <c r="GRY490" s="431"/>
      <c r="GRZ490" s="3"/>
      <c r="GSA490" s="570"/>
      <c r="GSB490" s="3"/>
      <c r="GSC490" s="431"/>
      <c r="GSD490" s="3"/>
      <c r="GSE490" s="570"/>
      <c r="GSF490" s="3"/>
      <c r="GSG490" s="431"/>
      <c r="GSH490" s="3"/>
      <c r="GSI490" s="570"/>
      <c r="GSJ490" s="3"/>
      <c r="GSK490" s="431"/>
      <c r="GSL490" s="3"/>
      <c r="GSM490" s="570"/>
      <c r="GSN490" s="3"/>
      <c r="GSO490" s="431"/>
      <c r="GSP490" s="3"/>
      <c r="GSQ490" s="570"/>
      <c r="GSR490" s="3"/>
      <c r="GSS490" s="431"/>
      <c r="GST490" s="3"/>
      <c r="GSU490" s="570"/>
      <c r="GSV490" s="3"/>
      <c r="GSW490" s="431"/>
      <c r="GSX490" s="3"/>
      <c r="GSY490" s="570"/>
      <c r="GSZ490" s="3"/>
      <c r="GTA490" s="431"/>
      <c r="GTB490" s="3"/>
      <c r="GTC490" s="570"/>
      <c r="GTD490" s="3"/>
      <c r="GTE490" s="431"/>
      <c r="GTF490" s="3"/>
      <c r="GTG490" s="570"/>
      <c r="GTH490" s="3"/>
      <c r="GTI490" s="431"/>
      <c r="GTJ490" s="3"/>
      <c r="GTK490" s="570"/>
      <c r="GTL490" s="3"/>
      <c r="GTM490" s="431"/>
      <c r="GTN490" s="3"/>
      <c r="GTO490" s="570"/>
      <c r="GTP490" s="3"/>
      <c r="GTQ490" s="431"/>
      <c r="GTR490" s="3"/>
      <c r="GTS490" s="570"/>
      <c r="GTT490" s="3"/>
      <c r="GTU490" s="431"/>
      <c r="GTV490" s="3"/>
      <c r="GTW490" s="570"/>
      <c r="GTX490" s="3"/>
      <c r="GTY490" s="431"/>
      <c r="GTZ490" s="3"/>
      <c r="GUA490" s="570"/>
      <c r="GUB490" s="3"/>
      <c r="GUC490" s="431"/>
      <c r="GUD490" s="3"/>
      <c r="GUE490" s="570"/>
      <c r="GUF490" s="3"/>
      <c r="GUG490" s="431"/>
      <c r="GUH490" s="3"/>
      <c r="GUI490" s="570"/>
      <c r="GUJ490" s="3"/>
      <c r="GUK490" s="431"/>
      <c r="GUL490" s="3"/>
      <c r="GUM490" s="570"/>
      <c r="GUN490" s="3"/>
      <c r="GUO490" s="431"/>
      <c r="GUP490" s="3"/>
      <c r="GUQ490" s="570"/>
      <c r="GUR490" s="3"/>
      <c r="GUS490" s="431"/>
      <c r="GUT490" s="3"/>
      <c r="GUU490" s="570"/>
      <c r="GUV490" s="3"/>
      <c r="GUW490" s="431"/>
      <c r="GUX490" s="3"/>
      <c r="GUY490" s="570"/>
      <c r="GUZ490" s="3"/>
      <c r="GVA490" s="431"/>
      <c r="GVB490" s="3"/>
      <c r="GVC490" s="570"/>
      <c r="GVD490" s="3"/>
      <c r="GVE490" s="431"/>
      <c r="GVF490" s="3"/>
      <c r="GVG490" s="570"/>
      <c r="GVH490" s="3"/>
      <c r="GVI490" s="431"/>
      <c r="GVJ490" s="3"/>
      <c r="GVK490" s="570"/>
      <c r="GVL490" s="3"/>
      <c r="GVM490" s="431"/>
      <c r="GVN490" s="3"/>
      <c r="GVO490" s="570"/>
      <c r="GVP490" s="3"/>
      <c r="GVQ490" s="431"/>
      <c r="GVR490" s="3"/>
      <c r="GVS490" s="570"/>
      <c r="GVT490" s="3"/>
      <c r="GVU490" s="431"/>
      <c r="GVV490" s="3"/>
      <c r="GVW490" s="570"/>
      <c r="GVX490" s="3"/>
      <c r="GVY490" s="431"/>
      <c r="GVZ490" s="3"/>
      <c r="GWA490" s="570"/>
      <c r="GWB490" s="3"/>
      <c r="GWC490" s="431"/>
      <c r="GWD490" s="3"/>
      <c r="GWE490" s="570"/>
      <c r="GWF490" s="3"/>
      <c r="GWG490" s="431"/>
      <c r="GWH490" s="3"/>
      <c r="GWI490" s="570"/>
      <c r="GWJ490" s="3"/>
      <c r="GWK490" s="431"/>
      <c r="GWL490" s="3"/>
      <c r="GWM490" s="570"/>
      <c r="GWN490" s="3"/>
      <c r="GWO490" s="431"/>
      <c r="GWP490" s="3"/>
      <c r="GWQ490" s="570"/>
      <c r="GWR490" s="3"/>
      <c r="GWS490" s="431"/>
      <c r="GWT490" s="3"/>
      <c r="GWU490" s="570"/>
      <c r="GWV490" s="3"/>
      <c r="GWW490" s="431"/>
      <c r="GWX490" s="3"/>
      <c r="GWY490" s="570"/>
      <c r="GWZ490" s="3"/>
      <c r="GXA490" s="431"/>
      <c r="GXB490" s="3"/>
      <c r="GXC490" s="570"/>
      <c r="GXD490" s="3"/>
      <c r="GXE490" s="431"/>
      <c r="GXF490" s="3"/>
      <c r="GXG490" s="570"/>
      <c r="GXH490" s="3"/>
      <c r="GXI490" s="431"/>
      <c r="GXJ490" s="3"/>
      <c r="GXK490" s="570"/>
      <c r="GXL490" s="3"/>
      <c r="GXM490" s="431"/>
      <c r="GXN490" s="3"/>
      <c r="GXO490" s="570"/>
      <c r="GXP490" s="3"/>
      <c r="GXQ490" s="431"/>
      <c r="GXR490" s="3"/>
      <c r="GXS490" s="570"/>
      <c r="GXT490" s="3"/>
      <c r="GXU490" s="431"/>
      <c r="GXV490" s="3"/>
      <c r="GXW490" s="570"/>
      <c r="GXX490" s="3"/>
      <c r="GXY490" s="431"/>
      <c r="GXZ490" s="3"/>
      <c r="GYA490" s="570"/>
      <c r="GYB490" s="3"/>
      <c r="GYC490" s="431"/>
      <c r="GYD490" s="3"/>
      <c r="GYE490" s="570"/>
      <c r="GYF490" s="3"/>
      <c r="GYG490" s="431"/>
      <c r="GYH490" s="3"/>
      <c r="GYI490" s="570"/>
      <c r="GYJ490" s="3"/>
      <c r="GYK490" s="431"/>
      <c r="GYL490" s="3"/>
      <c r="GYM490" s="570"/>
      <c r="GYN490" s="3"/>
      <c r="GYO490" s="431"/>
      <c r="GYP490" s="3"/>
      <c r="GYQ490" s="570"/>
      <c r="GYR490" s="3"/>
      <c r="GYS490" s="431"/>
      <c r="GYT490" s="3"/>
      <c r="GYU490" s="570"/>
      <c r="GYV490" s="3"/>
      <c r="GYW490" s="431"/>
      <c r="GYX490" s="3"/>
      <c r="GYY490" s="570"/>
      <c r="GYZ490" s="3"/>
      <c r="GZA490" s="431"/>
      <c r="GZB490" s="3"/>
      <c r="GZC490" s="570"/>
      <c r="GZD490" s="3"/>
      <c r="GZE490" s="431"/>
      <c r="GZF490" s="3"/>
      <c r="GZG490" s="570"/>
      <c r="GZH490" s="3"/>
      <c r="GZI490" s="431"/>
      <c r="GZJ490" s="3"/>
      <c r="GZK490" s="570"/>
      <c r="GZL490" s="3"/>
      <c r="GZM490" s="431"/>
      <c r="GZN490" s="3"/>
      <c r="GZO490" s="570"/>
      <c r="GZP490" s="3"/>
      <c r="GZQ490" s="431"/>
      <c r="GZR490" s="3"/>
      <c r="GZS490" s="570"/>
      <c r="GZT490" s="3"/>
      <c r="GZU490" s="431"/>
      <c r="GZV490" s="3"/>
      <c r="GZW490" s="570"/>
      <c r="GZX490" s="3"/>
      <c r="GZY490" s="431"/>
      <c r="GZZ490" s="3"/>
      <c r="HAA490" s="570"/>
      <c r="HAB490" s="3"/>
      <c r="HAC490" s="431"/>
      <c r="HAD490" s="3"/>
      <c r="HAE490" s="570"/>
      <c r="HAF490" s="3"/>
      <c r="HAG490" s="431"/>
      <c r="HAH490" s="3"/>
      <c r="HAI490" s="570"/>
      <c r="HAJ490" s="3"/>
      <c r="HAK490" s="431"/>
      <c r="HAL490" s="3"/>
      <c r="HAM490" s="570"/>
      <c r="HAN490" s="3"/>
      <c r="HAO490" s="431"/>
      <c r="HAP490" s="3"/>
      <c r="HAQ490" s="570"/>
      <c r="HAR490" s="3"/>
      <c r="HAS490" s="431"/>
      <c r="HAT490" s="3"/>
      <c r="HAU490" s="570"/>
      <c r="HAV490" s="3"/>
      <c r="HAW490" s="431"/>
      <c r="HAX490" s="3"/>
      <c r="HAY490" s="570"/>
      <c r="HAZ490" s="3"/>
      <c r="HBA490" s="431"/>
      <c r="HBB490" s="3"/>
      <c r="HBC490" s="570"/>
      <c r="HBD490" s="3"/>
      <c r="HBE490" s="431"/>
      <c r="HBF490" s="3"/>
      <c r="HBG490" s="570"/>
      <c r="HBH490" s="3"/>
      <c r="HBI490" s="431"/>
      <c r="HBJ490" s="3"/>
      <c r="HBK490" s="570"/>
      <c r="HBL490" s="3"/>
      <c r="HBM490" s="431"/>
      <c r="HBN490" s="3"/>
      <c r="HBO490" s="570"/>
      <c r="HBP490" s="3"/>
      <c r="HBQ490" s="431"/>
      <c r="HBR490" s="3"/>
      <c r="HBS490" s="570"/>
      <c r="HBT490" s="3"/>
      <c r="HBU490" s="431"/>
      <c r="HBV490" s="3"/>
      <c r="HBW490" s="570"/>
      <c r="HBX490" s="3"/>
      <c r="HBY490" s="431"/>
      <c r="HBZ490" s="3"/>
      <c r="HCA490" s="570"/>
      <c r="HCB490" s="3"/>
      <c r="HCC490" s="431"/>
      <c r="HCD490" s="3"/>
      <c r="HCE490" s="570"/>
      <c r="HCF490" s="3"/>
      <c r="HCG490" s="431"/>
      <c r="HCH490" s="3"/>
      <c r="HCI490" s="570"/>
      <c r="HCJ490" s="3"/>
      <c r="HCK490" s="431"/>
      <c r="HCL490" s="3"/>
      <c r="HCM490" s="570"/>
      <c r="HCN490" s="3"/>
      <c r="HCO490" s="431"/>
      <c r="HCP490" s="3"/>
      <c r="HCQ490" s="570"/>
      <c r="HCR490" s="3"/>
      <c r="HCS490" s="431"/>
      <c r="HCT490" s="3"/>
      <c r="HCU490" s="570"/>
      <c r="HCV490" s="3"/>
      <c r="HCW490" s="431"/>
      <c r="HCX490" s="3"/>
      <c r="HCY490" s="570"/>
      <c r="HCZ490" s="3"/>
      <c r="HDA490" s="431"/>
      <c r="HDB490" s="3"/>
      <c r="HDC490" s="570"/>
      <c r="HDD490" s="3"/>
      <c r="HDE490" s="431"/>
      <c r="HDF490" s="3"/>
      <c r="HDG490" s="570"/>
      <c r="HDH490" s="3"/>
      <c r="HDI490" s="431"/>
      <c r="HDJ490" s="3"/>
      <c r="HDK490" s="570"/>
      <c r="HDL490" s="3"/>
      <c r="HDM490" s="431"/>
      <c r="HDN490" s="3"/>
      <c r="HDO490" s="570"/>
      <c r="HDP490" s="3"/>
      <c r="HDQ490" s="431"/>
      <c r="HDR490" s="3"/>
      <c r="HDS490" s="570"/>
      <c r="HDT490" s="3"/>
      <c r="HDU490" s="431"/>
      <c r="HDV490" s="3"/>
      <c r="HDW490" s="570"/>
      <c r="HDX490" s="3"/>
      <c r="HDY490" s="431"/>
      <c r="HDZ490" s="3"/>
      <c r="HEA490" s="570"/>
      <c r="HEB490" s="3"/>
      <c r="HEC490" s="431"/>
      <c r="HED490" s="3"/>
      <c r="HEE490" s="570"/>
      <c r="HEF490" s="3"/>
      <c r="HEG490" s="431"/>
      <c r="HEH490" s="3"/>
      <c r="HEI490" s="570"/>
      <c r="HEJ490" s="3"/>
      <c r="HEK490" s="431"/>
      <c r="HEL490" s="3"/>
      <c r="HEM490" s="570"/>
      <c r="HEN490" s="3"/>
      <c r="HEO490" s="431"/>
      <c r="HEP490" s="3"/>
      <c r="HEQ490" s="570"/>
      <c r="HER490" s="3"/>
      <c r="HES490" s="431"/>
      <c r="HET490" s="3"/>
      <c r="HEU490" s="570"/>
      <c r="HEV490" s="3"/>
      <c r="HEW490" s="431"/>
      <c r="HEX490" s="3"/>
      <c r="HEY490" s="570"/>
      <c r="HEZ490" s="3"/>
      <c r="HFA490" s="431"/>
      <c r="HFB490" s="3"/>
      <c r="HFC490" s="570"/>
      <c r="HFD490" s="3"/>
      <c r="HFE490" s="431"/>
      <c r="HFF490" s="3"/>
      <c r="HFG490" s="570"/>
      <c r="HFH490" s="3"/>
      <c r="HFI490" s="431"/>
      <c r="HFJ490" s="3"/>
      <c r="HFK490" s="570"/>
      <c r="HFL490" s="3"/>
      <c r="HFM490" s="431"/>
      <c r="HFN490" s="3"/>
      <c r="HFO490" s="570"/>
      <c r="HFP490" s="3"/>
      <c r="HFQ490" s="431"/>
      <c r="HFR490" s="3"/>
      <c r="HFS490" s="570"/>
      <c r="HFT490" s="3"/>
      <c r="HFU490" s="431"/>
      <c r="HFV490" s="3"/>
      <c r="HFW490" s="570"/>
      <c r="HFX490" s="3"/>
      <c r="HFY490" s="431"/>
      <c r="HFZ490" s="3"/>
      <c r="HGA490" s="570"/>
      <c r="HGB490" s="3"/>
      <c r="HGC490" s="431"/>
      <c r="HGD490" s="3"/>
      <c r="HGE490" s="570"/>
      <c r="HGF490" s="3"/>
      <c r="HGG490" s="431"/>
      <c r="HGH490" s="3"/>
      <c r="HGI490" s="570"/>
      <c r="HGJ490" s="3"/>
      <c r="HGK490" s="431"/>
      <c r="HGL490" s="3"/>
      <c r="HGM490" s="570"/>
      <c r="HGN490" s="3"/>
      <c r="HGO490" s="431"/>
      <c r="HGP490" s="3"/>
      <c r="HGQ490" s="570"/>
      <c r="HGR490" s="3"/>
      <c r="HGS490" s="431"/>
      <c r="HGT490" s="3"/>
      <c r="HGU490" s="570"/>
      <c r="HGV490" s="3"/>
      <c r="HGW490" s="431"/>
      <c r="HGX490" s="3"/>
      <c r="HGY490" s="570"/>
      <c r="HGZ490" s="3"/>
      <c r="HHA490" s="431"/>
      <c r="HHB490" s="3"/>
      <c r="HHC490" s="570"/>
      <c r="HHD490" s="3"/>
      <c r="HHE490" s="431"/>
      <c r="HHF490" s="3"/>
      <c r="HHG490" s="570"/>
      <c r="HHH490" s="3"/>
      <c r="HHI490" s="431"/>
      <c r="HHJ490" s="3"/>
      <c r="HHK490" s="570"/>
      <c r="HHL490" s="3"/>
      <c r="HHM490" s="431"/>
      <c r="HHN490" s="3"/>
      <c r="HHO490" s="570"/>
      <c r="HHP490" s="3"/>
      <c r="HHQ490" s="431"/>
      <c r="HHR490" s="3"/>
      <c r="HHS490" s="570"/>
      <c r="HHT490" s="3"/>
      <c r="HHU490" s="431"/>
      <c r="HHV490" s="3"/>
      <c r="HHW490" s="570"/>
      <c r="HHX490" s="3"/>
      <c r="HHY490" s="431"/>
      <c r="HHZ490" s="3"/>
      <c r="HIA490" s="570"/>
      <c r="HIB490" s="3"/>
      <c r="HIC490" s="431"/>
      <c r="HID490" s="3"/>
      <c r="HIE490" s="570"/>
      <c r="HIF490" s="3"/>
      <c r="HIG490" s="431"/>
      <c r="HIH490" s="3"/>
      <c r="HII490" s="570"/>
      <c r="HIJ490" s="3"/>
      <c r="HIK490" s="431"/>
      <c r="HIL490" s="3"/>
      <c r="HIM490" s="570"/>
      <c r="HIN490" s="3"/>
      <c r="HIO490" s="431"/>
      <c r="HIP490" s="3"/>
      <c r="HIQ490" s="570"/>
      <c r="HIR490" s="3"/>
      <c r="HIS490" s="431"/>
      <c r="HIT490" s="3"/>
      <c r="HIU490" s="570"/>
      <c r="HIV490" s="3"/>
      <c r="HIW490" s="431"/>
      <c r="HIX490" s="3"/>
      <c r="HIY490" s="570"/>
      <c r="HIZ490" s="3"/>
      <c r="HJA490" s="431"/>
      <c r="HJB490" s="3"/>
      <c r="HJC490" s="570"/>
      <c r="HJD490" s="3"/>
      <c r="HJE490" s="431"/>
      <c r="HJF490" s="3"/>
      <c r="HJG490" s="570"/>
      <c r="HJH490" s="3"/>
      <c r="HJI490" s="431"/>
      <c r="HJJ490" s="3"/>
      <c r="HJK490" s="570"/>
      <c r="HJL490" s="3"/>
      <c r="HJM490" s="431"/>
      <c r="HJN490" s="3"/>
      <c r="HJO490" s="570"/>
      <c r="HJP490" s="3"/>
      <c r="HJQ490" s="431"/>
      <c r="HJR490" s="3"/>
      <c r="HJS490" s="570"/>
      <c r="HJT490" s="3"/>
      <c r="HJU490" s="431"/>
      <c r="HJV490" s="3"/>
      <c r="HJW490" s="570"/>
      <c r="HJX490" s="3"/>
      <c r="HJY490" s="431"/>
      <c r="HJZ490" s="3"/>
      <c r="HKA490" s="570"/>
      <c r="HKB490" s="3"/>
      <c r="HKC490" s="431"/>
      <c r="HKD490" s="3"/>
      <c r="HKE490" s="570"/>
      <c r="HKF490" s="3"/>
      <c r="HKG490" s="431"/>
      <c r="HKH490" s="3"/>
      <c r="HKI490" s="570"/>
      <c r="HKJ490" s="3"/>
      <c r="HKK490" s="431"/>
      <c r="HKL490" s="3"/>
      <c r="HKM490" s="570"/>
      <c r="HKN490" s="3"/>
      <c r="HKO490" s="431"/>
      <c r="HKP490" s="3"/>
      <c r="HKQ490" s="570"/>
      <c r="HKR490" s="3"/>
      <c r="HKS490" s="431"/>
      <c r="HKT490" s="3"/>
      <c r="HKU490" s="570"/>
      <c r="HKV490" s="3"/>
      <c r="HKW490" s="431"/>
      <c r="HKX490" s="3"/>
      <c r="HKY490" s="570"/>
      <c r="HKZ490" s="3"/>
      <c r="HLA490" s="431"/>
      <c r="HLB490" s="3"/>
      <c r="HLC490" s="570"/>
      <c r="HLD490" s="3"/>
      <c r="HLE490" s="431"/>
      <c r="HLF490" s="3"/>
      <c r="HLG490" s="570"/>
      <c r="HLH490" s="3"/>
      <c r="HLI490" s="431"/>
      <c r="HLJ490" s="3"/>
      <c r="HLK490" s="570"/>
      <c r="HLL490" s="3"/>
      <c r="HLM490" s="431"/>
      <c r="HLN490" s="3"/>
      <c r="HLO490" s="570"/>
      <c r="HLP490" s="3"/>
      <c r="HLQ490" s="431"/>
      <c r="HLR490" s="3"/>
      <c r="HLS490" s="570"/>
      <c r="HLT490" s="3"/>
      <c r="HLU490" s="431"/>
      <c r="HLV490" s="3"/>
      <c r="HLW490" s="570"/>
      <c r="HLX490" s="3"/>
      <c r="HLY490" s="431"/>
      <c r="HLZ490" s="3"/>
      <c r="HMA490" s="570"/>
      <c r="HMB490" s="3"/>
      <c r="HMC490" s="431"/>
      <c r="HMD490" s="3"/>
      <c r="HME490" s="570"/>
      <c r="HMF490" s="3"/>
      <c r="HMG490" s="431"/>
      <c r="HMH490" s="3"/>
      <c r="HMI490" s="570"/>
      <c r="HMJ490" s="3"/>
      <c r="HMK490" s="431"/>
      <c r="HML490" s="3"/>
      <c r="HMM490" s="570"/>
      <c r="HMN490" s="3"/>
      <c r="HMO490" s="431"/>
      <c r="HMP490" s="3"/>
      <c r="HMQ490" s="570"/>
      <c r="HMR490" s="3"/>
      <c r="HMS490" s="431"/>
      <c r="HMT490" s="3"/>
      <c r="HMU490" s="570"/>
      <c r="HMV490" s="3"/>
      <c r="HMW490" s="431"/>
      <c r="HMX490" s="3"/>
      <c r="HMY490" s="570"/>
      <c r="HMZ490" s="3"/>
      <c r="HNA490" s="431"/>
      <c r="HNB490" s="3"/>
      <c r="HNC490" s="570"/>
      <c r="HND490" s="3"/>
      <c r="HNE490" s="431"/>
      <c r="HNF490" s="3"/>
      <c r="HNG490" s="570"/>
      <c r="HNH490" s="3"/>
      <c r="HNI490" s="431"/>
      <c r="HNJ490" s="3"/>
      <c r="HNK490" s="570"/>
      <c r="HNL490" s="3"/>
      <c r="HNM490" s="431"/>
      <c r="HNN490" s="3"/>
      <c r="HNO490" s="570"/>
      <c r="HNP490" s="3"/>
      <c r="HNQ490" s="431"/>
      <c r="HNR490" s="3"/>
      <c r="HNS490" s="570"/>
      <c r="HNT490" s="3"/>
      <c r="HNU490" s="431"/>
      <c r="HNV490" s="3"/>
      <c r="HNW490" s="570"/>
      <c r="HNX490" s="3"/>
      <c r="HNY490" s="431"/>
      <c r="HNZ490" s="3"/>
      <c r="HOA490" s="570"/>
      <c r="HOB490" s="3"/>
      <c r="HOC490" s="431"/>
      <c r="HOD490" s="3"/>
      <c r="HOE490" s="570"/>
      <c r="HOF490" s="3"/>
      <c r="HOG490" s="431"/>
      <c r="HOH490" s="3"/>
      <c r="HOI490" s="570"/>
      <c r="HOJ490" s="3"/>
      <c r="HOK490" s="431"/>
      <c r="HOL490" s="3"/>
      <c r="HOM490" s="570"/>
      <c r="HON490" s="3"/>
      <c r="HOO490" s="431"/>
      <c r="HOP490" s="3"/>
      <c r="HOQ490" s="570"/>
      <c r="HOR490" s="3"/>
      <c r="HOS490" s="431"/>
      <c r="HOT490" s="3"/>
      <c r="HOU490" s="570"/>
      <c r="HOV490" s="3"/>
      <c r="HOW490" s="431"/>
      <c r="HOX490" s="3"/>
      <c r="HOY490" s="570"/>
      <c r="HOZ490" s="3"/>
      <c r="HPA490" s="431"/>
      <c r="HPB490" s="3"/>
      <c r="HPC490" s="570"/>
      <c r="HPD490" s="3"/>
      <c r="HPE490" s="431"/>
      <c r="HPF490" s="3"/>
      <c r="HPG490" s="570"/>
      <c r="HPH490" s="3"/>
      <c r="HPI490" s="431"/>
      <c r="HPJ490" s="3"/>
      <c r="HPK490" s="570"/>
      <c r="HPL490" s="3"/>
      <c r="HPM490" s="431"/>
      <c r="HPN490" s="3"/>
      <c r="HPO490" s="570"/>
      <c r="HPP490" s="3"/>
      <c r="HPQ490" s="431"/>
      <c r="HPR490" s="3"/>
      <c r="HPS490" s="570"/>
      <c r="HPT490" s="3"/>
      <c r="HPU490" s="431"/>
      <c r="HPV490" s="3"/>
      <c r="HPW490" s="570"/>
      <c r="HPX490" s="3"/>
      <c r="HPY490" s="431"/>
      <c r="HPZ490" s="3"/>
      <c r="HQA490" s="570"/>
      <c r="HQB490" s="3"/>
      <c r="HQC490" s="431"/>
      <c r="HQD490" s="3"/>
      <c r="HQE490" s="570"/>
      <c r="HQF490" s="3"/>
      <c r="HQG490" s="431"/>
      <c r="HQH490" s="3"/>
      <c r="HQI490" s="570"/>
      <c r="HQJ490" s="3"/>
      <c r="HQK490" s="431"/>
      <c r="HQL490" s="3"/>
      <c r="HQM490" s="570"/>
      <c r="HQN490" s="3"/>
      <c r="HQO490" s="431"/>
      <c r="HQP490" s="3"/>
      <c r="HQQ490" s="570"/>
      <c r="HQR490" s="3"/>
      <c r="HQS490" s="431"/>
      <c r="HQT490" s="3"/>
      <c r="HQU490" s="570"/>
      <c r="HQV490" s="3"/>
      <c r="HQW490" s="431"/>
      <c r="HQX490" s="3"/>
      <c r="HQY490" s="570"/>
      <c r="HQZ490" s="3"/>
      <c r="HRA490" s="431"/>
      <c r="HRB490" s="3"/>
      <c r="HRC490" s="570"/>
      <c r="HRD490" s="3"/>
      <c r="HRE490" s="431"/>
      <c r="HRF490" s="3"/>
      <c r="HRG490" s="570"/>
      <c r="HRH490" s="3"/>
      <c r="HRI490" s="431"/>
      <c r="HRJ490" s="3"/>
      <c r="HRK490" s="570"/>
      <c r="HRL490" s="3"/>
      <c r="HRM490" s="431"/>
      <c r="HRN490" s="3"/>
      <c r="HRO490" s="570"/>
      <c r="HRP490" s="3"/>
      <c r="HRQ490" s="431"/>
      <c r="HRR490" s="3"/>
      <c r="HRS490" s="570"/>
      <c r="HRT490" s="3"/>
      <c r="HRU490" s="431"/>
      <c r="HRV490" s="3"/>
      <c r="HRW490" s="570"/>
      <c r="HRX490" s="3"/>
      <c r="HRY490" s="431"/>
      <c r="HRZ490" s="3"/>
      <c r="HSA490" s="570"/>
      <c r="HSB490" s="3"/>
      <c r="HSC490" s="431"/>
      <c r="HSD490" s="3"/>
      <c r="HSE490" s="570"/>
      <c r="HSF490" s="3"/>
      <c r="HSG490" s="431"/>
      <c r="HSH490" s="3"/>
      <c r="HSI490" s="570"/>
      <c r="HSJ490" s="3"/>
      <c r="HSK490" s="431"/>
      <c r="HSL490" s="3"/>
      <c r="HSM490" s="570"/>
      <c r="HSN490" s="3"/>
      <c r="HSO490" s="431"/>
      <c r="HSP490" s="3"/>
      <c r="HSQ490" s="570"/>
      <c r="HSR490" s="3"/>
      <c r="HSS490" s="431"/>
      <c r="HST490" s="3"/>
      <c r="HSU490" s="570"/>
      <c r="HSV490" s="3"/>
      <c r="HSW490" s="431"/>
      <c r="HSX490" s="3"/>
      <c r="HSY490" s="570"/>
      <c r="HSZ490" s="3"/>
      <c r="HTA490" s="431"/>
      <c r="HTB490" s="3"/>
      <c r="HTC490" s="570"/>
      <c r="HTD490" s="3"/>
      <c r="HTE490" s="431"/>
      <c r="HTF490" s="3"/>
      <c r="HTG490" s="570"/>
      <c r="HTH490" s="3"/>
      <c r="HTI490" s="431"/>
      <c r="HTJ490" s="3"/>
      <c r="HTK490" s="570"/>
      <c r="HTL490" s="3"/>
      <c r="HTM490" s="431"/>
      <c r="HTN490" s="3"/>
      <c r="HTO490" s="570"/>
      <c r="HTP490" s="3"/>
      <c r="HTQ490" s="431"/>
      <c r="HTR490" s="3"/>
      <c r="HTS490" s="570"/>
      <c r="HTT490" s="3"/>
      <c r="HTU490" s="431"/>
      <c r="HTV490" s="3"/>
      <c r="HTW490" s="570"/>
      <c r="HTX490" s="3"/>
      <c r="HTY490" s="431"/>
      <c r="HTZ490" s="3"/>
      <c r="HUA490" s="570"/>
      <c r="HUB490" s="3"/>
      <c r="HUC490" s="431"/>
      <c r="HUD490" s="3"/>
      <c r="HUE490" s="570"/>
      <c r="HUF490" s="3"/>
      <c r="HUG490" s="431"/>
      <c r="HUH490" s="3"/>
      <c r="HUI490" s="570"/>
      <c r="HUJ490" s="3"/>
      <c r="HUK490" s="431"/>
      <c r="HUL490" s="3"/>
      <c r="HUM490" s="570"/>
      <c r="HUN490" s="3"/>
      <c r="HUO490" s="431"/>
      <c r="HUP490" s="3"/>
      <c r="HUQ490" s="570"/>
      <c r="HUR490" s="3"/>
      <c r="HUS490" s="431"/>
      <c r="HUT490" s="3"/>
      <c r="HUU490" s="570"/>
      <c r="HUV490" s="3"/>
      <c r="HUW490" s="431"/>
      <c r="HUX490" s="3"/>
      <c r="HUY490" s="570"/>
      <c r="HUZ490" s="3"/>
      <c r="HVA490" s="431"/>
      <c r="HVB490" s="3"/>
      <c r="HVC490" s="570"/>
      <c r="HVD490" s="3"/>
      <c r="HVE490" s="431"/>
      <c r="HVF490" s="3"/>
      <c r="HVG490" s="570"/>
      <c r="HVH490" s="3"/>
      <c r="HVI490" s="431"/>
      <c r="HVJ490" s="3"/>
      <c r="HVK490" s="570"/>
      <c r="HVL490" s="3"/>
      <c r="HVM490" s="431"/>
      <c r="HVN490" s="3"/>
      <c r="HVO490" s="570"/>
      <c r="HVP490" s="3"/>
      <c r="HVQ490" s="431"/>
      <c r="HVR490" s="3"/>
      <c r="HVS490" s="570"/>
      <c r="HVT490" s="3"/>
      <c r="HVU490" s="431"/>
      <c r="HVV490" s="3"/>
      <c r="HVW490" s="570"/>
      <c r="HVX490" s="3"/>
      <c r="HVY490" s="431"/>
      <c r="HVZ490" s="3"/>
      <c r="HWA490" s="570"/>
      <c r="HWB490" s="3"/>
      <c r="HWC490" s="431"/>
      <c r="HWD490" s="3"/>
      <c r="HWE490" s="570"/>
      <c r="HWF490" s="3"/>
      <c r="HWG490" s="431"/>
      <c r="HWH490" s="3"/>
      <c r="HWI490" s="570"/>
      <c r="HWJ490" s="3"/>
      <c r="HWK490" s="431"/>
      <c r="HWL490" s="3"/>
      <c r="HWM490" s="570"/>
      <c r="HWN490" s="3"/>
      <c r="HWO490" s="431"/>
      <c r="HWP490" s="3"/>
      <c r="HWQ490" s="570"/>
      <c r="HWR490" s="3"/>
      <c r="HWS490" s="431"/>
      <c r="HWT490" s="3"/>
      <c r="HWU490" s="570"/>
      <c r="HWV490" s="3"/>
      <c r="HWW490" s="431"/>
      <c r="HWX490" s="3"/>
      <c r="HWY490" s="570"/>
      <c r="HWZ490" s="3"/>
      <c r="HXA490" s="431"/>
      <c r="HXB490" s="3"/>
      <c r="HXC490" s="570"/>
      <c r="HXD490" s="3"/>
      <c r="HXE490" s="431"/>
      <c r="HXF490" s="3"/>
      <c r="HXG490" s="570"/>
      <c r="HXH490" s="3"/>
      <c r="HXI490" s="431"/>
      <c r="HXJ490" s="3"/>
      <c r="HXK490" s="570"/>
      <c r="HXL490" s="3"/>
      <c r="HXM490" s="431"/>
      <c r="HXN490" s="3"/>
      <c r="HXO490" s="570"/>
      <c r="HXP490" s="3"/>
      <c r="HXQ490" s="431"/>
      <c r="HXR490" s="3"/>
      <c r="HXS490" s="570"/>
      <c r="HXT490" s="3"/>
      <c r="HXU490" s="431"/>
      <c r="HXV490" s="3"/>
      <c r="HXW490" s="570"/>
      <c r="HXX490" s="3"/>
      <c r="HXY490" s="431"/>
      <c r="HXZ490" s="3"/>
      <c r="HYA490" s="570"/>
      <c r="HYB490" s="3"/>
      <c r="HYC490" s="431"/>
      <c r="HYD490" s="3"/>
      <c r="HYE490" s="570"/>
      <c r="HYF490" s="3"/>
      <c r="HYG490" s="431"/>
      <c r="HYH490" s="3"/>
      <c r="HYI490" s="570"/>
      <c r="HYJ490" s="3"/>
      <c r="HYK490" s="431"/>
      <c r="HYL490" s="3"/>
      <c r="HYM490" s="570"/>
      <c r="HYN490" s="3"/>
      <c r="HYO490" s="431"/>
      <c r="HYP490" s="3"/>
      <c r="HYQ490" s="570"/>
      <c r="HYR490" s="3"/>
      <c r="HYS490" s="431"/>
      <c r="HYT490" s="3"/>
      <c r="HYU490" s="570"/>
      <c r="HYV490" s="3"/>
      <c r="HYW490" s="431"/>
      <c r="HYX490" s="3"/>
      <c r="HYY490" s="570"/>
      <c r="HYZ490" s="3"/>
      <c r="HZA490" s="431"/>
      <c r="HZB490" s="3"/>
      <c r="HZC490" s="570"/>
      <c r="HZD490" s="3"/>
      <c r="HZE490" s="431"/>
      <c r="HZF490" s="3"/>
      <c r="HZG490" s="570"/>
      <c r="HZH490" s="3"/>
      <c r="HZI490" s="431"/>
      <c r="HZJ490" s="3"/>
      <c r="HZK490" s="570"/>
      <c r="HZL490" s="3"/>
      <c r="HZM490" s="431"/>
      <c r="HZN490" s="3"/>
      <c r="HZO490" s="570"/>
      <c r="HZP490" s="3"/>
      <c r="HZQ490" s="431"/>
      <c r="HZR490" s="3"/>
      <c r="HZS490" s="570"/>
      <c r="HZT490" s="3"/>
      <c r="HZU490" s="431"/>
      <c r="HZV490" s="3"/>
      <c r="HZW490" s="570"/>
      <c r="HZX490" s="3"/>
      <c r="HZY490" s="431"/>
      <c r="HZZ490" s="3"/>
      <c r="IAA490" s="570"/>
      <c r="IAB490" s="3"/>
      <c r="IAC490" s="431"/>
      <c r="IAD490" s="3"/>
      <c r="IAE490" s="570"/>
      <c r="IAF490" s="3"/>
      <c r="IAG490" s="431"/>
      <c r="IAH490" s="3"/>
      <c r="IAI490" s="570"/>
      <c r="IAJ490" s="3"/>
      <c r="IAK490" s="431"/>
      <c r="IAL490" s="3"/>
      <c r="IAM490" s="570"/>
      <c r="IAN490" s="3"/>
      <c r="IAO490" s="431"/>
      <c r="IAP490" s="3"/>
      <c r="IAQ490" s="570"/>
      <c r="IAR490" s="3"/>
      <c r="IAS490" s="431"/>
      <c r="IAT490" s="3"/>
      <c r="IAU490" s="570"/>
      <c r="IAV490" s="3"/>
      <c r="IAW490" s="431"/>
      <c r="IAX490" s="3"/>
      <c r="IAY490" s="570"/>
      <c r="IAZ490" s="3"/>
      <c r="IBA490" s="431"/>
      <c r="IBB490" s="3"/>
      <c r="IBC490" s="570"/>
      <c r="IBD490" s="3"/>
      <c r="IBE490" s="431"/>
      <c r="IBF490" s="3"/>
      <c r="IBG490" s="570"/>
      <c r="IBH490" s="3"/>
      <c r="IBI490" s="431"/>
      <c r="IBJ490" s="3"/>
      <c r="IBK490" s="570"/>
      <c r="IBL490" s="3"/>
      <c r="IBM490" s="431"/>
      <c r="IBN490" s="3"/>
      <c r="IBO490" s="570"/>
      <c r="IBP490" s="3"/>
      <c r="IBQ490" s="431"/>
      <c r="IBR490" s="3"/>
      <c r="IBS490" s="570"/>
      <c r="IBT490" s="3"/>
      <c r="IBU490" s="431"/>
      <c r="IBV490" s="3"/>
      <c r="IBW490" s="570"/>
      <c r="IBX490" s="3"/>
      <c r="IBY490" s="431"/>
      <c r="IBZ490" s="3"/>
      <c r="ICA490" s="570"/>
      <c r="ICB490" s="3"/>
      <c r="ICC490" s="431"/>
      <c r="ICD490" s="3"/>
      <c r="ICE490" s="570"/>
      <c r="ICF490" s="3"/>
      <c r="ICG490" s="431"/>
      <c r="ICH490" s="3"/>
      <c r="ICI490" s="570"/>
      <c r="ICJ490" s="3"/>
      <c r="ICK490" s="431"/>
      <c r="ICL490" s="3"/>
      <c r="ICM490" s="570"/>
      <c r="ICN490" s="3"/>
      <c r="ICO490" s="431"/>
      <c r="ICP490" s="3"/>
      <c r="ICQ490" s="570"/>
      <c r="ICR490" s="3"/>
      <c r="ICS490" s="431"/>
      <c r="ICT490" s="3"/>
      <c r="ICU490" s="570"/>
      <c r="ICV490" s="3"/>
      <c r="ICW490" s="431"/>
      <c r="ICX490" s="3"/>
      <c r="ICY490" s="570"/>
      <c r="ICZ490" s="3"/>
      <c r="IDA490" s="431"/>
      <c r="IDB490" s="3"/>
      <c r="IDC490" s="570"/>
      <c r="IDD490" s="3"/>
      <c r="IDE490" s="431"/>
      <c r="IDF490" s="3"/>
      <c r="IDG490" s="570"/>
      <c r="IDH490" s="3"/>
      <c r="IDI490" s="431"/>
      <c r="IDJ490" s="3"/>
      <c r="IDK490" s="570"/>
      <c r="IDL490" s="3"/>
      <c r="IDM490" s="431"/>
      <c r="IDN490" s="3"/>
      <c r="IDO490" s="570"/>
      <c r="IDP490" s="3"/>
      <c r="IDQ490" s="431"/>
      <c r="IDR490" s="3"/>
      <c r="IDS490" s="570"/>
      <c r="IDT490" s="3"/>
      <c r="IDU490" s="431"/>
      <c r="IDV490" s="3"/>
      <c r="IDW490" s="570"/>
      <c r="IDX490" s="3"/>
      <c r="IDY490" s="431"/>
      <c r="IDZ490" s="3"/>
      <c r="IEA490" s="570"/>
      <c r="IEB490" s="3"/>
      <c r="IEC490" s="431"/>
      <c r="IED490" s="3"/>
      <c r="IEE490" s="570"/>
      <c r="IEF490" s="3"/>
      <c r="IEG490" s="431"/>
      <c r="IEH490" s="3"/>
      <c r="IEI490" s="570"/>
      <c r="IEJ490" s="3"/>
      <c r="IEK490" s="431"/>
      <c r="IEL490" s="3"/>
      <c r="IEM490" s="570"/>
      <c r="IEN490" s="3"/>
      <c r="IEO490" s="431"/>
      <c r="IEP490" s="3"/>
      <c r="IEQ490" s="570"/>
      <c r="IER490" s="3"/>
      <c r="IES490" s="431"/>
      <c r="IET490" s="3"/>
      <c r="IEU490" s="570"/>
      <c r="IEV490" s="3"/>
      <c r="IEW490" s="431"/>
      <c r="IEX490" s="3"/>
      <c r="IEY490" s="570"/>
      <c r="IEZ490" s="3"/>
      <c r="IFA490" s="431"/>
      <c r="IFB490" s="3"/>
      <c r="IFC490" s="570"/>
      <c r="IFD490" s="3"/>
      <c r="IFE490" s="431"/>
      <c r="IFF490" s="3"/>
      <c r="IFG490" s="570"/>
      <c r="IFH490" s="3"/>
      <c r="IFI490" s="431"/>
      <c r="IFJ490" s="3"/>
      <c r="IFK490" s="570"/>
      <c r="IFL490" s="3"/>
      <c r="IFM490" s="431"/>
      <c r="IFN490" s="3"/>
      <c r="IFO490" s="570"/>
      <c r="IFP490" s="3"/>
      <c r="IFQ490" s="431"/>
      <c r="IFR490" s="3"/>
      <c r="IFS490" s="570"/>
      <c r="IFT490" s="3"/>
      <c r="IFU490" s="431"/>
      <c r="IFV490" s="3"/>
      <c r="IFW490" s="570"/>
      <c r="IFX490" s="3"/>
      <c r="IFY490" s="431"/>
      <c r="IFZ490" s="3"/>
      <c r="IGA490" s="570"/>
      <c r="IGB490" s="3"/>
      <c r="IGC490" s="431"/>
      <c r="IGD490" s="3"/>
      <c r="IGE490" s="570"/>
      <c r="IGF490" s="3"/>
      <c r="IGG490" s="431"/>
      <c r="IGH490" s="3"/>
      <c r="IGI490" s="570"/>
      <c r="IGJ490" s="3"/>
      <c r="IGK490" s="431"/>
      <c r="IGL490" s="3"/>
      <c r="IGM490" s="570"/>
      <c r="IGN490" s="3"/>
      <c r="IGO490" s="431"/>
      <c r="IGP490" s="3"/>
      <c r="IGQ490" s="570"/>
      <c r="IGR490" s="3"/>
      <c r="IGS490" s="431"/>
      <c r="IGT490" s="3"/>
      <c r="IGU490" s="570"/>
      <c r="IGV490" s="3"/>
      <c r="IGW490" s="431"/>
      <c r="IGX490" s="3"/>
      <c r="IGY490" s="570"/>
      <c r="IGZ490" s="3"/>
      <c r="IHA490" s="431"/>
      <c r="IHB490" s="3"/>
      <c r="IHC490" s="570"/>
      <c r="IHD490" s="3"/>
      <c r="IHE490" s="431"/>
      <c r="IHF490" s="3"/>
      <c r="IHG490" s="570"/>
      <c r="IHH490" s="3"/>
      <c r="IHI490" s="431"/>
      <c r="IHJ490" s="3"/>
      <c r="IHK490" s="570"/>
      <c r="IHL490" s="3"/>
      <c r="IHM490" s="431"/>
      <c r="IHN490" s="3"/>
      <c r="IHO490" s="570"/>
      <c r="IHP490" s="3"/>
      <c r="IHQ490" s="431"/>
      <c r="IHR490" s="3"/>
      <c r="IHS490" s="570"/>
      <c r="IHT490" s="3"/>
      <c r="IHU490" s="431"/>
      <c r="IHV490" s="3"/>
      <c r="IHW490" s="570"/>
      <c r="IHX490" s="3"/>
      <c r="IHY490" s="431"/>
      <c r="IHZ490" s="3"/>
      <c r="IIA490" s="570"/>
      <c r="IIB490" s="3"/>
      <c r="IIC490" s="431"/>
      <c r="IID490" s="3"/>
      <c r="IIE490" s="570"/>
      <c r="IIF490" s="3"/>
      <c r="IIG490" s="431"/>
      <c r="IIH490" s="3"/>
      <c r="III490" s="570"/>
      <c r="IIJ490" s="3"/>
      <c r="IIK490" s="431"/>
      <c r="IIL490" s="3"/>
      <c r="IIM490" s="570"/>
      <c r="IIN490" s="3"/>
      <c r="IIO490" s="431"/>
      <c r="IIP490" s="3"/>
      <c r="IIQ490" s="570"/>
      <c r="IIR490" s="3"/>
      <c r="IIS490" s="431"/>
      <c r="IIT490" s="3"/>
      <c r="IIU490" s="570"/>
      <c r="IIV490" s="3"/>
      <c r="IIW490" s="431"/>
      <c r="IIX490" s="3"/>
      <c r="IIY490" s="570"/>
      <c r="IIZ490" s="3"/>
      <c r="IJA490" s="431"/>
      <c r="IJB490" s="3"/>
      <c r="IJC490" s="570"/>
      <c r="IJD490" s="3"/>
      <c r="IJE490" s="431"/>
      <c r="IJF490" s="3"/>
      <c r="IJG490" s="570"/>
      <c r="IJH490" s="3"/>
      <c r="IJI490" s="431"/>
      <c r="IJJ490" s="3"/>
      <c r="IJK490" s="570"/>
      <c r="IJL490" s="3"/>
      <c r="IJM490" s="431"/>
      <c r="IJN490" s="3"/>
      <c r="IJO490" s="570"/>
      <c r="IJP490" s="3"/>
      <c r="IJQ490" s="431"/>
      <c r="IJR490" s="3"/>
      <c r="IJS490" s="570"/>
      <c r="IJT490" s="3"/>
      <c r="IJU490" s="431"/>
      <c r="IJV490" s="3"/>
      <c r="IJW490" s="570"/>
      <c r="IJX490" s="3"/>
      <c r="IJY490" s="431"/>
      <c r="IJZ490" s="3"/>
      <c r="IKA490" s="570"/>
      <c r="IKB490" s="3"/>
      <c r="IKC490" s="431"/>
      <c r="IKD490" s="3"/>
      <c r="IKE490" s="570"/>
      <c r="IKF490" s="3"/>
      <c r="IKG490" s="431"/>
      <c r="IKH490" s="3"/>
      <c r="IKI490" s="570"/>
      <c r="IKJ490" s="3"/>
      <c r="IKK490" s="431"/>
      <c r="IKL490" s="3"/>
      <c r="IKM490" s="570"/>
      <c r="IKN490" s="3"/>
      <c r="IKO490" s="431"/>
      <c r="IKP490" s="3"/>
      <c r="IKQ490" s="570"/>
      <c r="IKR490" s="3"/>
      <c r="IKS490" s="431"/>
      <c r="IKT490" s="3"/>
      <c r="IKU490" s="570"/>
      <c r="IKV490" s="3"/>
      <c r="IKW490" s="431"/>
      <c r="IKX490" s="3"/>
      <c r="IKY490" s="570"/>
      <c r="IKZ490" s="3"/>
      <c r="ILA490" s="431"/>
      <c r="ILB490" s="3"/>
      <c r="ILC490" s="570"/>
      <c r="ILD490" s="3"/>
      <c r="ILE490" s="431"/>
      <c r="ILF490" s="3"/>
      <c r="ILG490" s="570"/>
      <c r="ILH490" s="3"/>
      <c r="ILI490" s="431"/>
      <c r="ILJ490" s="3"/>
      <c r="ILK490" s="570"/>
      <c r="ILL490" s="3"/>
      <c r="ILM490" s="431"/>
      <c r="ILN490" s="3"/>
      <c r="ILO490" s="570"/>
      <c r="ILP490" s="3"/>
      <c r="ILQ490" s="431"/>
      <c r="ILR490" s="3"/>
      <c r="ILS490" s="570"/>
      <c r="ILT490" s="3"/>
      <c r="ILU490" s="431"/>
      <c r="ILV490" s="3"/>
      <c r="ILW490" s="570"/>
      <c r="ILX490" s="3"/>
      <c r="ILY490" s="431"/>
      <c r="ILZ490" s="3"/>
      <c r="IMA490" s="570"/>
      <c r="IMB490" s="3"/>
      <c r="IMC490" s="431"/>
      <c r="IMD490" s="3"/>
      <c r="IME490" s="570"/>
      <c r="IMF490" s="3"/>
      <c r="IMG490" s="431"/>
      <c r="IMH490" s="3"/>
      <c r="IMI490" s="570"/>
      <c r="IMJ490" s="3"/>
      <c r="IMK490" s="431"/>
      <c r="IML490" s="3"/>
      <c r="IMM490" s="570"/>
      <c r="IMN490" s="3"/>
      <c r="IMO490" s="431"/>
      <c r="IMP490" s="3"/>
      <c r="IMQ490" s="570"/>
      <c r="IMR490" s="3"/>
      <c r="IMS490" s="431"/>
      <c r="IMT490" s="3"/>
      <c r="IMU490" s="570"/>
      <c r="IMV490" s="3"/>
      <c r="IMW490" s="431"/>
      <c r="IMX490" s="3"/>
      <c r="IMY490" s="570"/>
      <c r="IMZ490" s="3"/>
      <c r="INA490" s="431"/>
      <c r="INB490" s="3"/>
      <c r="INC490" s="570"/>
      <c r="IND490" s="3"/>
      <c r="INE490" s="431"/>
      <c r="INF490" s="3"/>
      <c r="ING490" s="570"/>
      <c r="INH490" s="3"/>
      <c r="INI490" s="431"/>
      <c r="INJ490" s="3"/>
      <c r="INK490" s="570"/>
      <c r="INL490" s="3"/>
      <c r="INM490" s="431"/>
      <c r="INN490" s="3"/>
      <c r="INO490" s="570"/>
      <c r="INP490" s="3"/>
      <c r="INQ490" s="431"/>
      <c r="INR490" s="3"/>
      <c r="INS490" s="570"/>
      <c r="INT490" s="3"/>
      <c r="INU490" s="431"/>
      <c r="INV490" s="3"/>
      <c r="INW490" s="570"/>
      <c r="INX490" s="3"/>
      <c r="INY490" s="431"/>
      <c r="INZ490" s="3"/>
      <c r="IOA490" s="570"/>
      <c r="IOB490" s="3"/>
      <c r="IOC490" s="431"/>
      <c r="IOD490" s="3"/>
      <c r="IOE490" s="570"/>
      <c r="IOF490" s="3"/>
      <c r="IOG490" s="431"/>
      <c r="IOH490" s="3"/>
      <c r="IOI490" s="570"/>
      <c r="IOJ490" s="3"/>
      <c r="IOK490" s="431"/>
      <c r="IOL490" s="3"/>
      <c r="IOM490" s="570"/>
      <c r="ION490" s="3"/>
      <c r="IOO490" s="431"/>
      <c r="IOP490" s="3"/>
      <c r="IOQ490" s="570"/>
      <c r="IOR490" s="3"/>
      <c r="IOS490" s="431"/>
      <c r="IOT490" s="3"/>
      <c r="IOU490" s="570"/>
      <c r="IOV490" s="3"/>
      <c r="IOW490" s="431"/>
      <c r="IOX490" s="3"/>
      <c r="IOY490" s="570"/>
      <c r="IOZ490" s="3"/>
      <c r="IPA490" s="431"/>
      <c r="IPB490" s="3"/>
      <c r="IPC490" s="570"/>
      <c r="IPD490" s="3"/>
      <c r="IPE490" s="431"/>
      <c r="IPF490" s="3"/>
      <c r="IPG490" s="570"/>
      <c r="IPH490" s="3"/>
      <c r="IPI490" s="431"/>
      <c r="IPJ490" s="3"/>
      <c r="IPK490" s="570"/>
      <c r="IPL490" s="3"/>
      <c r="IPM490" s="431"/>
      <c r="IPN490" s="3"/>
      <c r="IPO490" s="570"/>
      <c r="IPP490" s="3"/>
      <c r="IPQ490" s="431"/>
      <c r="IPR490" s="3"/>
      <c r="IPS490" s="570"/>
      <c r="IPT490" s="3"/>
      <c r="IPU490" s="431"/>
      <c r="IPV490" s="3"/>
      <c r="IPW490" s="570"/>
      <c r="IPX490" s="3"/>
      <c r="IPY490" s="431"/>
      <c r="IPZ490" s="3"/>
      <c r="IQA490" s="570"/>
      <c r="IQB490" s="3"/>
      <c r="IQC490" s="431"/>
      <c r="IQD490" s="3"/>
      <c r="IQE490" s="570"/>
      <c r="IQF490" s="3"/>
      <c r="IQG490" s="431"/>
      <c r="IQH490" s="3"/>
      <c r="IQI490" s="570"/>
      <c r="IQJ490" s="3"/>
      <c r="IQK490" s="431"/>
      <c r="IQL490" s="3"/>
      <c r="IQM490" s="570"/>
      <c r="IQN490" s="3"/>
      <c r="IQO490" s="431"/>
      <c r="IQP490" s="3"/>
      <c r="IQQ490" s="570"/>
      <c r="IQR490" s="3"/>
      <c r="IQS490" s="431"/>
      <c r="IQT490" s="3"/>
      <c r="IQU490" s="570"/>
      <c r="IQV490" s="3"/>
      <c r="IQW490" s="431"/>
      <c r="IQX490" s="3"/>
      <c r="IQY490" s="570"/>
      <c r="IQZ490" s="3"/>
      <c r="IRA490" s="431"/>
      <c r="IRB490" s="3"/>
      <c r="IRC490" s="570"/>
      <c r="IRD490" s="3"/>
      <c r="IRE490" s="431"/>
      <c r="IRF490" s="3"/>
      <c r="IRG490" s="570"/>
      <c r="IRH490" s="3"/>
      <c r="IRI490" s="431"/>
      <c r="IRJ490" s="3"/>
      <c r="IRK490" s="570"/>
      <c r="IRL490" s="3"/>
      <c r="IRM490" s="431"/>
      <c r="IRN490" s="3"/>
      <c r="IRO490" s="570"/>
      <c r="IRP490" s="3"/>
      <c r="IRQ490" s="431"/>
      <c r="IRR490" s="3"/>
      <c r="IRS490" s="570"/>
      <c r="IRT490" s="3"/>
      <c r="IRU490" s="431"/>
      <c r="IRV490" s="3"/>
      <c r="IRW490" s="570"/>
      <c r="IRX490" s="3"/>
      <c r="IRY490" s="431"/>
      <c r="IRZ490" s="3"/>
      <c r="ISA490" s="570"/>
      <c r="ISB490" s="3"/>
      <c r="ISC490" s="431"/>
      <c r="ISD490" s="3"/>
      <c r="ISE490" s="570"/>
      <c r="ISF490" s="3"/>
      <c r="ISG490" s="431"/>
      <c r="ISH490" s="3"/>
      <c r="ISI490" s="570"/>
      <c r="ISJ490" s="3"/>
      <c r="ISK490" s="431"/>
      <c r="ISL490" s="3"/>
      <c r="ISM490" s="570"/>
      <c r="ISN490" s="3"/>
      <c r="ISO490" s="431"/>
      <c r="ISP490" s="3"/>
      <c r="ISQ490" s="570"/>
      <c r="ISR490" s="3"/>
      <c r="ISS490" s="431"/>
      <c r="IST490" s="3"/>
      <c r="ISU490" s="570"/>
      <c r="ISV490" s="3"/>
      <c r="ISW490" s="431"/>
      <c r="ISX490" s="3"/>
      <c r="ISY490" s="570"/>
      <c r="ISZ490" s="3"/>
      <c r="ITA490" s="431"/>
      <c r="ITB490" s="3"/>
      <c r="ITC490" s="570"/>
      <c r="ITD490" s="3"/>
      <c r="ITE490" s="431"/>
      <c r="ITF490" s="3"/>
      <c r="ITG490" s="570"/>
      <c r="ITH490" s="3"/>
      <c r="ITI490" s="431"/>
      <c r="ITJ490" s="3"/>
      <c r="ITK490" s="570"/>
      <c r="ITL490" s="3"/>
      <c r="ITM490" s="431"/>
      <c r="ITN490" s="3"/>
      <c r="ITO490" s="570"/>
      <c r="ITP490" s="3"/>
      <c r="ITQ490" s="431"/>
      <c r="ITR490" s="3"/>
      <c r="ITS490" s="570"/>
      <c r="ITT490" s="3"/>
      <c r="ITU490" s="431"/>
      <c r="ITV490" s="3"/>
      <c r="ITW490" s="570"/>
      <c r="ITX490" s="3"/>
      <c r="ITY490" s="431"/>
      <c r="ITZ490" s="3"/>
      <c r="IUA490" s="570"/>
      <c r="IUB490" s="3"/>
      <c r="IUC490" s="431"/>
      <c r="IUD490" s="3"/>
      <c r="IUE490" s="570"/>
      <c r="IUF490" s="3"/>
      <c r="IUG490" s="431"/>
      <c r="IUH490" s="3"/>
      <c r="IUI490" s="570"/>
      <c r="IUJ490" s="3"/>
      <c r="IUK490" s="431"/>
      <c r="IUL490" s="3"/>
      <c r="IUM490" s="570"/>
      <c r="IUN490" s="3"/>
      <c r="IUO490" s="431"/>
      <c r="IUP490" s="3"/>
      <c r="IUQ490" s="570"/>
      <c r="IUR490" s="3"/>
      <c r="IUS490" s="431"/>
      <c r="IUT490" s="3"/>
      <c r="IUU490" s="570"/>
      <c r="IUV490" s="3"/>
      <c r="IUW490" s="431"/>
      <c r="IUX490" s="3"/>
      <c r="IUY490" s="570"/>
      <c r="IUZ490" s="3"/>
      <c r="IVA490" s="431"/>
      <c r="IVB490" s="3"/>
      <c r="IVC490" s="570"/>
      <c r="IVD490" s="3"/>
      <c r="IVE490" s="431"/>
      <c r="IVF490" s="3"/>
      <c r="IVG490" s="570"/>
      <c r="IVH490" s="3"/>
      <c r="IVI490" s="431"/>
      <c r="IVJ490" s="3"/>
      <c r="IVK490" s="570"/>
      <c r="IVL490" s="3"/>
      <c r="IVM490" s="431"/>
      <c r="IVN490" s="3"/>
      <c r="IVO490" s="570"/>
      <c r="IVP490" s="3"/>
      <c r="IVQ490" s="431"/>
      <c r="IVR490" s="3"/>
      <c r="IVS490" s="570"/>
      <c r="IVT490" s="3"/>
      <c r="IVU490" s="431"/>
      <c r="IVV490" s="3"/>
      <c r="IVW490" s="570"/>
      <c r="IVX490" s="3"/>
      <c r="IVY490" s="431"/>
      <c r="IVZ490" s="3"/>
      <c r="IWA490" s="570"/>
      <c r="IWB490" s="3"/>
      <c r="IWC490" s="431"/>
      <c r="IWD490" s="3"/>
      <c r="IWE490" s="570"/>
      <c r="IWF490" s="3"/>
      <c r="IWG490" s="431"/>
      <c r="IWH490" s="3"/>
      <c r="IWI490" s="570"/>
      <c r="IWJ490" s="3"/>
      <c r="IWK490" s="431"/>
      <c r="IWL490" s="3"/>
      <c r="IWM490" s="570"/>
      <c r="IWN490" s="3"/>
      <c r="IWO490" s="431"/>
      <c r="IWP490" s="3"/>
      <c r="IWQ490" s="570"/>
      <c r="IWR490" s="3"/>
      <c r="IWS490" s="431"/>
      <c r="IWT490" s="3"/>
      <c r="IWU490" s="570"/>
      <c r="IWV490" s="3"/>
      <c r="IWW490" s="431"/>
      <c r="IWX490" s="3"/>
      <c r="IWY490" s="570"/>
      <c r="IWZ490" s="3"/>
      <c r="IXA490" s="431"/>
      <c r="IXB490" s="3"/>
      <c r="IXC490" s="570"/>
      <c r="IXD490" s="3"/>
      <c r="IXE490" s="431"/>
      <c r="IXF490" s="3"/>
      <c r="IXG490" s="570"/>
      <c r="IXH490" s="3"/>
      <c r="IXI490" s="431"/>
      <c r="IXJ490" s="3"/>
      <c r="IXK490" s="570"/>
      <c r="IXL490" s="3"/>
      <c r="IXM490" s="431"/>
      <c r="IXN490" s="3"/>
      <c r="IXO490" s="570"/>
      <c r="IXP490" s="3"/>
      <c r="IXQ490" s="431"/>
      <c r="IXR490" s="3"/>
      <c r="IXS490" s="570"/>
      <c r="IXT490" s="3"/>
      <c r="IXU490" s="431"/>
      <c r="IXV490" s="3"/>
      <c r="IXW490" s="570"/>
      <c r="IXX490" s="3"/>
      <c r="IXY490" s="431"/>
      <c r="IXZ490" s="3"/>
      <c r="IYA490" s="570"/>
      <c r="IYB490" s="3"/>
      <c r="IYC490" s="431"/>
      <c r="IYD490" s="3"/>
      <c r="IYE490" s="570"/>
      <c r="IYF490" s="3"/>
      <c r="IYG490" s="431"/>
      <c r="IYH490" s="3"/>
      <c r="IYI490" s="570"/>
      <c r="IYJ490" s="3"/>
      <c r="IYK490" s="431"/>
      <c r="IYL490" s="3"/>
      <c r="IYM490" s="570"/>
      <c r="IYN490" s="3"/>
      <c r="IYO490" s="431"/>
      <c r="IYP490" s="3"/>
      <c r="IYQ490" s="570"/>
      <c r="IYR490" s="3"/>
      <c r="IYS490" s="431"/>
      <c r="IYT490" s="3"/>
      <c r="IYU490" s="570"/>
      <c r="IYV490" s="3"/>
      <c r="IYW490" s="431"/>
      <c r="IYX490" s="3"/>
      <c r="IYY490" s="570"/>
      <c r="IYZ490" s="3"/>
      <c r="IZA490" s="431"/>
      <c r="IZB490" s="3"/>
      <c r="IZC490" s="570"/>
      <c r="IZD490" s="3"/>
      <c r="IZE490" s="431"/>
      <c r="IZF490" s="3"/>
      <c r="IZG490" s="570"/>
      <c r="IZH490" s="3"/>
      <c r="IZI490" s="431"/>
      <c r="IZJ490" s="3"/>
      <c r="IZK490" s="570"/>
      <c r="IZL490" s="3"/>
      <c r="IZM490" s="431"/>
      <c r="IZN490" s="3"/>
      <c r="IZO490" s="570"/>
      <c r="IZP490" s="3"/>
      <c r="IZQ490" s="431"/>
      <c r="IZR490" s="3"/>
      <c r="IZS490" s="570"/>
      <c r="IZT490" s="3"/>
      <c r="IZU490" s="431"/>
      <c r="IZV490" s="3"/>
      <c r="IZW490" s="570"/>
      <c r="IZX490" s="3"/>
      <c r="IZY490" s="431"/>
      <c r="IZZ490" s="3"/>
      <c r="JAA490" s="570"/>
      <c r="JAB490" s="3"/>
      <c r="JAC490" s="431"/>
      <c r="JAD490" s="3"/>
      <c r="JAE490" s="570"/>
      <c r="JAF490" s="3"/>
      <c r="JAG490" s="431"/>
      <c r="JAH490" s="3"/>
      <c r="JAI490" s="570"/>
      <c r="JAJ490" s="3"/>
      <c r="JAK490" s="431"/>
      <c r="JAL490" s="3"/>
      <c r="JAM490" s="570"/>
      <c r="JAN490" s="3"/>
      <c r="JAO490" s="431"/>
      <c r="JAP490" s="3"/>
      <c r="JAQ490" s="570"/>
      <c r="JAR490" s="3"/>
      <c r="JAS490" s="431"/>
      <c r="JAT490" s="3"/>
      <c r="JAU490" s="570"/>
      <c r="JAV490" s="3"/>
      <c r="JAW490" s="431"/>
      <c r="JAX490" s="3"/>
      <c r="JAY490" s="570"/>
      <c r="JAZ490" s="3"/>
      <c r="JBA490" s="431"/>
      <c r="JBB490" s="3"/>
      <c r="JBC490" s="570"/>
      <c r="JBD490" s="3"/>
      <c r="JBE490" s="431"/>
      <c r="JBF490" s="3"/>
      <c r="JBG490" s="570"/>
      <c r="JBH490" s="3"/>
      <c r="JBI490" s="431"/>
      <c r="JBJ490" s="3"/>
      <c r="JBK490" s="570"/>
      <c r="JBL490" s="3"/>
      <c r="JBM490" s="431"/>
      <c r="JBN490" s="3"/>
      <c r="JBO490" s="570"/>
      <c r="JBP490" s="3"/>
      <c r="JBQ490" s="431"/>
      <c r="JBR490" s="3"/>
      <c r="JBS490" s="570"/>
      <c r="JBT490" s="3"/>
      <c r="JBU490" s="431"/>
      <c r="JBV490" s="3"/>
      <c r="JBW490" s="570"/>
      <c r="JBX490" s="3"/>
      <c r="JBY490" s="431"/>
      <c r="JBZ490" s="3"/>
      <c r="JCA490" s="570"/>
      <c r="JCB490" s="3"/>
      <c r="JCC490" s="431"/>
      <c r="JCD490" s="3"/>
      <c r="JCE490" s="570"/>
      <c r="JCF490" s="3"/>
      <c r="JCG490" s="431"/>
      <c r="JCH490" s="3"/>
      <c r="JCI490" s="570"/>
      <c r="JCJ490" s="3"/>
      <c r="JCK490" s="431"/>
      <c r="JCL490" s="3"/>
      <c r="JCM490" s="570"/>
      <c r="JCN490" s="3"/>
      <c r="JCO490" s="431"/>
      <c r="JCP490" s="3"/>
      <c r="JCQ490" s="570"/>
      <c r="JCR490" s="3"/>
      <c r="JCS490" s="431"/>
      <c r="JCT490" s="3"/>
      <c r="JCU490" s="570"/>
      <c r="JCV490" s="3"/>
      <c r="JCW490" s="431"/>
      <c r="JCX490" s="3"/>
      <c r="JCY490" s="570"/>
      <c r="JCZ490" s="3"/>
      <c r="JDA490" s="431"/>
      <c r="JDB490" s="3"/>
      <c r="JDC490" s="570"/>
      <c r="JDD490" s="3"/>
      <c r="JDE490" s="431"/>
      <c r="JDF490" s="3"/>
      <c r="JDG490" s="570"/>
      <c r="JDH490" s="3"/>
      <c r="JDI490" s="431"/>
      <c r="JDJ490" s="3"/>
      <c r="JDK490" s="570"/>
      <c r="JDL490" s="3"/>
      <c r="JDM490" s="431"/>
      <c r="JDN490" s="3"/>
      <c r="JDO490" s="570"/>
      <c r="JDP490" s="3"/>
      <c r="JDQ490" s="431"/>
      <c r="JDR490" s="3"/>
      <c r="JDS490" s="570"/>
      <c r="JDT490" s="3"/>
      <c r="JDU490" s="431"/>
      <c r="JDV490" s="3"/>
      <c r="JDW490" s="570"/>
      <c r="JDX490" s="3"/>
      <c r="JDY490" s="431"/>
      <c r="JDZ490" s="3"/>
      <c r="JEA490" s="570"/>
      <c r="JEB490" s="3"/>
      <c r="JEC490" s="431"/>
      <c r="JED490" s="3"/>
      <c r="JEE490" s="570"/>
      <c r="JEF490" s="3"/>
      <c r="JEG490" s="431"/>
      <c r="JEH490" s="3"/>
      <c r="JEI490" s="570"/>
      <c r="JEJ490" s="3"/>
      <c r="JEK490" s="431"/>
      <c r="JEL490" s="3"/>
      <c r="JEM490" s="570"/>
      <c r="JEN490" s="3"/>
      <c r="JEO490" s="431"/>
      <c r="JEP490" s="3"/>
      <c r="JEQ490" s="570"/>
      <c r="JER490" s="3"/>
      <c r="JES490" s="431"/>
      <c r="JET490" s="3"/>
      <c r="JEU490" s="570"/>
      <c r="JEV490" s="3"/>
      <c r="JEW490" s="431"/>
      <c r="JEX490" s="3"/>
      <c r="JEY490" s="570"/>
      <c r="JEZ490" s="3"/>
      <c r="JFA490" s="431"/>
      <c r="JFB490" s="3"/>
      <c r="JFC490" s="570"/>
      <c r="JFD490" s="3"/>
      <c r="JFE490" s="431"/>
      <c r="JFF490" s="3"/>
      <c r="JFG490" s="570"/>
      <c r="JFH490" s="3"/>
      <c r="JFI490" s="431"/>
      <c r="JFJ490" s="3"/>
      <c r="JFK490" s="570"/>
      <c r="JFL490" s="3"/>
      <c r="JFM490" s="431"/>
      <c r="JFN490" s="3"/>
      <c r="JFO490" s="570"/>
      <c r="JFP490" s="3"/>
      <c r="JFQ490" s="431"/>
      <c r="JFR490" s="3"/>
      <c r="JFS490" s="570"/>
      <c r="JFT490" s="3"/>
      <c r="JFU490" s="431"/>
      <c r="JFV490" s="3"/>
      <c r="JFW490" s="570"/>
      <c r="JFX490" s="3"/>
      <c r="JFY490" s="431"/>
      <c r="JFZ490" s="3"/>
      <c r="JGA490" s="570"/>
      <c r="JGB490" s="3"/>
      <c r="JGC490" s="431"/>
      <c r="JGD490" s="3"/>
      <c r="JGE490" s="570"/>
      <c r="JGF490" s="3"/>
      <c r="JGG490" s="431"/>
      <c r="JGH490" s="3"/>
      <c r="JGI490" s="570"/>
      <c r="JGJ490" s="3"/>
      <c r="JGK490" s="431"/>
      <c r="JGL490" s="3"/>
      <c r="JGM490" s="570"/>
      <c r="JGN490" s="3"/>
      <c r="JGO490" s="431"/>
      <c r="JGP490" s="3"/>
      <c r="JGQ490" s="570"/>
      <c r="JGR490" s="3"/>
      <c r="JGS490" s="431"/>
      <c r="JGT490" s="3"/>
      <c r="JGU490" s="570"/>
      <c r="JGV490" s="3"/>
      <c r="JGW490" s="431"/>
      <c r="JGX490" s="3"/>
      <c r="JGY490" s="570"/>
      <c r="JGZ490" s="3"/>
      <c r="JHA490" s="431"/>
      <c r="JHB490" s="3"/>
      <c r="JHC490" s="570"/>
      <c r="JHD490" s="3"/>
      <c r="JHE490" s="431"/>
      <c r="JHF490" s="3"/>
      <c r="JHG490" s="570"/>
      <c r="JHH490" s="3"/>
      <c r="JHI490" s="431"/>
      <c r="JHJ490" s="3"/>
      <c r="JHK490" s="570"/>
      <c r="JHL490" s="3"/>
      <c r="JHM490" s="431"/>
      <c r="JHN490" s="3"/>
      <c r="JHO490" s="570"/>
      <c r="JHP490" s="3"/>
      <c r="JHQ490" s="431"/>
      <c r="JHR490" s="3"/>
      <c r="JHS490" s="570"/>
      <c r="JHT490" s="3"/>
      <c r="JHU490" s="431"/>
      <c r="JHV490" s="3"/>
      <c r="JHW490" s="570"/>
      <c r="JHX490" s="3"/>
      <c r="JHY490" s="431"/>
      <c r="JHZ490" s="3"/>
      <c r="JIA490" s="570"/>
      <c r="JIB490" s="3"/>
      <c r="JIC490" s="431"/>
      <c r="JID490" s="3"/>
      <c r="JIE490" s="570"/>
      <c r="JIF490" s="3"/>
      <c r="JIG490" s="431"/>
      <c r="JIH490" s="3"/>
      <c r="JII490" s="570"/>
      <c r="JIJ490" s="3"/>
      <c r="JIK490" s="431"/>
      <c r="JIL490" s="3"/>
      <c r="JIM490" s="570"/>
      <c r="JIN490" s="3"/>
      <c r="JIO490" s="431"/>
      <c r="JIP490" s="3"/>
      <c r="JIQ490" s="570"/>
      <c r="JIR490" s="3"/>
      <c r="JIS490" s="431"/>
      <c r="JIT490" s="3"/>
      <c r="JIU490" s="570"/>
      <c r="JIV490" s="3"/>
      <c r="JIW490" s="431"/>
      <c r="JIX490" s="3"/>
      <c r="JIY490" s="570"/>
      <c r="JIZ490" s="3"/>
      <c r="JJA490" s="431"/>
      <c r="JJB490" s="3"/>
      <c r="JJC490" s="570"/>
      <c r="JJD490" s="3"/>
      <c r="JJE490" s="431"/>
      <c r="JJF490" s="3"/>
      <c r="JJG490" s="570"/>
      <c r="JJH490" s="3"/>
      <c r="JJI490" s="431"/>
      <c r="JJJ490" s="3"/>
      <c r="JJK490" s="570"/>
      <c r="JJL490" s="3"/>
      <c r="JJM490" s="431"/>
      <c r="JJN490" s="3"/>
      <c r="JJO490" s="570"/>
      <c r="JJP490" s="3"/>
      <c r="JJQ490" s="431"/>
      <c r="JJR490" s="3"/>
      <c r="JJS490" s="570"/>
      <c r="JJT490" s="3"/>
      <c r="JJU490" s="431"/>
      <c r="JJV490" s="3"/>
      <c r="JJW490" s="570"/>
      <c r="JJX490" s="3"/>
      <c r="JJY490" s="431"/>
      <c r="JJZ490" s="3"/>
      <c r="JKA490" s="570"/>
      <c r="JKB490" s="3"/>
      <c r="JKC490" s="431"/>
      <c r="JKD490" s="3"/>
      <c r="JKE490" s="570"/>
      <c r="JKF490" s="3"/>
      <c r="JKG490" s="431"/>
      <c r="JKH490" s="3"/>
      <c r="JKI490" s="570"/>
      <c r="JKJ490" s="3"/>
      <c r="JKK490" s="431"/>
      <c r="JKL490" s="3"/>
      <c r="JKM490" s="570"/>
      <c r="JKN490" s="3"/>
      <c r="JKO490" s="431"/>
      <c r="JKP490" s="3"/>
      <c r="JKQ490" s="570"/>
      <c r="JKR490" s="3"/>
      <c r="JKS490" s="431"/>
      <c r="JKT490" s="3"/>
      <c r="JKU490" s="570"/>
      <c r="JKV490" s="3"/>
      <c r="JKW490" s="431"/>
      <c r="JKX490" s="3"/>
      <c r="JKY490" s="570"/>
      <c r="JKZ490" s="3"/>
      <c r="JLA490" s="431"/>
      <c r="JLB490" s="3"/>
      <c r="JLC490" s="570"/>
      <c r="JLD490" s="3"/>
      <c r="JLE490" s="431"/>
      <c r="JLF490" s="3"/>
      <c r="JLG490" s="570"/>
      <c r="JLH490" s="3"/>
      <c r="JLI490" s="431"/>
      <c r="JLJ490" s="3"/>
      <c r="JLK490" s="570"/>
      <c r="JLL490" s="3"/>
      <c r="JLM490" s="431"/>
      <c r="JLN490" s="3"/>
      <c r="JLO490" s="570"/>
      <c r="JLP490" s="3"/>
      <c r="JLQ490" s="431"/>
      <c r="JLR490" s="3"/>
      <c r="JLS490" s="570"/>
      <c r="JLT490" s="3"/>
      <c r="JLU490" s="431"/>
      <c r="JLV490" s="3"/>
      <c r="JLW490" s="570"/>
      <c r="JLX490" s="3"/>
      <c r="JLY490" s="431"/>
      <c r="JLZ490" s="3"/>
      <c r="JMA490" s="570"/>
      <c r="JMB490" s="3"/>
      <c r="JMC490" s="431"/>
      <c r="JMD490" s="3"/>
      <c r="JME490" s="570"/>
      <c r="JMF490" s="3"/>
      <c r="JMG490" s="431"/>
      <c r="JMH490" s="3"/>
      <c r="JMI490" s="570"/>
      <c r="JMJ490" s="3"/>
      <c r="JMK490" s="431"/>
      <c r="JML490" s="3"/>
      <c r="JMM490" s="570"/>
      <c r="JMN490" s="3"/>
      <c r="JMO490" s="431"/>
      <c r="JMP490" s="3"/>
      <c r="JMQ490" s="570"/>
      <c r="JMR490" s="3"/>
      <c r="JMS490" s="431"/>
      <c r="JMT490" s="3"/>
      <c r="JMU490" s="570"/>
      <c r="JMV490" s="3"/>
      <c r="JMW490" s="431"/>
      <c r="JMX490" s="3"/>
      <c r="JMY490" s="570"/>
      <c r="JMZ490" s="3"/>
      <c r="JNA490" s="431"/>
      <c r="JNB490" s="3"/>
      <c r="JNC490" s="570"/>
      <c r="JND490" s="3"/>
      <c r="JNE490" s="431"/>
      <c r="JNF490" s="3"/>
      <c r="JNG490" s="570"/>
      <c r="JNH490" s="3"/>
      <c r="JNI490" s="431"/>
      <c r="JNJ490" s="3"/>
      <c r="JNK490" s="570"/>
      <c r="JNL490" s="3"/>
      <c r="JNM490" s="431"/>
      <c r="JNN490" s="3"/>
      <c r="JNO490" s="570"/>
      <c r="JNP490" s="3"/>
      <c r="JNQ490" s="431"/>
      <c r="JNR490" s="3"/>
      <c r="JNS490" s="570"/>
      <c r="JNT490" s="3"/>
      <c r="JNU490" s="431"/>
      <c r="JNV490" s="3"/>
      <c r="JNW490" s="570"/>
      <c r="JNX490" s="3"/>
      <c r="JNY490" s="431"/>
      <c r="JNZ490" s="3"/>
      <c r="JOA490" s="570"/>
      <c r="JOB490" s="3"/>
      <c r="JOC490" s="431"/>
      <c r="JOD490" s="3"/>
      <c r="JOE490" s="570"/>
      <c r="JOF490" s="3"/>
      <c r="JOG490" s="431"/>
      <c r="JOH490" s="3"/>
      <c r="JOI490" s="570"/>
      <c r="JOJ490" s="3"/>
      <c r="JOK490" s="431"/>
      <c r="JOL490" s="3"/>
      <c r="JOM490" s="570"/>
      <c r="JON490" s="3"/>
      <c r="JOO490" s="431"/>
      <c r="JOP490" s="3"/>
      <c r="JOQ490" s="570"/>
      <c r="JOR490" s="3"/>
      <c r="JOS490" s="431"/>
      <c r="JOT490" s="3"/>
      <c r="JOU490" s="570"/>
      <c r="JOV490" s="3"/>
      <c r="JOW490" s="431"/>
      <c r="JOX490" s="3"/>
      <c r="JOY490" s="570"/>
      <c r="JOZ490" s="3"/>
      <c r="JPA490" s="431"/>
      <c r="JPB490" s="3"/>
      <c r="JPC490" s="570"/>
      <c r="JPD490" s="3"/>
      <c r="JPE490" s="431"/>
      <c r="JPF490" s="3"/>
      <c r="JPG490" s="570"/>
      <c r="JPH490" s="3"/>
      <c r="JPI490" s="431"/>
      <c r="JPJ490" s="3"/>
      <c r="JPK490" s="570"/>
      <c r="JPL490" s="3"/>
      <c r="JPM490" s="431"/>
      <c r="JPN490" s="3"/>
      <c r="JPO490" s="570"/>
      <c r="JPP490" s="3"/>
      <c r="JPQ490" s="431"/>
      <c r="JPR490" s="3"/>
      <c r="JPS490" s="570"/>
      <c r="JPT490" s="3"/>
      <c r="JPU490" s="431"/>
      <c r="JPV490" s="3"/>
      <c r="JPW490" s="570"/>
      <c r="JPX490" s="3"/>
      <c r="JPY490" s="431"/>
      <c r="JPZ490" s="3"/>
      <c r="JQA490" s="570"/>
      <c r="JQB490" s="3"/>
      <c r="JQC490" s="431"/>
      <c r="JQD490" s="3"/>
      <c r="JQE490" s="570"/>
      <c r="JQF490" s="3"/>
      <c r="JQG490" s="431"/>
      <c r="JQH490" s="3"/>
      <c r="JQI490" s="570"/>
      <c r="JQJ490" s="3"/>
      <c r="JQK490" s="431"/>
      <c r="JQL490" s="3"/>
      <c r="JQM490" s="570"/>
      <c r="JQN490" s="3"/>
      <c r="JQO490" s="431"/>
      <c r="JQP490" s="3"/>
      <c r="JQQ490" s="570"/>
      <c r="JQR490" s="3"/>
      <c r="JQS490" s="431"/>
      <c r="JQT490" s="3"/>
      <c r="JQU490" s="570"/>
      <c r="JQV490" s="3"/>
      <c r="JQW490" s="431"/>
      <c r="JQX490" s="3"/>
      <c r="JQY490" s="570"/>
      <c r="JQZ490" s="3"/>
      <c r="JRA490" s="431"/>
      <c r="JRB490" s="3"/>
      <c r="JRC490" s="570"/>
      <c r="JRD490" s="3"/>
      <c r="JRE490" s="431"/>
      <c r="JRF490" s="3"/>
      <c r="JRG490" s="570"/>
      <c r="JRH490" s="3"/>
      <c r="JRI490" s="431"/>
      <c r="JRJ490" s="3"/>
      <c r="JRK490" s="570"/>
      <c r="JRL490" s="3"/>
      <c r="JRM490" s="431"/>
      <c r="JRN490" s="3"/>
      <c r="JRO490" s="570"/>
      <c r="JRP490" s="3"/>
      <c r="JRQ490" s="431"/>
      <c r="JRR490" s="3"/>
      <c r="JRS490" s="570"/>
      <c r="JRT490" s="3"/>
      <c r="JRU490" s="431"/>
      <c r="JRV490" s="3"/>
      <c r="JRW490" s="570"/>
      <c r="JRX490" s="3"/>
      <c r="JRY490" s="431"/>
      <c r="JRZ490" s="3"/>
      <c r="JSA490" s="570"/>
      <c r="JSB490" s="3"/>
      <c r="JSC490" s="431"/>
      <c r="JSD490" s="3"/>
      <c r="JSE490" s="570"/>
      <c r="JSF490" s="3"/>
      <c r="JSG490" s="431"/>
      <c r="JSH490" s="3"/>
      <c r="JSI490" s="570"/>
      <c r="JSJ490" s="3"/>
      <c r="JSK490" s="431"/>
      <c r="JSL490" s="3"/>
      <c r="JSM490" s="570"/>
      <c r="JSN490" s="3"/>
      <c r="JSO490" s="431"/>
      <c r="JSP490" s="3"/>
      <c r="JSQ490" s="570"/>
      <c r="JSR490" s="3"/>
      <c r="JSS490" s="431"/>
      <c r="JST490" s="3"/>
      <c r="JSU490" s="570"/>
      <c r="JSV490" s="3"/>
      <c r="JSW490" s="431"/>
      <c r="JSX490" s="3"/>
      <c r="JSY490" s="570"/>
      <c r="JSZ490" s="3"/>
      <c r="JTA490" s="431"/>
      <c r="JTB490" s="3"/>
      <c r="JTC490" s="570"/>
      <c r="JTD490" s="3"/>
      <c r="JTE490" s="431"/>
      <c r="JTF490" s="3"/>
      <c r="JTG490" s="570"/>
      <c r="JTH490" s="3"/>
      <c r="JTI490" s="431"/>
      <c r="JTJ490" s="3"/>
      <c r="JTK490" s="570"/>
      <c r="JTL490" s="3"/>
      <c r="JTM490" s="431"/>
      <c r="JTN490" s="3"/>
      <c r="JTO490" s="570"/>
      <c r="JTP490" s="3"/>
      <c r="JTQ490" s="431"/>
      <c r="JTR490" s="3"/>
      <c r="JTS490" s="570"/>
      <c r="JTT490" s="3"/>
      <c r="JTU490" s="431"/>
      <c r="JTV490" s="3"/>
      <c r="JTW490" s="570"/>
      <c r="JTX490" s="3"/>
      <c r="JTY490" s="431"/>
      <c r="JTZ490" s="3"/>
      <c r="JUA490" s="570"/>
      <c r="JUB490" s="3"/>
      <c r="JUC490" s="431"/>
      <c r="JUD490" s="3"/>
      <c r="JUE490" s="570"/>
      <c r="JUF490" s="3"/>
      <c r="JUG490" s="431"/>
      <c r="JUH490" s="3"/>
      <c r="JUI490" s="570"/>
      <c r="JUJ490" s="3"/>
      <c r="JUK490" s="431"/>
      <c r="JUL490" s="3"/>
      <c r="JUM490" s="570"/>
      <c r="JUN490" s="3"/>
      <c r="JUO490" s="431"/>
      <c r="JUP490" s="3"/>
      <c r="JUQ490" s="570"/>
      <c r="JUR490" s="3"/>
      <c r="JUS490" s="431"/>
      <c r="JUT490" s="3"/>
      <c r="JUU490" s="570"/>
      <c r="JUV490" s="3"/>
      <c r="JUW490" s="431"/>
      <c r="JUX490" s="3"/>
      <c r="JUY490" s="570"/>
      <c r="JUZ490" s="3"/>
      <c r="JVA490" s="431"/>
      <c r="JVB490" s="3"/>
      <c r="JVC490" s="570"/>
      <c r="JVD490" s="3"/>
      <c r="JVE490" s="431"/>
      <c r="JVF490" s="3"/>
      <c r="JVG490" s="570"/>
      <c r="JVH490" s="3"/>
      <c r="JVI490" s="431"/>
      <c r="JVJ490" s="3"/>
      <c r="JVK490" s="570"/>
      <c r="JVL490" s="3"/>
      <c r="JVM490" s="431"/>
      <c r="JVN490" s="3"/>
      <c r="JVO490" s="570"/>
      <c r="JVP490" s="3"/>
      <c r="JVQ490" s="431"/>
      <c r="JVR490" s="3"/>
      <c r="JVS490" s="570"/>
      <c r="JVT490" s="3"/>
      <c r="JVU490" s="431"/>
      <c r="JVV490" s="3"/>
      <c r="JVW490" s="570"/>
      <c r="JVX490" s="3"/>
      <c r="JVY490" s="431"/>
      <c r="JVZ490" s="3"/>
      <c r="JWA490" s="570"/>
      <c r="JWB490" s="3"/>
      <c r="JWC490" s="431"/>
      <c r="JWD490" s="3"/>
      <c r="JWE490" s="570"/>
      <c r="JWF490" s="3"/>
      <c r="JWG490" s="431"/>
      <c r="JWH490" s="3"/>
      <c r="JWI490" s="570"/>
      <c r="JWJ490" s="3"/>
      <c r="JWK490" s="431"/>
      <c r="JWL490" s="3"/>
      <c r="JWM490" s="570"/>
      <c r="JWN490" s="3"/>
      <c r="JWO490" s="431"/>
      <c r="JWP490" s="3"/>
      <c r="JWQ490" s="570"/>
      <c r="JWR490" s="3"/>
      <c r="JWS490" s="431"/>
      <c r="JWT490" s="3"/>
      <c r="JWU490" s="570"/>
      <c r="JWV490" s="3"/>
      <c r="JWW490" s="431"/>
      <c r="JWX490" s="3"/>
      <c r="JWY490" s="570"/>
      <c r="JWZ490" s="3"/>
      <c r="JXA490" s="431"/>
      <c r="JXB490" s="3"/>
      <c r="JXC490" s="570"/>
      <c r="JXD490" s="3"/>
      <c r="JXE490" s="431"/>
      <c r="JXF490" s="3"/>
      <c r="JXG490" s="570"/>
      <c r="JXH490" s="3"/>
      <c r="JXI490" s="431"/>
      <c r="JXJ490" s="3"/>
      <c r="JXK490" s="570"/>
      <c r="JXL490" s="3"/>
      <c r="JXM490" s="431"/>
      <c r="JXN490" s="3"/>
      <c r="JXO490" s="570"/>
      <c r="JXP490" s="3"/>
      <c r="JXQ490" s="431"/>
      <c r="JXR490" s="3"/>
      <c r="JXS490" s="570"/>
      <c r="JXT490" s="3"/>
      <c r="JXU490" s="431"/>
      <c r="JXV490" s="3"/>
      <c r="JXW490" s="570"/>
      <c r="JXX490" s="3"/>
      <c r="JXY490" s="431"/>
      <c r="JXZ490" s="3"/>
      <c r="JYA490" s="570"/>
      <c r="JYB490" s="3"/>
      <c r="JYC490" s="431"/>
      <c r="JYD490" s="3"/>
      <c r="JYE490" s="570"/>
      <c r="JYF490" s="3"/>
      <c r="JYG490" s="431"/>
      <c r="JYH490" s="3"/>
      <c r="JYI490" s="570"/>
      <c r="JYJ490" s="3"/>
      <c r="JYK490" s="431"/>
      <c r="JYL490" s="3"/>
      <c r="JYM490" s="570"/>
      <c r="JYN490" s="3"/>
      <c r="JYO490" s="431"/>
      <c r="JYP490" s="3"/>
      <c r="JYQ490" s="570"/>
      <c r="JYR490" s="3"/>
      <c r="JYS490" s="431"/>
      <c r="JYT490" s="3"/>
      <c r="JYU490" s="570"/>
      <c r="JYV490" s="3"/>
      <c r="JYW490" s="431"/>
      <c r="JYX490" s="3"/>
      <c r="JYY490" s="570"/>
      <c r="JYZ490" s="3"/>
      <c r="JZA490" s="431"/>
      <c r="JZB490" s="3"/>
      <c r="JZC490" s="570"/>
      <c r="JZD490" s="3"/>
      <c r="JZE490" s="431"/>
      <c r="JZF490" s="3"/>
      <c r="JZG490" s="570"/>
      <c r="JZH490" s="3"/>
      <c r="JZI490" s="431"/>
      <c r="JZJ490" s="3"/>
      <c r="JZK490" s="570"/>
      <c r="JZL490" s="3"/>
      <c r="JZM490" s="431"/>
      <c r="JZN490" s="3"/>
      <c r="JZO490" s="570"/>
      <c r="JZP490" s="3"/>
      <c r="JZQ490" s="431"/>
      <c r="JZR490" s="3"/>
      <c r="JZS490" s="570"/>
      <c r="JZT490" s="3"/>
      <c r="JZU490" s="431"/>
      <c r="JZV490" s="3"/>
      <c r="JZW490" s="570"/>
      <c r="JZX490" s="3"/>
      <c r="JZY490" s="431"/>
      <c r="JZZ490" s="3"/>
      <c r="KAA490" s="570"/>
      <c r="KAB490" s="3"/>
      <c r="KAC490" s="431"/>
      <c r="KAD490" s="3"/>
      <c r="KAE490" s="570"/>
      <c r="KAF490" s="3"/>
      <c r="KAG490" s="431"/>
      <c r="KAH490" s="3"/>
      <c r="KAI490" s="570"/>
      <c r="KAJ490" s="3"/>
      <c r="KAK490" s="431"/>
      <c r="KAL490" s="3"/>
      <c r="KAM490" s="570"/>
      <c r="KAN490" s="3"/>
      <c r="KAO490" s="431"/>
      <c r="KAP490" s="3"/>
      <c r="KAQ490" s="570"/>
      <c r="KAR490" s="3"/>
      <c r="KAS490" s="431"/>
      <c r="KAT490" s="3"/>
      <c r="KAU490" s="570"/>
      <c r="KAV490" s="3"/>
      <c r="KAW490" s="431"/>
      <c r="KAX490" s="3"/>
      <c r="KAY490" s="570"/>
      <c r="KAZ490" s="3"/>
      <c r="KBA490" s="431"/>
      <c r="KBB490" s="3"/>
      <c r="KBC490" s="570"/>
      <c r="KBD490" s="3"/>
      <c r="KBE490" s="431"/>
      <c r="KBF490" s="3"/>
      <c r="KBG490" s="570"/>
      <c r="KBH490" s="3"/>
      <c r="KBI490" s="431"/>
      <c r="KBJ490" s="3"/>
      <c r="KBK490" s="570"/>
      <c r="KBL490" s="3"/>
      <c r="KBM490" s="431"/>
      <c r="KBN490" s="3"/>
      <c r="KBO490" s="570"/>
      <c r="KBP490" s="3"/>
      <c r="KBQ490" s="431"/>
      <c r="KBR490" s="3"/>
      <c r="KBS490" s="570"/>
      <c r="KBT490" s="3"/>
      <c r="KBU490" s="431"/>
      <c r="KBV490" s="3"/>
      <c r="KBW490" s="570"/>
      <c r="KBX490" s="3"/>
      <c r="KBY490" s="431"/>
      <c r="KBZ490" s="3"/>
      <c r="KCA490" s="570"/>
      <c r="KCB490" s="3"/>
      <c r="KCC490" s="431"/>
      <c r="KCD490" s="3"/>
      <c r="KCE490" s="570"/>
      <c r="KCF490" s="3"/>
      <c r="KCG490" s="431"/>
      <c r="KCH490" s="3"/>
      <c r="KCI490" s="570"/>
      <c r="KCJ490" s="3"/>
      <c r="KCK490" s="431"/>
      <c r="KCL490" s="3"/>
      <c r="KCM490" s="570"/>
      <c r="KCN490" s="3"/>
      <c r="KCO490" s="431"/>
      <c r="KCP490" s="3"/>
      <c r="KCQ490" s="570"/>
      <c r="KCR490" s="3"/>
      <c r="KCS490" s="431"/>
      <c r="KCT490" s="3"/>
      <c r="KCU490" s="570"/>
      <c r="KCV490" s="3"/>
      <c r="KCW490" s="431"/>
      <c r="KCX490" s="3"/>
      <c r="KCY490" s="570"/>
      <c r="KCZ490" s="3"/>
      <c r="KDA490" s="431"/>
      <c r="KDB490" s="3"/>
      <c r="KDC490" s="570"/>
      <c r="KDD490" s="3"/>
      <c r="KDE490" s="431"/>
      <c r="KDF490" s="3"/>
      <c r="KDG490" s="570"/>
      <c r="KDH490" s="3"/>
      <c r="KDI490" s="431"/>
      <c r="KDJ490" s="3"/>
      <c r="KDK490" s="570"/>
      <c r="KDL490" s="3"/>
      <c r="KDM490" s="431"/>
      <c r="KDN490" s="3"/>
      <c r="KDO490" s="570"/>
      <c r="KDP490" s="3"/>
      <c r="KDQ490" s="431"/>
      <c r="KDR490" s="3"/>
      <c r="KDS490" s="570"/>
      <c r="KDT490" s="3"/>
      <c r="KDU490" s="431"/>
      <c r="KDV490" s="3"/>
      <c r="KDW490" s="570"/>
      <c r="KDX490" s="3"/>
      <c r="KDY490" s="431"/>
      <c r="KDZ490" s="3"/>
      <c r="KEA490" s="570"/>
      <c r="KEB490" s="3"/>
      <c r="KEC490" s="431"/>
      <c r="KED490" s="3"/>
      <c r="KEE490" s="570"/>
      <c r="KEF490" s="3"/>
      <c r="KEG490" s="431"/>
      <c r="KEH490" s="3"/>
      <c r="KEI490" s="570"/>
      <c r="KEJ490" s="3"/>
      <c r="KEK490" s="431"/>
      <c r="KEL490" s="3"/>
      <c r="KEM490" s="570"/>
      <c r="KEN490" s="3"/>
      <c r="KEO490" s="431"/>
      <c r="KEP490" s="3"/>
      <c r="KEQ490" s="570"/>
      <c r="KER490" s="3"/>
      <c r="KES490" s="431"/>
      <c r="KET490" s="3"/>
      <c r="KEU490" s="570"/>
      <c r="KEV490" s="3"/>
      <c r="KEW490" s="431"/>
      <c r="KEX490" s="3"/>
      <c r="KEY490" s="570"/>
      <c r="KEZ490" s="3"/>
      <c r="KFA490" s="431"/>
      <c r="KFB490" s="3"/>
      <c r="KFC490" s="570"/>
      <c r="KFD490" s="3"/>
      <c r="KFE490" s="431"/>
      <c r="KFF490" s="3"/>
      <c r="KFG490" s="570"/>
      <c r="KFH490" s="3"/>
      <c r="KFI490" s="431"/>
      <c r="KFJ490" s="3"/>
      <c r="KFK490" s="570"/>
      <c r="KFL490" s="3"/>
      <c r="KFM490" s="431"/>
      <c r="KFN490" s="3"/>
      <c r="KFO490" s="570"/>
      <c r="KFP490" s="3"/>
      <c r="KFQ490" s="431"/>
      <c r="KFR490" s="3"/>
      <c r="KFS490" s="570"/>
      <c r="KFT490" s="3"/>
      <c r="KFU490" s="431"/>
      <c r="KFV490" s="3"/>
      <c r="KFW490" s="570"/>
      <c r="KFX490" s="3"/>
      <c r="KFY490" s="431"/>
      <c r="KFZ490" s="3"/>
      <c r="KGA490" s="570"/>
      <c r="KGB490" s="3"/>
      <c r="KGC490" s="431"/>
      <c r="KGD490" s="3"/>
      <c r="KGE490" s="570"/>
      <c r="KGF490" s="3"/>
      <c r="KGG490" s="431"/>
      <c r="KGH490" s="3"/>
      <c r="KGI490" s="570"/>
      <c r="KGJ490" s="3"/>
      <c r="KGK490" s="431"/>
      <c r="KGL490" s="3"/>
      <c r="KGM490" s="570"/>
      <c r="KGN490" s="3"/>
      <c r="KGO490" s="431"/>
      <c r="KGP490" s="3"/>
      <c r="KGQ490" s="570"/>
      <c r="KGR490" s="3"/>
      <c r="KGS490" s="431"/>
      <c r="KGT490" s="3"/>
      <c r="KGU490" s="570"/>
      <c r="KGV490" s="3"/>
      <c r="KGW490" s="431"/>
      <c r="KGX490" s="3"/>
      <c r="KGY490" s="570"/>
      <c r="KGZ490" s="3"/>
      <c r="KHA490" s="431"/>
      <c r="KHB490" s="3"/>
      <c r="KHC490" s="570"/>
      <c r="KHD490" s="3"/>
      <c r="KHE490" s="431"/>
      <c r="KHF490" s="3"/>
      <c r="KHG490" s="570"/>
      <c r="KHH490" s="3"/>
      <c r="KHI490" s="431"/>
      <c r="KHJ490" s="3"/>
      <c r="KHK490" s="570"/>
      <c r="KHL490" s="3"/>
      <c r="KHM490" s="431"/>
      <c r="KHN490" s="3"/>
      <c r="KHO490" s="570"/>
      <c r="KHP490" s="3"/>
      <c r="KHQ490" s="431"/>
      <c r="KHR490" s="3"/>
      <c r="KHS490" s="570"/>
      <c r="KHT490" s="3"/>
      <c r="KHU490" s="431"/>
      <c r="KHV490" s="3"/>
      <c r="KHW490" s="570"/>
      <c r="KHX490" s="3"/>
      <c r="KHY490" s="431"/>
      <c r="KHZ490" s="3"/>
      <c r="KIA490" s="570"/>
      <c r="KIB490" s="3"/>
      <c r="KIC490" s="431"/>
      <c r="KID490" s="3"/>
      <c r="KIE490" s="570"/>
      <c r="KIF490" s="3"/>
      <c r="KIG490" s="431"/>
      <c r="KIH490" s="3"/>
      <c r="KII490" s="570"/>
      <c r="KIJ490" s="3"/>
      <c r="KIK490" s="431"/>
      <c r="KIL490" s="3"/>
      <c r="KIM490" s="570"/>
      <c r="KIN490" s="3"/>
      <c r="KIO490" s="431"/>
      <c r="KIP490" s="3"/>
      <c r="KIQ490" s="570"/>
      <c r="KIR490" s="3"/>
      <c r="KIS490" s="431"/>
      <c r="KIT490" s="3"/>
      <c r="KIU490" s="570"/>
      <c r="KIV490" s="3"/>
      <c r="KIW490" s="431"/>
      <c r="KIX490" s="3"/>
      <c r="KIY490" s="570"/>
      <c r="KIZ490" s="3"/>
      <c r="KJA490" s="431"/>
      <c r="KJB490" s="3"/>
      <c r="KJC490" s="570"/>
      <c r="KJD490" s="3"/>
      <c r="KJE490" s="431"/>
      <c r="KJF490" s="3"/>
      <c r="KJG490" s="570"/>
      <c r="KJH490" s="3"/>
      <c r="KJI490" s="431"/>
      <c r="KJJ490" s="3"/>
      <c r="KJK490" s="570"/>
      <c r="KJL490" s="3"/>
      <c r="KJM490" s="431"/>
      <c r="KJN490" s="3"/>
      <c r="KJO490" s="570"/>
      <c r="KJP490" s="3"/>
      <c r="KJQ490" s="431"/>
      <c r="KJR490" s="3"/>
      <c r="KJS490" s="570"/>
      <c r="KJT490" s="3"/>
      <c r="KJU490" s="431"/>
      <c r="KJV490" s="3"/>
      <c r="KJW490" s="570"/>
      <c r="KJX490" s="3"/>
      <c r="KJY490" s="431"/>
      <c r="KJZ490" s="3"/>
      <c r="KKA490" s="570"/>
      <c r="KKB490" s="3"/>
      <c r="KKC490" s="431"/>
      <c r="KKD490" s="3"/>
      <c r="KKE490" s="570"/>
      <c r="KKF490" s="3"/>
      <c r="KKG490" s="431"/>
      <c r="KKH490" s="3"/>
      <c r="KKI490" s="570"/>
      <c r="KKJ490" s="3"/>
      <c r="KKK490" s="431"/>
      <c r="KKL490" s="3"/>
      <c r="KKM490" s="570"/>
      <c r="KKN490" s="3"/>
      <c r="KKO490" s="431"/>
      <c r="KKP490" s="3"/>
      <c r="KKQ490" s="570"/>
      <c r="KKR490" s="3"/>
      <c r="KKS490" s="431"/>
      <c r="KKT490" s="3"/>
      <c r="KKU490" s="570"/>
      <c r="KKV490" s="3"/>
      <c r="KKW490" s="431"/>
      <c r="KKX490" s="3"/>
      <c r="KKY490" s="570"/>
      <c r="KKZ490" s="3"/>
      <c r="KLA490" s="431"/>
      <c r="KLB490" s="3"/>
      <c r="KLC490" s="570"/>
      <c r="KLD490" s="3"/>
      <c r="KLE490" s="431"/>
      <c r="KLF490" s="3"/>
      <c r="KLG490" s="570"/>
      <c r="KLH490" s="3"/>
      <c r="KLI490" s="431"/>
      <c r="KLJ490" s="3"/>
      <c r="KLK490" s="570"/>
      <c r="KLL490" s="3"/>
      <c r="KLM490" s="431"/>
      <c r="KLN490" s="3"/>
      <c r="KLO490" s="570"/>
      <c r="KLP490" s="3"/>
      <c r="KLQ490" s="431"/>
      <c r="KLR490" s="3"/>
      <c r="KLS490" s="570"/>
      <c r="KLT490" s="3"/>
      <c r="KLU490" s="431"/>
      <c r="KLV490" s="3"/>
      <c r="KLW490" s="570"/>
      <c r="KLX490" s="3"/>
      <c r="KLY490" s="431"/>
      <c r="KLZ490" s="3"/>
      <c r="KMA490" s="570"/>
      <c r="KMB490" s="3"/>
      <c r="KMC490" s="431"/>
      <c r="KMD490" s="3"/>
      <c r="KME490" s="570"/>
      <c r="KMF490" s="3"/>
      <c r="KMG490" s="431"/>
      <c r="KMH490" s="3"/>
      <c r="KMI490" s="570"/>
      <c r="KMJ490" s="3"/>
      <c r="KMK490" s="431"/>
      <c r="KML490" s="3"/>
      <c r="KMM490" s="570"/>
      <c r="KMN490" s="3"/>
      <c r="KMO490" s="431"/>
      <c r="KMP490" s="3"/>
      <c r="KMQ490" s="570"/>
      <c r="KMR490" s="3"/>
      <c r="KMS490" s="431"/>
      <c r="KMT490" s="3"/>
      <c r="KMU490" s="570"/>
      <c r="KMV490" s="3"/>
      <c r="KMW490" s="431"/>
      <c r="KMX490" s="3"/>
      <c r="KMY490" s="570"/>
      <c r="KMZ490" s="3"/>
      <c r="KNA490" s="431"/>
      <c r="KNB490" s="3"/>
      <c r="KNC490" s="570"/>
      <c r="KND490" s="3"/>
      <c r="KNE490" s="431"/>
      <c r="KNF490" s="3"/>
      <c r="KNG490" s="570"/>
      <c r="KNH490" s="3"/>
      <c r="KNI490" s="431"/>
      <c r="KNJ490" s="3"/>
      <c r="KNK490" s="570"/>
      <c r="KNL490" s="3"/>
      <c r="KNM490" s="431"/>
      <c r="KNN490" s="3"/>
      <c r="KNO490" s="570"/>
      <c r="KNP490" s="3"/>
      <c r="KNQ490" s="431"/>
      <c r="KNR490" s="3"/>
      <c r="KNS490" s="570"/>
      <c r="KNT490" s="3"/>
      <c r="KNU490" s="431"/>
      <c r="KNV490" s="3"/>
      <c r="KNW490" s="570"/>
      <c r="KNX490" s="3"/>
      <c r="KNY490" s="431"/>
      <c r="KNZ490" s="3"/>
      <c r="KOA490" s="570"/>
      <c r="KOB490" s="3"/>
      <c r="KOC490" s="431"/>
      <c r="KOD490" s="3"/>
      <c r="KOE490" s="570"/>
      <c r="KOF490" s="3"/>
      <c r="KOG490" s="431"/>
      <c r="KOH490" s="3"/>
      <c r="KOI490" s="570"/>
      <c r="KOJ490" s="3"/>
      <c r="KOK490" s="431"/>
      <c r="KOL490" s="3"/>
      <c r="KOM490" s="570"/>
      <c r="KON490" s="3"/>
      <c r="KOO490" s="431"/>
      <c r="KOP490" s="3"/>
      <c r="KOQ490" s="570"/>
      <c r="KOR490" s="3"/>
      <c r="KOS490" s="431"/>
      <c r="KOT490" s="3"/>
      <c r="KOU490" s="570"/>
      <c r="KOV490" s="3"/>
      <c r="KOW490" s="431"/>
      <c r="KOX490" s="3"/>
      <c r="KOY490" s="570"/>
      <c r="KOZ490" s="3"/>
      <c r="KPA490" s="431"/>
      <c r="KPB490" s="3"/>
      <c r="KPC490" s="570"/>
      <c r="KPD490" s="3"/>
      <c r="KPE490" s="431"/>
      <c r="KPF490" s="3"/>
      <c r="KPG490" s="570"/>
      <c r="KPH490" s="3"/>
      <c r="KPI490" s="431"/>
      <c r="KPJ490" s="3"/>
      <c r="KPK490" s="570"/>
      <c r="KPL490" s="3"/>
      <c r="KPM490" s="431"/>
      <c r="KPN490" s="3"/>
      <c r="KPO490" s="570"/>
      <c r="KPP490" s="3"/>
      <c r="KPQ490" s="431"/>
      <c r="KPR490" s="3"/>
      <c r="KPS490" s="570"/>
      <c r="KPT490" s="3"/>
      <c r="KPU490" s="431"/>
      <c r="KPV490" s="3"/>
      <c r="KPW490" s="570"/>
      <c r="KPX490" s="3"/>
      <c r="KPY490" s="431"/>
      <c r="KPZ490" s="3"/>
      <c r="KQA490" s="570"/>
      <c r="KQB490" s="3"/>
      <c r="KQC490" s="431"/>
      <c r="KQD490" s="3"/>
      <c r="KQE490" s="570"/>
      <c r="KQF490" s="3"/>
      <c r="KQG490" s="431"/>
      <c r="KQH490" s="3"/>
      <c r="KQI490" s="570"/>
      <c r="KQJ490" s="3"/>
      <c r="KQK490" s="431"/>
      <c r="KQL490" s="3"/>
      <c r="KQM490" s="570"/>
      <c r="KQN490" s="3"/>
      <c r="KQO490" s="431"/>
      <c r="KQP490" s="3"/>
      <c r="KQQ490" s="570"/>
      <c r="KQR490" s="3"/>
      <c r="KQS490" s="431"/>
      <c r="KQT490" s="3"/>
      <c r="KQU490" s="570"/>
      <c r="KQV490" s="3"/>
      <c r="KQW490" s="431"/>
      <c r="KQX490" s="3"/>
      <c r="KQY490" s="570"/>
      <c r="KQZ490" s="3"/>
      <c r="KRA490" s="431"/>
      <c r="KRB490" s="3"/>
      <c r="KRC490" s="570"/>
      <c r="KRD490" s="3"/>
      <c r="KRE490" s="431"/>
      <c r="KRF490" s="3"/>
      <c r="KRG490" s="570"/>
      <c r="KRH490" s="3"/>
      <c r="KRI490" s="431"/>
      <c r="KRJ490" s="3"/>
      <c r="KRK490" s="570"/>
      <c r="KRL490" s="3"/>
      <c r="KRM490" s="431"/>
      <c r="KRN490" s="3"/>
      <c r="KRO490" s="570"/>
      <c r="KRP490" s="3"/>
      <c r="KRQ490" s="431"/>
      <c r="KRR490" s="3"/>
      <c r="KRS490" s="570"/>
      <c r="KRT490" s="3"/>
      <c r="KRU490" s="431"/>
      <c r="KRV490" s="3"/>
      <c r="KRW490" s="570"/>
      <c r="KRX490" s="3"/>
      <c r="KRY490" s="431"/>
      <c r="KRZ490" s="3"/>
      <c r="KSA490" s="570"/>
      <c r="KSB490" s="3"/>
      <c r="KSC490" s="431"/>
      <c r="KSD490" s="3"/>
      <c r="KSE490" s="570"/>
      <c r="KSF490" s="3"/>
      <c r="KSG490" s="431"/>
      <c r="KSH490" s="3"/>
      <c r="KSI490" s="570"/>
      <c r="KSJ490" s="3"/>
      <c r="KSK490" s="431"/>
      <c r="KSL490" s="3"/>
      <c r="KSM490" s="570"/>
      <c r="KSN490" s="3"/>
      <c r="KSO490" s="431"/>
      <c r="KSP490" s="3"/>
      <c r="KSQ490" s="570"/>
      <c r="KSR490" s="3"/>
      <c r="KSS490" s="431"/>
      <c r="KST490" s="3"/>
      <c r="KSU490" s="570"/>
      <c r="KSV490" s="3"/>
      <c r="KSW490" s="431"/>
      <c r="KSX490" s="3"/>
      <c r="KSY490" s="570"/>
      <c r="KSZ490" s="3"/>
      <c r="KTA490" s="431"/>
      <c r="KTB490" s="3"/>
      <c r="KTC490" s="570"/>
      <c r="KTD490" s="3"/>
      <c r="KTE490" s="431"/>
      <c r="KTF490" s="3"/>
      <c r="KTG490" s="570"/>
      <c r="KTH490" s="3"/>
      <c r="KTI490" s="431"/>
      <c r="KTJ490" s="3"/>
      <c r="KTK490" s="570"/>
      <c r="KTL490" s="3"/>
      <c r="KTM490" s="431"/>
      <c r="KTN490" s="3"/>
      <c r="KTO490" s="570"/>
      <c r="KTP490" s="3"/>
      <c r="KTQ490" s="431"/>
      <c r="KTR490" s="3"/>
      <c r="KTS490" s="570"/>
      <c r="KTT490" s="3"/>
      <c r="KTU490" s="431"/>
      <c r="KTV490" s="3"/>
      <c r="KTW490" s="570"/>
      <c r="KTX490" s="3"/>
      <c r="KTY490" s="431"/>
      <c r="KTZ490" s="3"/>
      <c r="KUA490" s="570"/>
      <c r="KUB490" s="3"/>
      <c r="KUC490" s="431"/>
      <c r="KUD490" s="3"/>
      <c r="KUE490" s="570"/>
      <c r="KUF490" s="3"/>
      <c r="KUG490" s="431"/>
      <c r="KUH490" s="3"/>
      <c r="KUI490" s="570"/>
      <c r="KUJ490" s="3"/>
      <c r="KUK490" s="431"/>
      <c r="KUL490" s="3"/>
      <c r="KUM490" s="570"/>
      <c r="KUN490" s="3"/>
      <c r="KUO490" s="431"/>
      <c r="KUP490" s="3"/>
      <c r="KUQ490" s="570"/>
      <c r="KUR490" s="3"/>
      <c r="KUS490" s="431"/>
      <c r="KUT490" s="3"/>
      <c r="KUU490" s="570"/>
      <c r="KUV490" s="3"/>
      <c r="KUW490" s="431"/>
      <c r="KUX490" s="3"/>
      <c r="KUY490" s="570"/>
      <c r="KUZ490" s="3"/>
      <c r="KVA490" s="431"/>
      <c r="KVB490" s="3"/>
      <c r="KVC490" s="570"/>
      <c r="KVD490" s="3"/>
      <c r="KVE490" s="431"/>
      <c r="KVF490" s="3"/>
      <c r="KVG490" s="570"/>
      <c r="KVH490" s="3"/>
      <c r="KVI490" s="431"/>
      <c r="KVJ490" s="3"/>
      <c r="KVK490" s="570"/>
      <c r="KVL490" s="3"/>
      <c r="KVM490" s="431"/>
      <c r="KVN490" s="3"/>
      <c r="KVO490" s="570"/>
      <c r="KVP490" s="3"/>
      <c r="KVQ490" s="431"/>
      <c r="KVR490" s="3"/>
      <c r="KVS490" s="570"/>
      <c r="KVT490" s="3"/>
      <c r="KVU490" s="431"/>
      <c r="KVV490" s="3"/>
      <c r="KVW490" s="570"/>
      <c r="KVX490" s="3"/>
      <c r="KVY490" s="431"/>
      <c r="KVZ490" s="3"/>
      <c r="KWA490" s="570"/>
      <c r="KWB490" s="3"/>
      <c r="KWC490" s="431"/>
      <c r="KWD490" s="3"/>
      <c r="KWE490" s="570"/>
      <c r="KWF490" s="3"/>
      <c r="KWG490" s="431"/>
      <c r="KWH490" s="3"/>
      <c r="KWI490" s="570"/>
      <c r="KWJ490" s="3"/>
      <c r="KWK490" s="431"/>
      <c r="KWL490" s="3"/>
      <c r="KWM490" s="570"/>
      <c r="KWN490" s="3"/>
      <c r="KWO490" s="431"/>
      <c r="KWP490" s="3"/>
      <c r="KWQ490" s="570"/>
      <c r="KWR490" s="3"/>
      <c r="KWS490" s="431"/>
      <c r="KWT490" s="3"/>
      <c r="KWU490" s="570"/>
      <c r="KWV490" s="3"/>
      <c r="KWW490" s="431"/>
      <c r="KWX490" s="3"/>
      <c r="KWY490" s="570"/>
      <c r="KWZ490" s="3"/>
      <c r="KXA490" s="431"/>
      <c r="KXB490" s="3"/>
      <c r="KXC490" s="570"/>
      <c r="KXD490" s="3"/>
      <c r="KXE490" s="431"/>
      <c r="KXF490" s="3"/>
      <c r="KXG490" s="570"/>
      <c r="KXH490" s="3"/>
      <c r="KXI490" s="431"/>
      <c r="KXJ490" s="3"/>
      <c r="KXK490" s="570"/>
      <c r="KXL490" s="3"/>
      <c r="KXM490" s="431"/>
      <c r="KXN490" s="3"/>
      <c r="KXO490" s="570"/>
      <c r="KXP490" s="3"/>
      <c r="KXQ490" s="431"/>
      <c r="KXR490" s="3"/>
      <c r="KXS490" s="570"/>
      <c r="KXT490" s="3"/>
      <c r="KXU490" s="431"/>
      <c r="KXV490" s="3"/>
      <c r="KXW490" s="570"/>
      <c r="KXX490" s="3"/>
      <c r="KXY490" s="431"/>
      <c r="KXZ490" s="3"/>
      <c r="KYA490" s="570"/>
      <c r="KYB490" s="3"/>
      <c r="KYC490" s="431"/>
      <c r="KYD490" s="3"/>
      <c r="KYE490" s="570"/>
      <c r="KYF490" s="3"/>
      <c r="KYG490" s="431"/>
      <c r="KYH490" s="3"/>
      <c r="KYI490" s="570"/>
      <c r="KYJ490" s="3"/>
      <c r="KYK490" s="431"/>
      <c r="KYL490" s="3"/>
      <c r="KYM490" s="570"/>
      <c r="KYN490" s="3"/>
      <c r="KYO490" s="431"/>
      <c r="KYP490" s="3"/>
      <c r="KYQ490" s="570"/>
      <c r="KYR490" s="3"/>
      <c r="KYS490" s="431"/>
      <c r="KYT490" s="3"/>
      <c r="KYU490" s="570"/>
      <c r="KYV490" s="3"/>
      <c r="KYW490" s="431"/>
      <c r="KYX490" s="3"/>
      <c r="KYY490" s="570"/>
      <c r="KYZ490" s="3"/>
      <c r="KZA490" s="431"/>
      <c r="KZB490" s="3"/>
      <c r="KZC490" s="570"/>
      <c r="KZD490" s="3"/>
      <c r="KZE490" s="431"/>
      <c r="KZF490" s="3"/>
      <c r="KZG490" s="570"/>
      <c r="KZH490" s="3"/>
      <c r="KZI490" s="431"/>
      <c r="KZJ490" s="3"/>
      <c r="KZK490" s="570"/>
      <c r="KZL490" s="3"/>
      <c r="KZM490" s="431"/>
      <c r="KZN490" s="3"/>
      <c r="KZO490" s="570"/>
      <c r="KZP490" s="3"/>
      <c r="KZQ490" s="431"/>
      <c r="KZR490" s="3"/>
      <c r="KZS490" s="570"/>
      <c r="KZT490" s="3"/>
      <c r="KZU490" s="431"/>
      <c r="KZV490" s="3"/>
      <c r="KZW490" s="570"/>
      <c r="KZX490" s="3"/>
      <c r="KZY490" s="431"/>
      <c r="KZZ490" s="3"/>
      <c r="LAA490" s="570"/>
      <c r="LAB490" s="3"/>
      <c r="LAC490" s="431"/>
      <c r="LAD490" s="3"/>
      <c r="LAE490" s="570"/>
      <c r="LAF490" s="3"/>
      <c r="LAG490" s="431"/>
      <c r="LAH490" s="3"/>
      <c r="LAI490" s="570"/>
      <c r="LAJ490" s="3"/>
      <c r="LAK490" s="431"/>
      <c r="LAL490" s="3"/>
      <c r="LAM490" s="570"/>
      <c r="LAN490" s="3"/>
      <c r="LAO490" s="431"/>
      <c r="LAP490" s="3"/>
      <c r="LAQ490" s="570"/>
      <c r="LAR490" s="3"/>
      <c r="LAS490" s="431"/>
      <c r="LAT490" s="3"/>
      <c r="LAU490" s="570"/>
      <c r="LAV490" s="3"/>
      <c r="LAW490" s="431"/>
      <c r="LAX490" s="3"/>
      <c r="LAY490" s="570"/>
      <c r="LAZ490" s="3"/>
      <c r="LBA490" s="431"/>
      <c r="LBB490" s="3"/>
      <c r="LBC490" s="570"/>
      <c r="LBD490" s="3"/>
      <c r="LBE490" s="431"/>
      <c r="LBF490" s="3"/>
      <c r="LBG490" s="570"/>
      <c r="LBH490" s="3"/>
      <c r="LBI490" s="431"/>
      <c r="LBJ490" s="3"/>
      <c r="LBK490" s="570"/>
      <c r="LBL490" s="3"/>
      <c r="LBM490" s="431"/>
      <c r="LBN490" s="3"/>
      <c r="LBO490" s="570"/>
      <c r="LBP490" s="3"/>
      <c r="LBQ490" s="431"/>
      <c r="LBR490" s="3"/>
      <c r="LBS490" s="570"/>
      <c r="LBT490" s="3"/>
      <c r="LBU490" s="431"/>
      <c r="LBV490" s="3"/>
      <c r="LBW490" s="570"/>
      <c r="LBX490" s="3"/>
      <c r="LBY490" s="431"/>
      <c r="LBZ490" s="3"/>
      <c r="LCA490" s="570"/>
      <c r="LCB490" s="3"/>
      <c r="LCC490" s="431"/>
      <c r="LCD490" s="3"/>
      <c r="LCE490" s="570"/>
      <c r="LCF490" s="3"/>
      <c r="LCG490" s="431"/>
      <c r="LCH490" s="3"/>
      <c r="LCI490" s="570"/>
      <c r="LCJ490" s="3"/>
      <c r="LCK490" s="431"/>
      <c r="LCL490" s="3"/>
      <c r="LCM490" s="570"/>
      <c r="LCN490" s="3"/>
      <c r="LCO490" s="431"/>
      <c r="LCP490" s="3"/>
      <c r="LCQ490" s="570"/>
      <c r="LCR490" s="3"/>
      <c r="LCS490" s="431"/>
      <c r="LCT490" s="3"/>
      <c r="LCU490" s="570"/>
      <c r="LCV490" s="3"/>
      <c r="LCW490" s="431"/>
      <c r="LCX490" s="3"/>
      <c r="LCY490" s="570"/>
      <c r="LCZ490" s="3"/>
      <c r="LDA490" s="431"/>
      <c r="LDB490" s="3"/>
      <c r="LDC490" s="570"/>
      <c r="LDD490" s="3"/>
      <c r="LDE490" s="431"/>
      <c r="LDF490" s="3"/>
      <c r="LDG490" s="570"/>
      <c r="LDH490" s="3"/>
      <c r="LDI490" s="431"/>
      <c r="LDJ490" s="3"/>
      <c r="LDK490" s="570"/>
      <c r="LDL490" s="3"/>
      <c r="LDM490" s="431"/>
      <c r="LDN490" s="3"/>
      <c r="LDO490" s="570"/>
      <c r="LDP490" s="3"/>
      <c r="LDQ490" s="431"/>
      <c r="LDR490" s="3"/>
      <c r="LDS490" s="570"/>
      <c r="LDT490" s="3"/>
      <c r="LDU490" s="431"/>
      <c r="LDV490" s="3"/>
      <c r="LDW490" s="570"/>
      <c r="LDX490" s="3"/>
      <c r="LDY490" s="431"/>
      <c r="LDZ490" s="3"/>
      <c r="LEA490" s="570"/>
      <c r="LEB490" s="3"/>
      <c r="LEC490" s="431"/>
      <c r="LED490" s="3"/>
      <c r="LEE490" s="570"/>
      <c r="LEF490" s="3"/>
      <c r="LEG490" s="431"/>
      <c r="LEH490" s="3"/>
      <c r="LEI490" s="570"/>
      <c r="LEJ490" s="3"/>
      <c r="LEK490" s="431"/>
      <c r="LEL490" s="3"/>
      <c r="LEM490" s="570"/>
      <c r="LEN490" s="3"/>
      <c r="LEO490" s="431"/>
      <c r="LEP490" s="3"/>
      <c r="LEQ490" s="570"/>
      <c r="LER490" s="3"/>
      <c r="LES490" s="431"/>
      <c r="LET490" s="3"/>
      <c r="LEU490" s="570"/>
      <c r="LEV490" s="3"/>
      <c r="LEW490" s="431"/>
      <c r="LEX490" s="3"/>
      <c r="LEY490" s="570"/>
      <c r="LEZ490" s="3"/>
      <c r="LFA490" s="431"/>
      <c r="LFB490" s="3"/>
      <c r="LFC490" s="570"/>
      <c r="LFD490" s="3"/>
      <c r="LFE490" s="431"/>
      <c r="LFF490" s="3"/>
      <c r="LFG490" s="570"/>
      <c r="LFH490" s="3"/>
      <c r="LFI490" s="431"/>
      <c r="LFJ490" s="3"/>
      <c r="LFK490" s="570"/>
      <c r="LFL490" s="3"/>
      <c r="LFM490" s="431"/>
      <c r="LFN490" s="3"/>
      <c r="LFO490" s="570"/>
      <c r="LFP490" s="3"/>
      <c r="LFQ490" s="431"/>
      <c r="LFR490" s="3"/>
      <c r="LFS490" s="570"/>
      <c r="LFT490" s="3"/>
      <c r="LFU490" s="431"/>
      <c r="LFV490" s="3"/>
      <c r="LFW490" s="570"/>
      <c r="LFX490" s="3"/>
      <c r="LFY490" s="431"/>
      <c r="LFZ490" s="3"/>
      <c r="LGA490" s="570"/>
      <c r="LGB490" s="3"/>
      <c r="LGC490" s="431"/>
      <c r="LGD490" s="3"/>
      <c r="LGE490" s="570"/>
      <c r="LGF490" s="3"/>
      <c r="LGG490" s="431"/>
      <c r="LGH490" s="3"/>
      <c r="LGI490" s="570"/>
      <c r="LGJ490" s="3"/>
      <c r="LGK490" s="431"/>
      <c r="LGL490" s="3"/>
      <c r="LGM490" s="570"/>
      <c r="LGN490" s="3"/>
      <c r="LGO490" s="431"/>
      <c r="LGP490" s="3"/>
      <c r="LGQ490" s="570"/>
      <c r="LGR490" s="3"/>
      <c r="LGS490" s="431"/>
      <c r="LGT490" s="3"/>
      <c r="LGU490" s="570"/>
      <c r="LGV490" s="3"/>
      <c r="LGW490" s="431"/>
      <c r="LGX490" s="3"/>
      <c r="LGY490" s="570"/>
      <c r="LGZ490" s="3"/>
      <c r="LHA490" s="431"/>
      <c r="LHB490" s="3"/>
      <c r="LHC490" s="570"/>
      <c r="LHD490" s="3"/>
      <c r="LHE490" s="431"/>
      <c r="LHF490" s="3"/>
      <c r="LHG490" s="570"/>
      <c r="LHH490" s="3"/>
      <c r="LHI490" s="431"/>
      <c r="LHJ490" s="3"/>
      <c r="LHK490" s="570"/>
      <c r="LHL490" s="3"/>
      <c r="LHM490" s="431"/>
      <c r="LHN490" s="3"/>
      <c r="LHO490" s="570"/>
      <c r="LHP490" s="3"/>
      <c r="LHQ490" s="431"/>
      <c r="LHR490" s="3"/>
      <c r="LHS490" s="570"/>
      <c r="LHT490" s="3"/>
      <c r="LHU490" s="431"/>
      <c r="LHV490" s="3"/>
      <c r="LHW490" s="570"/>
      <c r="LHX490" s="3"/>
      <c r="LHY490" s="431"/>
      <c r="LHZ490" s="3"/>
      <c r="LIA490" s="570"/>
      <c r="LIB490" s="3"/>
      <c r="LIC490" s="431"/>
      <c r="LID490" s="3"/>
      <c r="LIE490" s="570"/>
      <c r="LIF490" s="3"/>
      <c r="LIG490" s="431"/>
      <c r="LIH490" s="3"/>
      <c r="LII490" s="570"/>
      <c r="LIJ490" s="3"/>
      <c r="LIK490" s="431"/>
      <c r="LIL490" s="3"/>
      <c r="LIM490" s="570"/>
      <c r="LIN490" s="3"/>
      <c r="LIO490" s="431"/>
      <c r="LIP490" s="3"/>
      <c r="LIQ490" s="570"/>
      <c r="LIR490" s="3"/>
      <c r="LIS490" s="431"/>
      <c r="LIT490" s="3"/>
      <c r="LIU490" s="570"/>
      <c r="LIV490" s="3"/>
      <c r="LIW490" s="431"/>
      <c r="LIX490" s="3"/>
      <c r="LIY490" s="570"/>
      <c r="LIZ490" s="3"/>
      <c r="LJA490" s="431"/>
      <c r="LJB490" s="3"/>
      <c r="LJC490" s="570"/>
      <c r="LJD490" s="3"/>
      <c r="LJE490" s="431"/>
      <c r="LJF490" s="3"/>
      <c r="LJG490" s="570"/>
      <c r="LJH490" s="3"/>
      <c r="LJI490" s="431"/>
      <c r="LJJ490" s="3"/>
      <c r="LJK490" s="570"/>
      <c r="LJL490" s="3"/>
      <c r="LJM490" s="431"/>
      <c r="LJN490" s="3"/>
      <c r="LJO490" s="570"/>
      <c r="LJP490" s="3"/>
      <c r="LJQ490" s="431"/>
      <c r="LJR490" s="3"/>
      <c r="LJS490" s="570"/>
      <c r="LJT490" s="3"/>
      <c r="LJU490" s="431"/>
      <c r="LJV490" s="3"/>
      <c r="LJW490" s="570"/>
      <c r="LJX490" s="3"/>
      <c r="LJY490" s="431"/>
      <c r="LJZ490" s="3"/>
      <c r="LKA490" s="570"/>
      <c r="LKB490" s="3"/>
      <c r="LKC490" s="431"/>
      <c r="LKD490" s="3"/>
      <c r="LKE490" s="570"/>
      <c r="LKF490" s="3"/>
      <c r="LKG490" s="431"/>
      <c r="LKH490" s="3"/>
      <c r="LKI490" s="570"/>
      <c r="LKJ490" s="3"/>
      <c r="LKK490" s="431"/>
      <c r="LKL490" s="3"/>
      <c r="LKM490" s="570"/>
      <c r="LKN490" s="3"/>
      <c r="LKO490" s="431"/>
      <c r="LKP490" s="3"/>
      <c r="LKQ490" s="570"/>
      <c r="LKR490" s="3"/>
      <c r="LKS490" s="431"/>
      <c r="LKT490" s="3"/>
      <c r="LKU490" s="570"/>
      <c r="LKV490" s="3"/>
      <c r="LKW490" s="431"/>
      <c r="LKX490" s="3"/>
      <c r="LKY490" s="570"/>
      <c r="LKZ490" s="3"/>
      <c r="LLA490" s="431"/>
      <c r="LLB490" s="3"/>
      <c r="LLC490" s="570"/>
      <c r="LLD490" s="3"/>
      <c r="LLE490" s="431"/>
      <c r="LLF490" s="3"/>
      <c r="LLG490" s="570"/>
      <c r="LLH490" s="3"/>
      <c r="LLI490" s="431"/>
      <c r="LLJ490" s="3"/>
      <c r="LLK490" s="570"/>
      <c r="LLL490" s="3"/>
      <c r="LLM490" s="431"/>
      <c r="LLN490" s="3"/>
      <c r="LLO490" s="570"/>
      <c r="LLP490" s="3"/>
      <c r="LLQ490" s="431"/>
      <c r="LLR490" s="3"/>
      <c r="LLS490" s="570"/>
      <c r="LLT490" s="3"/>
      <c r="LLU490" s="431"/>
      <c r="LLV490" s="3"/>
      <c r="LLW490" s="570"/>
      <c r="LLX490" s="3"/>
      <c r="LLY490" s="431"/>
      <c r="LLZ490" s="3"/>
      <c r="LMA490" s="570"/>
      <c r="LMB490" s="3"/>
      <c r="LMC490" s="431"/>
      <c r="LMD490" s="3"/>
      <c r="LME490" s="570"/>
      <c r="LMF490" s="3"/>
      <c r="LMG490" s="431"/>
      <c r="LMH490" s="3"/>
      <c r="LMI490" s="570"/>
      <c r="LMJ490" s="3"/>
      <c r="LMK490" s="431"/>
      <c r="LML490" s="3"/>
      <c r="LMM490" s="570"/>
      <c r="LMN490" s="3"/>
      <c r="LMO490" s="431"/>
      <c r="LMP490" s="3"/>
      <c r="LMQ490" s="570"/>
      <c r="LMR490" s="3"/>
      <c r="LMS490" s="431"/>
      <c r="LMT490" s="3"/>
      <c r="LMU490" s="570"/>
      <c r="LMV490" s="3"/>
      <c r="LMW490" s="431"/>
      <c r="LMX490" s="3"/>
      <c r="LMY490" s="570"/>
      <c r="LMZ490" s="3"/>
      <c r="LNA490" s="431"/>
      <c r="LNB490" s="3"/>
      <c r="LNC490" s="570"/>
      <c r="LND490" s="3"/>
      <c r="LNE490" s="431"/>
      <c r="LNF490" s="3"/>
      <c r="LNG490" s="570"/>
      <c r="LNH490" s="3"/>
      <c r="LNI490" s="431"/>
      <c r="LNJ490" s="3"/>
      <c r="LNK490" s="570"/>
      <c r="LNL490" s="3"/>
      <c r="LNM490" s="431"/>
      <c r="LNN490" s="3"/>
      <c r="LNO490" s="570"/>
      <c r="LNP490" s="3"/>
      <c r="LNQ490" s="431"/>
      <c r="LNR490" s="3"/>
      <c r="LNS490" s="570"/>
      <c r="LNT490" s="3"/>
      <c r="LNU490" s="431"/>
      <c r="LNV490" s="3"/>
      <c r="LNW490" s="570"/>
      <c r="LNX490" s="3"/>
      <c r="LNY490" s="431"/>
      <c r="LNZ490" s="3"/>
      <c r="LOA490" s="570"/>
      <c r="LOB490" s="3"/>
      <c r="LOC490" s="431"/>
      <c r="LOD490" s="3"/>
      <c r="LOE490" s="570"/>
      <c r="LOF490" s="3"/>
      <c r="LOG490" s="431"/>
      <c r="LOH490" s="3"/>
      <c r="LOI490" s="570"/>
      <c r="LOJ490" s="3"/>
      <c r="LOK490" s="431"/>
      <c r="LOL490" s="3"/>
      <c r="LOM490" s="570"/>
      <c r="LON490" s="3"/>
      <c r="LOO490" s="431"/>
      <c r="LOP490" s="3"/>
      <c r="LOQ490" s="570"/>
      <c r="LOR490" s="3"/>
      <c r="LOS490" s="431"/>
      <c r="LOT490" s="3"/>
      <c r="LOU490" s="570"/>
      <c r="LOV490" s="3"/>
      <c r="LOW490" s="431"/>
      <c r="LOX490" s="3"/>
      <c r="LOY490" s="570"/>
      <c r="LOZ490" s="3"/>
      <c r="LPA490" s="431"/>
      <c r="LPB490" s="3"/>
      <c r="LPC490" s="570"/>
      <c r="LPD490" s="3"/>
      <c r="LPE490" s="431"/>
      <c r="LPF490" s="3"/>
      <c r="LPG490" s="570"/>
      <c r="LPH490" s="3"/>
      <c r="LPI490" s="431"/>
      <c r="LPJ490" s="3"/>
      <c r="LPK490" s="570"/>
      <c r="LPL490" s="3"/>
      <c r="LPM490" s="431"/>
      <c r="LPN490" s="3"/>
      <c r="LPO490" s="570"/>
      <c r="LPP490" s="3"/>
      <c r="LPQ490" s="431"/>
      <c r="LPR490" s="3"/>
      <c r="LPS490" s="570"/>
      <c r="LPT490" s="3"/>
      <c r="LPU490" s="431"/>
      <c r="LPV490" s="3"/>
      <c r="LPW490" s="570"/>
      <c r="LPX490" s="3"/>
      <c r="LPY490" s="431"/>
      <c r="LPZ490" s="3"/>
      <c r="LQA490" s="570"/>
      <c r="LQB490" s="3"/>
      <c r="LQC490" s="431"/>
      <c r="LQD490" s="3"/>
      <c r="LQE490" s="570"/>
      <c r="LQF490" s="3"/>
      <c r="LQG490" s="431"/>
      <c r="LQH490" s="3"/>
      <c r="LQI490" s="570"/>
      <c r="LQJ490" s="3"/>
      <c r="LQK490" s="431"/>
      <c r="LQL490" s="3"/>
      <c r="LQM490" s="570"/>
      <c r="LQN490" s="3"/>
      <c r="LQO490" s="431"/>
      <c r="LQP490" s="3"/>
      <c r="LQQ490" s="570"/>
      <c r="LQR490" s="3"/>
      <c r="LQS490" s="431"/>
      <c r="LQT490" s="3"/>
      <c r="LQU490" s="570"/>
      <c r="LQV490" s="3"/>
      <c r="LQW490" s="431"/>
      <c r="LQX490" s="3"/>
      <c r="LQY490" s="570"/>
      <c r="LQZ490" s="3"/>
      <c r="LRA490" s="431"/>
      <c r="LRB490" s="3"/>
      <c r="LRC490" s="570"/>
      <c r="LRD490" s="3"/>
      <c r="LRE490" s="431"/>
      <c r="LRF490" s="3"/>
      <c r="LRG490" s="570"/>
      <c r="LRH490" s="3"/>
      <c r="LRI490" s="431"/>
      <c r="LRJ490" s="3"/>
      <c r="LRK490" s="570"/>
      <c r="LRL490" s="3"/>
      <c r="LRM490" s="431"/>
      <c r="LRN490" s="3"/>
      <c r="LRO490" s="570"/>
      <c r="LRP490" s="3"/>
      <c r="LRQ490" s="431"/>
      <c r="LRR490" s="3"/>
      <c r="LRS490" s="570"/>
      <c r="LRT490" s="3"/>
      <c r="LRU490" s="431"/>
      <c r="LRV490" s="3"/>
      <c r="LRW490" s="570"/>
      <c r="LRX490" s="3"/>
      <c r="LRY490" s="431"/>
      <c r="LRZ490" s="3"/>
      <c r="LSA490" s="570"/>
      <c r="LSB490" s="3"/>
      <c r="LSC490" s="431"/>
      <c r="LSD490" s="3"/>
      <c r="LSE490" s="570"/>
      <c r="LSF490" s="3"/>
      <c r="LSG490" s="431"/>
      <c r="LSH490" s="3"/>
      <c r="LSI490" s="570"/>
      <c r="LSJ490" s="3"/>
      <c r="LSK490" s="431"/>
      <c r="LSL490" s="3"/>
      <c r="LSM490" s="570"/>
      <c r="LSN490" s="3"/>
      <c r="LSO490" s="431"/>
      <c r="LSP490" s="3"/>
      <c r="LSQ490" s="570"/>
      <c r="LSR490" s="3"/>
      <c r="LSS490" s="431"/>
      <c r="LST490" s="3"/>
      <c r="LSU490" s="570"/>
      <c r="LSV490" s="3"/>
      <c r="LSW490" s="431"/>
      <c r="LSX490" s="3"/>
      <c r="LSY490" s="570"/>
      <c r="LSZ490" s="3"/>
      <c r="LTA490" s="431"/>
      <c r="LTB490" s="3"/>
      <c r="LTC490" s="570"/>
      <c r="LTD490" s="3"/>
      <c r="LTE490" s="431"/>
      <c r="LTF490" s="3"/>
      <c r="LTG490" s="570"/>
      <c r="LTH490" s="3"/>
      <c r="LTI490" s="431"/>
      <c r="LTJ490" s="3"/>
      <c r="LTK490" s="570"/>
      <c r="LTL490" s="3"/>
      <c r="LTM490" s="431"/>
      <c r="LTN490" s="3"/>
      <c r="LTO490" s="570"/>
      <c r="LTP490" s="3"/>
      <c r="LTQ490" s="431"/>
      <c r="LTR490" s="3"/>
      <c r="LTS490" s="570"/>
      <c r="LTT490" s="3"/>
      <c r="LTU490" s="431"/>
      <c r="LTV490" s="3"/>
      <c r="LTW490" s="570"/>
      <c r="LTX490" s="3"/>
      <c r="LTY490" s="431"/>
      <c r="LTZ490" s="3"/>
      <c r="LUA490" s="570"/>
      <c r="LUB490" s="3"/>
      <c r="LUC490" s="431"/>
      <c r="LUD490" s="3"/>
      <c r="LUE490" s="570"/>
      <c r="LUF490" s="3"/>
      <c r="LUG490" s="431"/>
      <c r="LUH490" s="3"/>
      <c r="LUI490" s="570"/>
      <c r="LUJ490" s="3"/>
      <c r="LUK490" s="431"/>
      <c r="LUL490" s="3"/>
      <c r="LUM490" s="570"/>
      <c r="LUN490" s="3"/>
      <c r="LUO490" s="431"/>
      <c r="LUP490" s="3"/>
      <c r="LUQ490" s="570"/>
      <c r="LUR490" s="3"/>
      <c r="LUS490" s="431"/>
      <c r="LUT490" s="3"/>
      <c r="LUU490" s="570"/>
      <c r="LUV490" s="3"/>
      <c r="LUW490" s="431"/>
      <c r="LUX490" s="3"/>
      <c r="LUY490" s="570"/>
      <c r="LUZ490" s="3"/>
      <c r="LVA490" s="431"/>
      <c r="LVB490" s="3"/>
      <c r="LVC490" s="570"/>
      <c r="LVD490" s="3"/>
      <c r="LVE490" s="431"/>
      <c r="LVF490" s="3"/>
      <c r="LVG490" s="570"/>
      <c r="LVH490" s="3"/>
      <c r="LVI490" s="431"/>
      <c r="LVJ490" s="3"/>
      <c r="LVK490" s="570"/>
      <c r="LVL490" s="3"/>
      <c r="LVM490" s="431"/>
      <c r="LVN490" s="3"/>
      <c r="LVO490" s="570"/>
      <c r="LVP490" s="3"/>
      <c r="LVQ490" s="431"/>
      <c r="LVR490" s="3"/>
      <c r="LVS490" s="570"/>
      <c r="LVT490" s="3"/>
      <c r="LVU490" s="431"/>
      <c r="LVV490" s="3"/>
      <c r="LVW490" s="570"/>
      <c r="LVX490" s="3"/>
      <c r="LVY490" s="431"/>
      <c r="LVZ490" s="3"/>
      <c r="LWA490" s="570"/>
      <c r="LWB490" s="3"/>
      <c r="LWC490" s="431"/>
      <c r="LWD490" s="3"/>
      <c r="LWE490" s="570"/>
      <c r="LWF490" s="3"/>
      <c r="LWG490" s="431"/>
      <c r="LWH490" s="3"/>
      <c r="LWI490" s="570"/>
      <c r="LWJ490" s="3"/>
      <c r="LWK490" s="431"/>
      <c r="LWL490" s="3"/>
      <c r="LWM490" s="570"/>
      <c r="LWN490" s="3"/>
      <c r="LWO490" s="431"/>
      <c r="LWP490" s="3"/>
      <c r="LWQ490" s="570"/>
      <c r="LWR490" s="3"/>
      <c r="LWS490" s="431"/>
      <c r="LWT490" s="3"/>
      <c r="LWU490" s="570"/>
      <c r="LWV490" s="3"/>
      <c r="LWW490" s="431"/>
      <c r="LWX490" s="3"/>
      <c r="LWY490" s="570"/>
      <c r="LWZ490" s="3"/>
      <c r="LXA490" s="431"/>
      <c r="LXB490" s="3"/>
      <c r="LXC490" s="570"/>
      <c r="LXD490" s="3"/>
      <c r="LXE490" s="431"/>
      <c r="LXF490" s="3"/>
      <c r="LXG490" s="570"/>
      <c r="LXH490" s="3"/>
      <c r="LXI490" s="431"/>
      <c r="LXJ490" s="3"/>
      <c r="LXK490" s="570"/>
      <c r="LXL490" s="3"/>
      <c r="LXM490" s="431"/>
      <c r="LXN490" s="3"/>
      <c r="LXO490" s="570"/>
      <c r="LXP490" s="3"/>
      <c r="LXQ490" s="431"/>
      <c r="LXR490" s="3"/>
      <c r="LXS490" s="570"/>
      <c r="LXT490" s="3"/>
      <c r="LXU490" s="431"/>
      <c r="LXV490" s="3"/>
      <c r="LXW490" s="570"/>
      <c r="LXX490" s="3"/>
      <c r="LXY490" s="431"/>
      <c r="LXZ490" s="3"/>
      <c r="LYA490" s="570"/>
      <c r="LYB490" s="3"/>
      <c r="LYC490" s="431"/>
      <c r="LYD490" s="3"/>
      <c r="LYE490" s="570"/>
      <c r="LYF490" s="3"/>
      <c r="LYG490" s="431"/>
      <c r="LYH490" s="3"/>
      <c r="LYI490" s="570"/>
      <c r="LYJ490" s="3"/>
      <c r="LYK490" s="431"/>
      <c r="LYL490" s="3"/>
      <c r="LYM490" s="570"/>
      <c r="LYN490" s="3"/>
      <c r="LYO490" s="431"/>
      <c r="LYP490" s="3"/>
      <c r="LYQ490" s="570"/>
      <c r="LYR490" s="3"/>
      <c r="LYS490" s="431"/>
      <c r="LYT490" s="3"/>
      <c r="LYU490" s="570"/>
      <c r="LYV490" s="3"/>
      <c r="LYW490" s="431"/>
      <c r="LYX490" s="3"/>
      <c r="LYY490" s="570"/>
      <c r="LYZ490" s="3"/>
      <c r="LZA490" s="431"/>
      <c r="LZB490" s="3"/>
      <c r="LZC490" s="570"/>
      <c r="LZD490" s="3"/>
      <c r="LZE490" s="431"/>
      <c r="LZF490" s="3"/>
      <c r="LZG490" s="570"/>
      <c r="LZH490" s="3"/>
      <c r="LZI490" s="431"/>
      <c r="LZJ490" s="3"/>
      <c r="LZK490" s="570"/>
      <c r="LZL490" s="3"/>
      <c r="LZM490" s="431"/>
      <c r="LZN490" s="3"/>
      <c r="LZO490" s="570"/>
      <c r="LZP490" s="3"/>
      <c r="LZQ490" s="431"/>
      <c r="LZR490" s="3"/>
      <c r="LZS490" s="570"/>
      <c r="LZT490" s="3"/>
      <c r="LZU490" s="431"/>
      <c r="LZV490" s="3"/>
      <c r="LZW490" s="570"/>
      <c r="LZX490" s="3"/>
      <c r="LZY490" s="431"/>
      <c r="LZZ490" s="3"/>
      <c r="MAA490" s="570"/>
      <c r="MAB490" s="3"/>
      <c r="MAC490" s="431"/>
      <c r="MAD490" s="3"/>
      <c r="MAE490" s="570"/>
      <c r="MAF490" s="3"/>
      <c r="MAG490" s="431"/>
      <c r="MAH490" s="3"/>
      <c r="MAI490" s="570"/>
      <c r="MAJ490" s="3"/>
      <c r="MAK490" s="431"/>
      <c r="MAL490" s="3"/>
      <c r="MAM490" s="570"/>
      <c r="MAN490" s="3"/>
      <c r="MAO490" s="431"/>
      <c r="MAP490" s="3"/>
      <c r="MAQ490" s="570"/>
      <c r="MAR490" s="3"/>
      <c r="MAS490" s="431"/>
      <c r="MAT490" s="3"/>
      <c r="MAU490" s="570"/>
      <c r="MAV490" s="3"/>
      <c r="MAW490" s="431"/>
      <c r="MAX490" s="3"/>
      <c r="MAY490" s="570"/>
      <c r="MAZ490" s="3"/>
      <c r="MBA490" s="431"/>
      <c r="MBB490" s="3"/>
      <c r="MBC490" s="570"/>
      <c r="MBD490" s="3"/>
      <c r="MBE490" s="431"/>
      <c r="MBF490" s="3"/>
      <c r="MBG490" s="570"/>
      <c r="MBH490" s="3"/>
      <c r="MBI490" s="431"/>
      <c r="MBJ490" s="3"/>
      <c r="MBK490" s="570"/>
      <c r="MBL490" s="3"/>
      <c r="MBM490" s="431"/>
      <c r="MBN490" s="3"/>
      <c r="MBO490" s="570"/>
      <c r="MBP490" s="3"/>
      <c r="MBQ490" s="431"/>
      <c r="MBR490" s="3"/>
      <c r="MBS490" s="570"/>
      <c r="MBT490" s="3"/>
      <c r="MBU490" s="431"/>
      <c r="MBV490" s="3"/>
      <c r="MBW490" s="570"/>
      <c r="MBX490" s="3"/>
      <c r="MBY490" s="431"/>
      <c r="MBZ490" s="3"/>
      <c r="MCA490" s="570"/>
      <c r="MCB490" s="3"/>
      <c r="MCC490" s="431"/>
      <c r="MCD490" s="3"/>
      <c r="MCE490" s="570"/>
      <c r="MCF490" s="3"/>
      <c r="MCG490" s="431"/>
      <c r="MCH490" s="3"/>
      <c r="MCI490" s="570"/>
      <c r="MCJ490" s="3"/>
      <c r="MCK490" s="431"/>
      <c r="MCL490" s="3"/>
      <c r="MCM490" s="570"/>
      <c r="MCN490" s="3"/>
      <c r="MCO490" s="431"/>
      <c r="MCP490" s="3"/>
      <c r="MCQ490" s="570"/>
      <c r="MCR490" s="3"/>
      <c r="MCS490" s="431"/>
      <c r="MCT490" s="3"/>
      <c r="MCU490" s="570"/>
      <c r="MCV490" s="3"/>
      <c r="MCW490" s="431"/>
      <c r="MCX490" s="3"/>
      <c r="MCY490" s="570"/>
      <c r="MCZ490" s="3"/>
      <c r="MDA490" s="431"/>
      <c r="MDB490" s="3"/>
      <c r="MDC490" s="570"/>
      <c r="MDD490" s="3"/>
      <c r="MDE490" s="431"/>
      <c r="MDF490" s="3"/>
      <c r="MDG490" s="570"/>
      <c r="MDH490" s="3"/>
      <c r="MDI490" s="431"/>
      <c r="MDJ490" s="3"/>
      <c r="MDK490" s="570"/>
      <c r="MDL490" s="3"/>
      <c r="MDM490" s="431"/>
      <c r="MDN490" s="3"/>
      <c r="MDO490" s="570"/>
      <c r="MDP490" s="3"/>
      <c r="MDQ490" s="431"/>
      <c r="MDR490" s="3"/>
      <c r="MDS490" s="570"/>
      <c r="MDT490" s="3"/>
      <c r="MDU490" s="431"/>
      <c r="MDV490" s="3"/>
      <c r="MDW490" s="570"/>
      <c r="MDX490" s="3"/>
      <c r="MDY490" s="431"/>
      <c r="MDZ490" s="3"/>
      <c r="MEA490" s="570"/>
      <c r="MEB490" s="3"/>
      <c r="MEC490" s="431"/>
      <c r="MED490" s="3"/>
      <c r="MEE490" s="570"/>
      <c r="MEF490" s="3"/>
      <c r="MEG490" s="431"/>
      <c r="MEH490" s="3"/>
      <c r="MEI490" s="570"/>
      <c r="MEJ490" s="3"/>
      <c r="MEK490" s="431"/>
      <c r="MEL490" s="3"/>
      <c r="MEM490" s="570"/>
      <c r="MEN490" s="3"/>
      <c r="MEO490" s="431"/>
      <c r="MEP490" s="3"/>
      <c r="MEQ490" s="570"/>
      <c r="MER490" s="3"/>
      <c r="MES490" s="431"/>
      <c r="MET490" s="3"/>
      <c r="MEU490" s="570"/>
      <c r="MEV490" s="3"/>
      <c r="MEW490" s="431"/>
      <c r="MEX490" s="3"/>
      <c r="MEY490" s="570"/>
      <c r="MEZ490" s="3"/>
      <c r="MFA490" s="431"/>
      <c r="MFB490" s="3"/>
      <c r="MFC490" s="570"/>
      <c r="MFD490" s="3"/>
      <c r="MFE490" s="431"/>
      <c r="MFF490" s="3"/>
      <c r="MFG490" s="570"/>
      <c r="MFH490" s="3"/>
      <c r="MFI490" s="431"/>
      <c r="MFJ490" s="3"/>
      <c r="MFK490" s="570"/>
      <c r="MFL490" s="3"/>
      <c r="MFM490" s="431"/>
      <c r="MFN490" s="3"/>
      <c r="MFO490" s="570"/>
      <c r="MFP490" s="3"/>
      <c r="MFQ490" s="431"/>
      <c r="MFR490" s="3"/>
      <c r="MFS490" s="570"/>
      <c r="MFT490" s="3"/>
      <c r="MFU490" s="431"/>
      <c r="MFV490" s="3"/>
      <c r="MFW490" s="570"/>
      <c r="MFX490" s="3"/>
      <c r="MFY490" s="431"/>
      <c r="MFZ490" s="3"/>
      <c r="MGA490" s="570"/>
      <c r="MGB490" s="3"/>
      <c r="MGC490" s="431"/>
      <c r="MGD490" s="3"/>
      <c r="MGE490" s="570"/>
      <c r="MGF490" s="3"/>
      <c r="MGG490" s="431"/>
      <c r="MGH490" s="3"/>
      <c r="MGI490" s="570"/>
      <c r="MGJ490" s="3"/>
      <c r="MGK490" s="431"/>
      <c r="MGL490" s="3"/>
      <c r="MGM490" s="570"/>
      <c r="MGN490" s="3"/>
      <c r="MGO490" s="431"/>
      <c r="MGP490" s="3"/>
      <c r="MGQ490" s="570"/>
      <c r="MGR490" s="3"/>
      <c r="MGS490" s="431"/>
      <c r="MGT490" s="3"/>
      <c r="MGU490" s="570"/>
      <c r="MGV490" s="3"/>
      <c r="MGW490" s="431"/>
      <c r="MGX490" s="3"/>
      <c r="MGY490" s="570"/>
      <c r="MGZ490" s="3"/>
      <c r="MHA490" s="431"/>
      <c r="MHB490" s="3"/>
      <c r="MHC490" s="570"/>
      <c r="MHD490" s="3"/>
      <c r="MHE490" s="431"/>
      <c r="MHF490" s="3"/>
      <c r="MHG490" s="570"/>
      <c r="MHH490" s="3"/>
      <c r="MHI490" s="431"/>
      <c r="MHJ490" s="3"/>
      <c r="MHK490" s="570"/>
      <c r="MHL490" s="3"/>
      <c r="MHM490" s="431"/>
      <c r="MHN490" s="3"/>
      <c r="MHO490" s="570"/>
      <c r="MHP490" s="3"/>
      <c r="MHQ490" s="431"/>
      <c r="MHR490" s="3"/>
      <c r="MHS490" s="570"/>
      <c r="MHT490" s="3"/>
      <c r="MHU490" s="431"/>
      <c r="MHV490" s="3"/>
      <c r="MHW490" s="570"/>
      <c r="MHX490" s="3"/>
      <c r="MHY490" s="431"/>
      <c r="MHZ490" s="3"/>
      <c r="MIA490" s="570"/>
      <c r="MIB490" s="3"/>
      <c r="MIC490" s="431"/>
      <c r="MID490" s="3"/>
      <c r="MIE490" s="570"/>
      <c r="MIF490" s="3"/>
      <c r="MIG490" s="431"/>
      <c r="MIH490" s="3"/>
      <c r="MII490" s="570"/>
      <c r="MIJ490" s="3"/>
      <c r="MIK490" s="431"/>
      <c r="MIL490" s="3"/>
      <c r="MIM490" s="570"/>
      <c r="MIN490" s="3"/>
      <c r="MIO490" s="431"/>
      <c r="MIP490" s="3"/>
      <c r="MIQ490" s="570"/>
      <c r="MIR490" s="3"/>
      <c r="MIS490" s="431"/>
      <c r="MIT490" s="3"/>
      <c r="MIU490" s="570"/>
      <c r="MIV490" s="3"/>
      <c r="MIW490" s="431"/>
      <c r="MIX490" s="3"/>
      <c r="MIY490" s="570"/>
      <c r="MIZ490" s="3"/>
      <c r="MJA490" s="431"/>
      <c r="MJB490" s="3"/>
      <c r="MJC490" s="570"/>
      <c r="MJD490" s="3"/>
      <c r="MJE490" s="431"/>
      <c r="MJF490" s="3"/>
      <c r="MJG490" s="570"/>
      <c r="MJH490" s="3"/>
      <c r="MJI490" s="431"/>
      <c r="MJJ490" s="3"/>
      <c r="MJK490" s="570"/>
      <c r="MJL490" s="3"/>
      <c r="MJM490" s="431"/>
      <c r="MJN490" s="3"/>
      <c r="MJO490" s="570"/>
      <c r="MJP490" s="3"/>
      <c r="MJQ490" s="431"/>
      <c r="MJR490" s="3"/>
      <c r="MJS490" s="570"/>
      <c r="MJT490" s="3"/>
      <c r="MJU490" s="431"/>
      <c r="MJV490" s="3"/>
      <c r="MJW490" s="570"/>
      <c r="MJX490" s="3"/>
      <c r="MJY490" s="431"/>
      <c r="MJZ490" s="3"/>
      <c r="MKA490" s="570"/>
      <c r="MKB490" s="3"/>
      <c r="MKC490" s="431"/>
      <c r="MKD490" s="3"/>
      <c r="MKE490" s="570"/>
      <c r="MKF490" s="3"/>
      <c r="MKG490" s="431"/>
      <c r="MKH490" s="3"/>
      <c r="MKI490" s="570"/>
      <c r="MKJ490" s="3"/>
      <c r="MKK490" s="431"/>
      <c r="MKL490" s="3"/>
      <c r="MKM490" s="570"/>
      <c r="MKN490" s="3"/>
      <c r="MKO490" s="431"/>
      <c r="MKP490" s="3"/>
      <c r="MKQ490" s="570"/>
      <c r="MKR490" s="3"/>
      <c r="MKS490" s="431"/>
      <c r="MKT490" s="3"/>
      <c r="MKU490" s="570"/>
      <c r="MKV490" s="3"/>
      <c r="MKW490" s="431"/>
      <c r="MKX490" s="3"/>
      <c r="MKY490" s="570"/>
      <c r="MKZ490" s="3"/>
      <c r="MLA490" s="431"/>
      <c r="MLB490" s="3"/>
      <c r="MLC490" s="570"/>
      <c r="MLD490" s="3"/>
      <c r="MLE490" s="431"/>
      <c r="MLF490" s="3"/>
      <c r="MLG490" s="570"/>
      <c r="MLH490" s="3"/>
      <c r="MLI490" s="431"/>
      <c r="MLJ490" s="3"/>
      <c r="MLK490" s="570"/>
      <c r="MLL490" s="3"/>
      <c r="MLM490" s="431"/>
      <c r="MLN490" s="3"/>
      <c r="MLO490" s="570"/>
      <c r="MLP490" s="3"/>
      <c r="MLQ490" s="431"/>
      <c r="MLR490" s="3"/>
      <c r="MLS490" s="570"/>
      <c r="MLT490" s="3"/>
      <c r="MLU490" s="431"/>
      <c r="MLV490" s="3"/>
      <c r="MLW490" s="570"/>
      <c r="MLX490" s="3"/>
      <c r="MLY490" s="431"/>
      <c r="MLZ490" s="3"/>
      <c r="MMA490" s="570"/>
      <c r="MMB490" s="3"/>
      <c r="MMC490" s="431"/>
      <c r="MMD490" s="3"/>
      <c r="MME490" s="570"/>
      <c r="MMF490" s="3"/>
      <c r="MMG490" s="431"/>
      <c r="MMH490" s="3"/>
      <c r="MMI490" s="570"/>
      <c r="MMJ490" s="3"/>
      <c r="MMK490" s="431"/>
      <c r="MML490" s="3"/>
      <c r="MMM490" s="570"/>
      <c r="MMN490" s="3"/>
      <c r="MMO490" s="431"/>
      <c r="MMP490" s="3"/>
      <c r="MMQ490" s="570"/>
      <c r="MMR490" s="3"/>
      <c r="MMS490" s="431"/>
      <c r="MMT490" s="3"/>
      <c r="MMU490" s="570"/>
      <c r="MMV490" s="3"/>
      <c r="MMW490" s="431"/>
      <c r="MMX490" s="3"/>
      <c r="MMY490" s="570"/>
      <c r="MMZ490" s="3"/>
      <c r="MNA490" s="431"/>
      <c r="MNB490" s="3"/>
      <c r="MNC490" s="570"/>
      <c r="MND490" s="3"/>
      <c r="MNE490" s="431"/>
      <c r="MNF490" s="3"/>
      <c r="MNG490" s="570"/>
      <c r="MNH490" s="3"/>
      <c r="MNI490" s="431"/>
      <c r="MNJ490" s="3"/>
      <c r="MNK490" s="570"/>
      <c r="MNL490" s="3"/>
      <c r="MNM490" s="431"/>
      <c r="MNN490" s="3"/>
      <c r="MNO490" s="570"/>
      <c r="MNP490" s="3"/>
      <c r="MNQ490" s="431"/>
      <c r="MNR490" s="3"/>
      <c r="MNS490" s="570"/>
      <c r="MNT490" s="3"/>
      <c r="MNU490" s="431"/>
      <c r="MNV490" s="3"/>
      <c r="MNW490" s="570"/>
      <c r="MNX490" s="3"/>
      <c r="MNY490" s="431"/>
      <c r="MNZ490" s="3"/>
      <c r="MOA490" s="570"/>
      <c r="MOB490" s="3"/>
      <c r="MOC490" s="431"/>
      <c r="MOD490" s="3"/>
      <c r="MOE490" s="570"/>
      <c r="MOF490" s="3"/>
      <c r="MOG490" s="431"/>
      <c r="MOH490" s="3"/>
      <c r="MOI490" s="570"/>
      <c r="MOJ490" s="3"/>
      <c r="MOK490" s="431"/>
      <c r="MOL490" s="3"/>
      <c r="MOM490" s="570"/>
      <c r="MON490" s="3"/>
      <c r="MOO490" s="431"/>
      <c r="MOP490" s="3"/>
      <c r="MOQ490" s="570"/>
      <c r="MOR490" s="3"/>
      <c r="MOS490" s="431"/>
      <c r="MOT490" s="3"/>
      <c r="MOU490" s="570"/>
      <c r="MOV490" s="3"/>
      <c r="MOW490" s="431"/>
      <c r="MOX490" s="3"/>
      <c r="MOY490" s="570"/>
      <c r="MOZ490" s="3"/>
      <c r="MPA490" s="431"/>
      <c r="MPB490" s="3"/>
      <c r="MPC490" s="570"/>
      <c r="MPD490" s="3"/>
      <c r="MPE490" s="431"/>
      <c r="MPF490" s="3"/>
      <c r="MPG490" s="570"/>
      <c r="MPH490" s="3"/>
      <c r="MPI490" s="431"/>
      <c r="MPJ490" s="3"/>
      <c r="MPK490" s="570"/>
      <c r="MPL490" s="3"/>
      <c r="MPM490" s="431"/>
      <c r="MPN490" s="3"/>
      <c r="MPO490" s="570"/>
      <c r="MPP490" s="3"/>
      <c r="MPQ490" s="431"/>
      <c r="MPR490" s="3"/>
      <c r="MPS490" s="570"/>
      <c r="MPT490" s="3"/>
      <c r="MPU490" s="431"/>
      <c r="MPV490" s="3"/>
      <c r="MPW490" s="570"/>
      <c r="MPX490" s="3"/>
      <c r="MPY490" s="431"/>
      <c r="MPZ490" s="3"/>
      <c r="MQA490" s="570"/>
      <c r="MQB490" s="3"/>
      <c r="MQC490" s="431"/>
      <c r="MQD490" s="3"/>
      <c r="MQE490" s="570"/>
      <c r="MQF490" s="3"/>
      <c r="MQG490" s="431"/>
      <c r="MQH490" s="3"/>
      <c r="MQI490" s="570"/>
      <c r="MQJ490" s="3"/>
      <c r="MQK490" s="431"/>
      <c r="MQL490" s="3"/>
      <c r="MQM490" s="570"/>
      <c r="MQN490" s="3"/>
      <c r="MQO490" s="431"/>
      <c r="MQP490" s="3"/>
      <c r="MQQ490" s="570"/>
      <c r="MQR490" s="3"/>
      <c r="MQS490" s="431"/>
      <c r="MQT490" s="3"/>
      <c r="MQU490" s="570"/>
      <c r="MQV490" s="3"/>
      <c r="MQW490" s="431"/>
      <c r="MQX490" s="3"/>
      <c r="MQY490" s="570"/>
      <c r="MQZ490" s="3"/>
      <c r="MRA490" s="431"/>
      <c r="MRB490" s="3"/>
      <c r="MRC490" s="570"/>
      <c r="MRD490" s="3"/>
      <c r="MRE490" s="431"/>
      <c r="MRF490" s="3"/>
      <c r="MRG490" s="570"/>
      <c r="MRH490" s="3"/>
      <c r="MRI490" s="431"/>
      <c r="MRJ490" s="3"/>
      <c r="MRK490" s="570"/>
      <c r="MRL490" s="3"/>
      <c r="MRM490" s="431"/>
      <c r="MRN490" s="3"/>
      <c r="MRO490" s="570"/>
      <c r="MRP490" s="3"/>
      <c r="MRQ490" s="431"/>
      <c r="MRR490" s="3"/>
      <c r="MRS490" s="570"/>
      <c r="MRT490" s="3"/>
      <c r="MRU490" s="431"/>
      <c r="MRV490" s="3"/>
      <c r="MRW490" s="570"/>
      <c r="MRX490" s="3"/>
      <c r="MRY490" s="431"/>
      <c r="MRZ490" s="3"/>
      <c r="MSA490" s="570"/>
      <c r="MSB490" s="3"/>
      <c r="MSC490" s="431"/>
      <c r="MSD490" s="3"/>
      <c r="MSE490" s="570"/>
      <c r="MSF490" s="3"/>
      <c r="MSG490" s="431"/>
      <c r="MSH490" s="3"/>
      <c r="MSI490" s="570"/>
      <c r="MSJ490" s="3"/>
      <c r="MSK490" s="431"/>
      <c r="MSL490" s="3"/>
      <c r="MSM490" s="570"/>
      <c r="MSN490" s="3"/>
      <c r="MSO490" s="431"/>
      <c r="MSP490" s="3"/>
      <c r="MSQ490" s="570"/>
      <c r="MSR490" s="3"/>
      <c r="MSS490" s="431"/>
      <c r="MST490" s="3"/>
      <c r="MSU490" s="570"/>
      <c r="MSV490" s="3"/>
      <c r="MSW490" s="431"/>
      <c r="MSX490" s="3"/>
      <c r="MSY490" s="570"/>
      <c r="MSZ490" s="3"/>
      <c r="MTA490" s="431"/>
      <c r="MTB490" s="3"/>
      <c r="MTC490" s="570"/>
      <c r="MTD490" s="3"/>
      <c r="MTE490" s="431"/>
      <c r="MTF490" s="3"/>
      <c r="MTG490" s="570"/>
      <c r="MTH490" s="3"/>
      <c r="MTI490" s="431"/>
      <c r="MTJ490" s="3"/>
      <c r="MTK490" s="570"/>
      <c r="MTL490" s="3"/>
      <c r="MTM490" s="431"/>
      <c r="MTN490" s="3"/>
      <c r="MTO490" s="570"/>
      <c r="MTP490" s="3"/>
      <c r="MTQ490" s="431"/>
      <c r="MTR490" s="3"/>
      <c r="MTS490" s="570"/>
      <c r="MTT490" s="3"/>
      <c r="MTU490" s="431"/>
      <c r="MTV490" s="3"/>
      <c r="MTW490" s="570"/>
      <c r="MTX490" s="3"/>
      <c r="MTY490" s="431"/>
      <c r="MTZ490" s="3"/>
      <c r="MUA490" s="570"/>
      <c r="MUB490" s="3"/>
      <c r="MUC490" s="431"/>
      <c r="MUD490" s="3"/>
      <c r="MUE490" s="570"/>
      <c r="MUF490" s="3"/>
      <c r="MUG490" s="431"/>
      <c r="MUH490" s="3"/>
      <c r="MUI490" s="570"/>
      <c r="MUJ490" s="3"/>
      <c r="MUK490" s="431"/>
      <c r="MUL490" s="3"/>
      <c r="MUM490" s="570"/>
      <c r="MUN490" s="3"/>
      <c r="MUO490" s="431"/>
      <c r="MUP490" s="3"/>
      <c r="MUQ490" s="570"/>
      <c r="MUR490" s="3"/>
      <c r="MUS490" s="431"/>
      <c r="MUT490" s="3"/>
      <c r="MUU490" s="570"/>
      <c r="MUV490" s="3"/>
      <c r="MUW490" s="431"/>
      <c r="MUX490" s="3"/>
      <c r="MUY490" s="570"/>
      <c r="MUZ490" s="3"/>
      <c r="MVA490" s="431"/>
      <c r="MVB490" s="3"/>
      <c r="MVC490" s="570"/>
      <c r="MVD490" s="3"/>
      <c r="MVE490" s="431"/>
      <c r="MVF490" s="3"/>
      <c r="MVG490" s="570"/>
      <c r="MVH490" s="3"/>
      <c r="MVI490" s="431"/>
      <c r="MVJ490" s="3"/>
      <c r="MVK490" s="570"/>
      <c r="MVL490" s="3"/>
      <c r="MVM490" s="431"/>
      <c r="MVN490" s="3"/>
      <c r="MVO490" s="570"/>
      <c r="MVP490" s="3"/>
      <c r="MVQ490" s="431"/>
      <c r="MVR490" s="3"/>
      <c r="MVS490" s="570"/>
      <c r="MVT490" s="3"/>
      <c r="MVU490" s="431"/>
      <c r="MVV490" s="3"/>
      <c r="MVW490" s="570"/>
      <c r="MVX490" s="3"/>
      <c r="MVY490" s="431"/>
      <c r="MVZ490" s="3"/>
      <c r="MWA490" s="570"/>
      <c r="MWB490" s="3"/>
      <c r="MWC490" s="431"/>
      <c r="MWD490" s="3"/>
      <c r="MWE490" s="570"/>
      <c r="MWF490" s="3"/>
      <c r="MWG490" s="431"/>
      <c r="MWH490" s="3"/>
      <c r="MWI490" s="570"/>
      <c r="MWJ490" s="3"/>
      <c r="MWK490" s="431"/>
      <c r="MWL490" s="3"/>
      <c r="MWM490" s="570"/>
      <c r="MWN490" s="3"/>
      <c r="MWO490" s="431"/>
      <c r="MWP490" s="3"/>
      <c r="MWQ490" s="570"/>
      <c r="MWR490" s="3"/>
      <c r="MWS490" s="431"/>
      <c r="MWT490" s="3"/>
      <c r="MWU490" s="570"/>
      <c r="MWV490" s="3"/>
      <c r="MWW490" s="431"/>
      <c r="MWX490" s="3"/>
      <c r="MWY490" s="570"/>
      <c r="MWZ490" s="3"/>
      <c r="MXA490" s="431"/>
      <c r="MXB490" s="3"/>
      <c r="MXC490" s="570"/>
      <c r="MXD490" s="3"/>
      <c r="MXE490" s="431"/>
      <c r="MXF490" s="3"/>
      <c r="MXG490" s="570"/>
      <c r="MXH490" s="3"/>
      <c r="MXI490" s="431"/>
      <c r="MXJ490" s="3"/>
      <c r="MXK490" s="570"/>
      <c r="MXL490" s="3"/>
      <c r="MXM490" s="431"/>
      <c r="MXN490" s="3"/>
      <c r="MXO490" s="570"/>
      <c r="MXP490" s="3"/>
      <c r="MXQ490" s="431"/>
      <c r="MXR490" s="3"/>
      <c r="MXS490" s="570"/>
      <c r="MXT490" s="3"/>
      <c r="MXU490" s="431"/>
      <c r="MXV490" s="3"/>
      <c r="MXW490" s="570"/>
      <c r="MXX490" s="3"/>
      <c r="MXY490" s="431"/>
      <c r="MXZ490" s="3"/>
      <c r="MYA490" s="570"/>
      <c r="MYB490" s="3"/>
      <c r="MYC490" s="431"/>
      <c r="MYD490" s="3"/>
      <c r="MYE490" s="570"/>
      <c r="MYF490" s="3"/>
      <c r="MYG490" s="431"/>
      <c r="MYH490" s="3"/>
      <c r="MYI490" s="570"/>
      <c r="MYJ490" s="3"/>
      <c r="MYK490" s="431"/>
      <c r="MYL490" s="3"/>
      <c r="MYM490" s="570"/>
      <c r="MYN490" s="3"/>
      <c r="MYO490" s="431"/>
      <c r="MYP490" s="3"/>
      <c r="MYQ490" s="570"/>
      <c r="MYR490" s="3"/>
      <c r="MYS490" s="431"/>
      <c r="MYT490" s="3"/>
      <c r="MYU490" s="570"/>
      <c r="MYV490" s="3"/>
      <c r="MYW490" s="431"/>
      <c r="MYX490" s="3"/>
      <c r="MYY490" s="570"/>
      <c r="MYZ490" s="3"/>
      <c r="MZA490" s="431"/>
      <c r="MZB490" s="3"/>
      <c r="MZC490" s="570"/>
      <c r="MZD490" s="3"/>
      <c r="MZE490" s="431"/>
      <c r="MZF490" s="3"/>
      <c r="MZG490" s="570"/>
      <c r="MZH490" s="3"/>
      <c r="MZI490" s="431"/>
      <c r="MZJ490" s="3"/>
      <c r="MZK490" s="570"/>
      <c r="MZL490" s="3"/>
      <c r="MZM490" s="431"/>
      <c r="MZN490" s="3"/>
      <c r="MZO490" s="570"/>
      <c r="MZP490" s="3"/>
      <c r="MZQ490" s="431"/>
      <c r="MZR490" s="3"/>
      <c r="MZS490" s="570"/>
      <c r="MZT490" s="3"/>
      <c r="MZU490" s="431"/>
      <c r="MZV490" s="3"/>
      <c r="MZW490" s="570"/>
      <c r="MZX490" s="3"/>
      <c r="MZY490" s="431"/>
      <c r="MZZ490" s="3"/>
      <c r="NAA490" s="570"/>
      <c r="NAB490" s="3"/>
      <c r="NAC490" s="431"/>
      <c r="NAD490" s="3"/>
      <c r="NAE490" s="570"/>
      <c r="NAF490" s="3"/>
      <c r="NAG490" s="431"/>
      <c r="NAH490" s="3"/>
      <c r="NAI490" s="570"/>
      <c r="NAJ490" s="3"/>
      <c r="NAK490" s="431"/>
      <c r="NAL490" s="3"/>
      <c r="NAM490" s="570"/>
      <c r="NAN490" s="3"/>
      <c r="NAO490" s="431"/>
      <c r="NAP490" s="3"/>
      <c r="NAQ490" s="570"/>
      <c r="NAR490" s="3"/>
      <c r="NAS490" s="431"/>
      <c r="NAT490" s="3"/>
      <c r="NAU490" s="570"/>
      <c r="NAV490" s="3"/>
      <c r="NAW490" s="431"/>
      <c r="NAX490" s="3"/>
      <c r="NAY490" s="570"/>
      <c r="NAZ490" s="3"/>
      <c r="NBA490" s="431"/>
      <c r="NBB490" s="3"/>
      <c r="NBC490" s="570"/>
      <c r="NBD490" s="3"/>
      <c r="NBE490" s="431"/>
      <c r="NBF490" s="3"/>
      <c r="NBG490" s="570"/>
      <c r="NBH490" s="3"/>
      <c r="NBI490" s="431"/>
      <c r="NBJ490" s="3"/>
      <c r="NBK490" s="570"/>
      <c r="NBL490" s="3"/>
      <c r="NBM490" s="431"/>
      <c r="NBN490" s="3"/>
      <c r="NBO490" s="570"/>
      <c r="NBP490" s="3"/>
      <c r="NBQ490" s="431"/>
      <c r="NBR490" s="3"/>
      <c r="NBS490" s="570"/>
      <c r="NBT490" s="3"/>
      <c r="NBU490" s="431"/>
      <c r="NBV490" s="3"/>
      <c r="NBW490" s="570"/>
      <c r="NBX490" s="3"/>
      <c r="NBY490" s="431"/>
      <c r="NBZ490" s="3"/>
      <c r="NCA490" s="570"/>
      <c r="NCB490" s="3"/>
      <c r="NCC490" s="431"/>
      <c r="NCD490" s="3"/>
      <c r="NCE490" s="570"/>
      <c r="NCF490" s="3"/>
      <c r="NCG490" s="431"/>
      <c r="NCH490" s="3"/>
      <c r="NCI490" s="570"/>
      <c r="NCJ490" s="3"/>
      <c r="NCK490" s="431"/>
      <c r="NCL490" s="3"/>
      <c r="NCM490" s="570"/>
      <c r="NCN490" s="3"/>
      <c r="NCO490" s="431"/>
      <c r="NCP490" s="3"/>
      <c r="NCQ490" s="570"/>
      <c r="NCR490" s="3"/>
      <c r="NCS490" s="431"/>
      <c r="NCT490" s="3"/>
      <c r="NCU490" s="570"/>
      <c r="NCV490" s="3"/>
      <c r="NCW490" s="431"/>
      <c r="NCX490" s="3"/>
      <c r="NCY490" s="570"/>
      <c r="NCZ490" s="3"/>
      <c r="NDA490" s="431"/>
      <c r="NDB490" s="3"/>
      <c r="NDC490" s="570"/>
      <c r="NDD490" s="3"/>
      <c r="NDE490" s="431"/>
      <c r="NDF490" s="3"/>
      <c r="NDG490" s="570"/>
      <c r="NDH490" s="3"/>
      <c r="NDI490" s="431"/>
      <c r="NDJ490" s="3"/>
      <c r="NDK490" s="570"/>
      <c r="NDL490" s="3"/>
      <c r="NDM490" s="431"/>
      <c r="NDN490" s="3"/>
      <c r="NDO490" s="570"/>
      <c r="NDP490" s="3"/>
      <c r="NDQ490" s="431"/>
      <c r="NDR490" s="3"/>
      <c r="NDS490" s="570"/>
      <c r="NDT490" s="3"/>
      <c r="NDU490" s="431"/>
      <c r="NDV490" s="3"/>
      <c r="NDW490" s="570"/>
      <c r="NDX490" s="3"/>
      <c r="NDY490" s="431"/>
      <c r="NDZ490" s="3"/>
      <c r="NEA490" s="570"/>
      <c r="NEB490" s="3"/>
      <c r="NEC490" s="431"/>
      <c r="NED490" s="3"/>
      <c r="NEE490" s="570"/>
      <c r="NEF490" s="3"/>
      <c r="NEG490" s="431"/>
      <c r="NEH490" s="3"/>
      <c r="NEI490" s="570"/>
      <c r="NEJ490" s="3"/>
      <c r="NEK490" s="431"/>
      <c r="NEL490" s="3"/>
      <c r="NEM490" s="570"/>
      <c r="NEN490" s="3"/>
      <c r="NEO490" s="431"/>
      <c r="NEP490" s="3"/>
      <c r="NEQ490" s="570"/>
      <c r="NER490" s="3"/>
      <c r="NES490" s="431"/>
      <c r="NET490" s="3"/>
      <c r="NEU490" s="570"/>
      <c r="NEV490" s="3"/>
      <c r="NEW490" s="431"/>
      <c r="NEX490" s="3"/>
      <c r="NEY490" s="570"/>
      <c r="NEZ490" s="3"/>
      <c r="NFA490" s="431"/>
      <c r="NFB490" s="3"/>
      <c r="NFC490" s="570"/>
      <c r="NFD490" s="3"/>
      <c r="NFE490" s="431"/>
      <c r="NFF490" s="3"/>
      <c r="NFG490" s="570"/>
      <c r="NFH490" s="3"/>
      <c r="NFI490" s="431"/>
      <c r="NFJ490" s="3"/>
      <c r="NFK490" s="570"/>
      <c r="NFL490" s="3"/>
      <c r="NFM490" s="431"/>
      <c r="NFN490" s="3"/>
      <c r="NFO490" s="570"/>
      <c r="NFP490" s="3"/>
      <c r="NFQ490" s="431"/>
      <c r="NFR490" s="3"/>
      <c r="NFS490" s="570"/>
      <c r="NFT490" s="3"/>
      <c r="NFU490" s="431"/>
      <c r="NFV490" s="3"/>
      <c r="NFW490" s="570"/>
      <c r="NFX490" s="3"/>
      <c r="NFY490" s="431"/>
      <c r="NFZ490" s="3"/>
      <c r="NGA490" s="570"/>
      <c r="NGB490" s="3"/>
      <c r="NGC490" s="431"/>
      <c r="NGD490" s="3"/>
      <c r="NGE490" s="570"/>
      <c r="NGF490" s="3"/>
      <c r="NGG490" s="431"/>
      <c r="NGH490" s="3"/>
      <c r="NGI490" s="570"/>
      <c r="NGJ490" s="3"/>
      <c r="NGK490" s="431"/>
      <c r="NGL490" s="3"/>
      <c r="NGM490" s="570"/>
      <c r="NGN490" s="3"/>
      <c r="NGO490" s="431"/>
      <c r="NGP490" s="3"/>
      <c r="NGQ490" s="570"/>
      <c r="NGR490" s="3"/>
      <c r="NGS490" s="431"/>
      <c r="NGT490" s="3"/>
      <c r="NGU490" s="570"/>
      <c r="NGV490" s="3"/>
      <c r="NGW490" s="431"/>
      <c r="NGX490" s="3"/>
      <c r="NGY490" s="570"/>
      <c r="NGZ490" s="3"/>
      <c r="NHA490" s="431"/>
      <c r="NHB490" s="3"/>
      <c r="NHC490" s="570"/>
      <c r="NHD490" s="3"/>
      <c r="NHE490" s="431"/>
      <c r="NHF490" s="3"/>
      <c r="NHG490" s="570"/>
      <c r="NHH490" s="3"/>
      <c r="NHI490" s="431"/>
      <c r="NHJ490" s="3"/>
      <c r="NHK490" s="570"/>
      <c r="NHL490" s="3"/>
      <c r="NHM490" s="431"/>
      <c r="NHN490" s="3"/>
      <c r="NHO490" s="570"/>
      <c r="NHP490" s="3"/>
      <c r="NHQ490" s="431"/>
      <c r="NHR490" s="3"/>
      <c r="NHS490" s="570"/>
      <c r="NHT490" s="3"/>
      <c r="NHU490" s="431"/>
      <c r="NHV490" s="3"/>
      <c r="NHW490" s="570"/>
      <c r="NHX490" s="3"/>
      <c r="NHY490" s="431"/>
      <c r="NHZ490" s="3"/>
      <c r="NIA490" s="570"/>
      <c r="NIB490" s="3"/>
      <c r="NIC490" s="431"/>
      <c r="NID490" s="3"/>
      <c r="NIE490" s="570"/>
      <c r="NIF490" s="3"/>
      <c r="NIG490" s="431"/>
      <c r="NIH490" s="3"/>
      <c r="NII490" s="570"/>
      <c r="NIJ490" s="3"/>
      <c r="NIK490" s="431"/>
      <c r="NIL490" s="3"/>
      <c r="NIM490" s="570"/>
      <c r="NIN490" s="3"/>
      <c r="NIO490" s="431"/>
      <c r="NIP490" s="3"/>
      <c r="NIQ490" s="570"/>
      <c r="NIR490" s="3"/>
      <c r="NIS490" s="431"/>
      <c r="NIT490" s="3"/>
      <c r="NIU490" s="570"/>
      <c r="NIV490" s="3"/>
      <c r="NIW490" s="431"/>
      <c r="NIX490" s="3"/>
      <c r="NIY490" s="570"/>
      <c r="NIZ490" s="3"/>
      <c r="NJA490" s="431"/>
      <c r="NJB490" s="3"/>
      <c r="NJC490" s="570"/>
      <c r="NJD490" s="3"/>
      <c r="NJE490" s="431"/>
      <c r="NJF490" s="3"/>
      <c r="NJG490" s="570"/>
      <c r="NJH490" s="3"/>
      <c r="NJI490" s="431"/>
      <c r="NJJ490" s="3"/>
      <c r="NJK490" s="570"/>
      <c r="NJL490" s="3"/>
      <c r="NJM490" s="431"/>
      <c r="NJN490" s="3"/>
      <c r="NJO490" s="570"/>
      <c r="NJP490" s="3"/>
      <c r="NJQ490" s="431"/>
      <c r="NJR490" s="3"/>
      <c r="NJS490" s="570"/>
      <c r="NJT490" s="3"/>
      <c r="NJU490" s="431"/>
      <c r="NJV490" s="3"/>
      <c r="NJW490" s="570"/>
      <c r="NJX490" s="3"/>
      <c r="NJY490" s="431"/>
      <c r="NJZ490" s="3"/>
      <c r="NKA490" s="570"/>
      <c r="NKB490" s="3"/>
      <c r="NKC490" s="431"/>
      <c r="NKD490" s="3"/>
      <c r="NKE490" s="570"/>
      <c r="NKF490" s="3"/>
      <c r="NKG490" s="431"/>
      <c r="NKH490" s="3"/>
      <c r="NKI490" s="570"/>
      <c r="NKJ490" s="3"/>
      <c r="NKK490" s="431"/>
      <c r="NKL490" s="3"/>
      <c r="NKM490" s="570"/>
      <c r="NKN490" s="3"/>
      <c r="NKO490" s="431"/>
      <c r="NKP490" s="3"/>
      <c r="NKQ490" s="570"/>
      <c r="NKR490" s="3"/>
      <c r="NKS490" s="431"/>
      <c r="NKT490" s="3"/>
      <c r="NKU490" s="570"/>
      <c r="NKV490" s="3"/>
      <c r="NKW490" s="431"/>
      <c r="NKX490" s="3"/>
      <c r="NKY490" s="570"/>
      <c r="NKZ490" s="3"/>
      <c r="NLA490" s="431"/>
      <c r="NLB490" s="3"/>
      <c r="NLC490" s="570"/>
      <c r="NLD490" s="3"/>
      <c r="NLE490" s="431"/>
      <c r="NLF490" s="3"/>
      <c r="NLG490" s="570"/>
      <c r="NLH490" s="3"/>
      <c r="NLI490" s="431"/>
      <c r="NLJ490" s="3"/>
      <c r="NLK490" s="570"/>
      <c r="NLL490" s="3"/>
      <c r="NLM490" s="431"/>
      <c r="NLN490" s="3"/>
      <c r="NLO490" s="570"/>
      <c r="NLP490" s="3"/>
      <c r="NLQ490" s="431"/>
      <c r="NLR490" s="3"/>
      <c r="NLS490" s="570"/>
      <c r="NLT490" s="3"/>
      <c r="NLU490" s="431"/>
      <c r="NLV490" s="3"/>
      <c r="NLW490" s="570"/>
      <c r="NLX490" s="3"/>
      <c r="NLY490" s="431"/>
      <c r="NLZ490" s="3"/>
      <c r="NMA490" s="570"/>
      <c r="NMB490" s="3"/>
      <c r="NMC490" s="431"/>
      <c r="NMD490" s="3"/>
      <c r="NME490" s="570"/>
      <c r="NMF490" s="3"/>
      <c r="NMG490" s="431"/>
      <c r="NMH490" s="3"/>
      <c r="NMI490" s="570"/>
      <c r="NMJ490" s="3"/>
      <c r="NMK490" s="431"/>
      <c r="NML490" s="3"/>
      <c r="NMM490" s="570"/>
      <c r="NMN490" s="3"/>
      <c r="NMO490" s="431"/>
      <c r="NMP490" s="3"/>
      <c r="NMQ490" s="570"/>
      <c r="NMR490" s="3"/>
      <c r="NMS490" s="431"/>
      <c r="NMT490" s="3"/>
      <c r="NMU490" s="570"/>
      <c r="NMV490" s="3"/>
      <c r="NMW490" s="431"/>
      <c r="NMX490" s="3"/>
      <c r="NMY490" s="570"/>
      <c r="NMZ490" s="3"/>
      <c r="NNA490" s="431"/>
      <c r="NNB490" s="3"/>
      <c r="NNC490" s="570"/>
      <c r="NND490" s="3"/>
      <c r="NNE490" s="431"/>
      <c r="NNF490" s="3"/>
      <c r="NNG490" s="570"/>
      <c r="NNH490" s="3"/>
      <c r="NNI490" s="431"/>
      <c r="NNJ490" s="3"/>
      <c r="NNK490" s="570"/>
      <c r="NNL490" s="3"/>
      <c r="NNM490" s="431"/>
      <c r="NNN490" s="3"/>
      <c r="NNO490" s="570"/>
      <c r="NNP490" s="3"/>
      <c r="NNQ490" s="431"/>
      <c r="NNR490" s="3"/>
      <c r="NNS490" s="570"/>
      <c r="NNT490" s="3"/>
      <c r="NNU490" s="431"/>
      <c r="NNV490" s="3"/>
      <c r="NNW490" s="570"/>
      <c r="NNX490" s="3"/>
      <c r="NNY490" s="431"/>
      <c r="NNZ490" s="3"/>
      <c r="NOA490" s="570"/>
      <c r="NOB490" s="3"/>
      <c r="NOC490" s="431"/>
      <c r="NOD490" s="3"/>
      <c r="NOE490" s="570"/>
      <c r="NOF490" s="3"/>
      <c r="NOG490" s="431"/>
      <c r="NOH490" s="3"/>
      <c r="NOI490" s="570"/>
      <c r="NOJ490" s="3"/>
      <c r="NOK490" s="431"/>
      <c r="NOL490" s="3"/>
      <c r="NOM490" s="570"/>
      <c r="NON490" s="3"/>
      <c r="NOO490" s="431"/>
      <c r="NOP490" s="3"/>
      <c r="NOQ490" s="570"/>
      <c r="NOR490" s="3"/>
      <c r="NOS490" s="431"/>
      <c r="NOT490" s="3"/>
      <c r="NOU490" s="570"/>
      <c r="NOV490" s="3"/>
      <c r="NOW490" s="431"/>
      <c r="NOX490" s="3"/>
      <c r="NOY490" s="570"/>
      <c r="NOZ490" s="3"/>
      <c r="NPA490" s="431"/>
      <c r="NPB490" s="3"/>
      <c r="NPC490" s="570"/>
      <c r="NPD490" s="3"/>
      <c r="NPE490" s="431"/>
      <c r="NPF490" s="3"/>
      <c r="NPG490" s="570"/>
      <c r="NPH490" s="3"/>
      <c r="NPI490" s="431"/>
      <c r="NPJ490" s="3"/>
      <c r="NPK490" s="570"/>
      <c r="NPL490" s="3"/>
      <c r="NPM490" s="431"/>
      <c r="NPN490" s="3"/>
      <c r="NPO490" s="570"/>
      <c r="NPP490" s="3"/>
      <c r="NPQ490" s="431"/>
      <c r="NPR490" s="3"/>
      <c r="NPS490" s="570"/>
      <c r="NPT490" s="3"/>
      <c r="NPU490" s="431"/>
      <c r="NPV490" s="3"/>
      <c r="NPW490" s="570"/>
      <c r="NPX490" s="3"/>
      <c r="NPY490" s="431"/>
      <c r="NPZ490" s="3"/>
      <c r="NQA490" s="570"/>
      <c r="NQB490" s="3"/>
      <c r="NQC490" s="431"/>
      <c r="NQD490" s="3"/>
      <c r="NQE490" s="570"/>
      <c r="NQF490" s="3"/>
      <c r="NQG490" s="431"/>
      <c r="NQH490" s="3"/>
      <c r="NQI490" s="570"/>
      <c r="NQJ490" s="3"/>
      <c r="NQK490" s="431"/>
      <c r="NQL490" s="3"/>
      <c r="NQM490" s="570"/>
      <c r="NQN490" s="3"/>
      <c r="NQO490" s="431"/>
      <c r="NQP490" s="3"/>
      <c r="NQQ490" s="570"/>
      <c r="NQR490" s="3"/>
      <c r="NQS490" s="431"/>
      <c r="NQT490" s="3"/>
      <c r="NQU490" s="570"/>
      <c r="NQV490" s="3"/>
      <c r="NQW490" s="431"/>
      <c r="NQX490" s="3"/>
      <c r="NQY490" s="570"/>
      <c r="NQZ490" s="3"/>
      <c r="NRA490" s="431"/>
      <c r="NRB490" s="3"/>
      <c r="NRC490" s="570"/>
      <c r="NRD490" s="3"/>
      <c r="NRE490" s="431"/>
      <c r="NRF490" s="3"/>
      <c r="NRG490" s="570"/>
      <c r="NRH490" s="3"/>
      <c r="NRI490" s="431"/>
      <c r="NRJ490" s="3"/>
      <c r="NRK490" s="570"/>
      <c r="NRL490" s="3"/>
      <c r="NRM490" s="431"/>
      <c r="NRN490" s="3"/>
      <c r="NRO490" s="570"/>
      <c r="NRP490" s="3"/>
      <c r="NRQ490" s="431"/>
      <c r="NRR490" s="3"/>
      <c r="NRS490" s="570"/>
      <c r="NRT490" s="3"/>
      <c r="NRU490" s="431"/>
      <c r="NRV490" s="3"/>
      <c r="NRW490" s="570"/>
      <c r="NRX490" s="3"/>
      <c r="NRY490" s="431"/>
      <c r="NRZ490" s="3"/>
      <c r="NSA490" s="570"/>
      <c r="NSB490" s="3"/>
      <c r="NSC490" s="431"/>
      <c r="NSD490" s="3"/>
      <c r="NSE490" s="570"/>
      <c r="NSF490" s="3"/>
      <c r="NSG490" s="431"/>
      <c r="NSH490" s="3"/>
      <c r="NSI490" s="570"/>
      <c r="NSJ490" s="3"/>
      <c r="NSK490" s="431"/>
      <c r="NSL490" s="3"/>
      <c r="NSM490" s="570"/>
      <c r="NSN490" s="3"/>
      <c r="NSO490" s="431"/>
      <c r="NSP490" s="3"/>
      <c r="NSQ490" s="570"/>
      <c r="NSR490" s="3"/>
      <c r="NSS490" s="431"/>
      <c r="NST490" s="3"/>
      <c r="NSU490" s="570"/>
      <c r="NSV490" s="3"/>
      <c r="NSW490" s="431"/>
      <c r="NSX490" s="3"/>
      <c r="NSY490" s="570"/>
      <c r="NSZ490" s="3"/>
      <c r="NTA490" s="431"/>
      <c r="NTB490" s="3"/>
      <c r="NTC490" s="570"/>
      <c r="NTD490" s="3"/>
      <c r="NTE490" s="431"/>
      <c r="NTF490" s="3"/>
      <c r="NTG490" s="570"/>
      <c r="NTH490" s="3"/>
      <c r="NTI490" s="431"/>
      <c r="NTJ490" s="3"/>
      <c r="NTK490" s="570"/>
      <c r="NTL490" s="3"/>
      <c r="NTM490" s="431"/>
      <c r="NTN490" s="3"/>
      <c r="NTO490" s="570"/>
      <c r="NTP490" s="3"/>
      <c r="NTQ490" s="431"/>
      <c r="NTR490" s="3"/>
      <c r="NTS490" s="570"/>
      <c r="NTT490" s="3"/>
      <c r="NTU490" s="431"/>
      <c r="NTV490" s="3"/>
      <c r="NTW490" s="570"/>
      <c r="NTX490" s="3"/>
      <c r="NTY490" s="431"/>
      <c r="NTZ490" s="3"/>
      <c r="NUA490" s="570"/>
      <c r="NUB490" s="3"/>
      <c r="NUC490" s="431"/>
      <c r="NUD490" s="3"/>
      <c r="NUE490" s="570"/>
      <c r="NUF490" s="3"/>
      <c r="NUG490" s="431"/>
      <c r="NUH490" s="3"/>
      <c r="NUI490" s="570"/>
      <c r="NUJ490" s="3"/>
      <c r="NUK490" s="431"/>
      <c r="NUL490" s="3"/>
      <c r="NUM490" s="570"/>
      <c r="NUN490" s="3"/>
      <c r="NUO490" s="431"/>
      <c r="NUP490" s="3"/>
      <c r="NUQ490" s="570"/>
      <c r="NUR490" s="3"/>
      <c r="NUS490" s="431"/>
      <c r="NUT490" s="3"/>
      <c r="NUU490" s="570"/>
      <c r="NUV490" s="3"/>
      <c r="NUW490" s="431"/>
      <c r="NUX490" s="3"/>
      <c r="NUY490" s="570"/>
      <c r="NUZ490" s="3"/>
      <c r="NVA490" s="431"/>
      <c r="NVB490" s="3"/>
      <c r="NVC490" s="570"/>
      <c r="NVD490" s="3"/>
      <c r="NVE490" s="431"/>
      <c r="NVF490" s="3"/>
      <c r="NVG490" s="570"/>
      <c r="NVH490" s="3"/>
      <c r="NVI490" s="431"/>
      <c r="NVJ490" s="3"/>
      <c r="NVK490" s="570"/>
      <c r="NVL490" s="3"/>
      <c r="NVM490" s="431"/>
      <c r="NVN490" s="3"/>
      <c r="NVO490" s="570"/>
      <c r="NVP490" s="3"/>
      <c r="NVQ490" s="431"/>
      <c r="NVR490" s="3"/>
      <c r="NVS490" s="570"/>
      <c r="NVT490" s="3"/>
      <c r="NVU490" s="431"/>
      <c r="NVV490" s="3"/>
      <c r="NVW490" s="570"/>
      <c r="NVX490" s="3"/>
      <c r="NVY490" s="431"/>
      <c r="NVZ490" s="3"/>
      <c r="NWA490" s="570"/>
      <c r="NWB490" s="3"/>
      <c r="NWC490" s="431"/>
      <c r="NWD490" s="3"/>
      <c r="NWE490" s="570"/>
      <c r="NWF490" s="3"/>
      <c r="NWG490" s="431"/>
      <c r="NWH490" s="3"/>
      <c r="NWI490" s="570"/>
      <c r="NWJ490" s="3"/>
      <c r="NWK490" s="431"/>
      <c r="NWL490" s="3"/>
      <c r="NWM490" s="570"/>
      <c r="NWN490" s="3"/>
      <c r="NWO490" s="431"/>
      <c r="NWP490" s="3"/>
      <c r="NWQ490" s="570"/>
      <c r="NWR490" s="3"/>
      <c r="NWS490" s="431"/>
      <c r="NWT490" s="3"/>
      <c r="NWU490" s="570"/>
      <c r="NWV490" s="3"/>
      <c r="NWW490" s="431"/>
      <c r="NWX490" s="3"/>
      <c r="NWY490" s="570"/>
      <c r="NWZ490" s="3"/>
      <c r="NXA490" s="431"/>
      <c r="NXB490" s="3"/>
      <c r="NXC490" s="570"/>
      <c r="NXD490" s="3"/>
      <c r="NXE490" s="431"/>
      <c r="NXF490" s="3"/>
      <c r="NXG490" s="570"/>
      <c r="NXH490" s="3"/>
      <c r="NXI490" s="431"/>
      <c r="NXJ490" s="3"/>
      <c r="NXK490" s="570"/>
      <c r="NXL490" s="3"/>
      <c r="NXM490" s="431"/>
      <c r="NXN490" s="3"/>
      <c r="NXO490" s="570"/>
      <c r="NXP490" s="3"/>
      <c r="NXQ490" s="431"/>
      <c r="NXR490" s="3"/>
      <c r="NXS490" s="570"/>
      <c r="NXT490" s="3"/>
      <c r="NXU490" s="431"/>
      <c r="NXV490" s="3"/>
      <c r="NXW490" s="570"/>
      <c r="NXX490" s="3"/>
      <c r="NXY490" s="431"/>
      <c r="NXZ490" s="3"/>
      <c r="NYA490" s="570"/>
      <c r="NYB490" s="3"/>
      <c r="NYC490" s="431"/>
      <c r="NYD490" s="3"/>
      <c r="NYE490" s="570"/>
      <c r="NYF490" s="3"/>
      <c r="NYG490" s="431"/>
      <c r="NYH490" s="3"/>
      <c r="NYI490" s="570"/>
      <c r="NYJ490" s="3"/>
      <c r="NYK490" s="431"/>
      <c r="NYL490" s="3"/>
      <c r="NYM490" s="570"/>
      <c r="NYN490" s="3"/>
      <c r="NYO490" s="431"/>
      <c r="NYP490" s="3"/>
      <c r="NYQ490" s="570"/>
      <c r="NYR490" s="3"/>
      <c r="NYS490" s="431"/>
      <c r="NYT490" s="3"/>
      <c r="NYU490" s="570"/>
      <c r="NYV490" s="3"/>
      <c r="NYW490" s="431"/>
      <c r="NYX490" s="3"/>
      <c r="NYY490" s="570"/>
      <c r="NYZ490" s="3"/>
      <c r="NZA490" s="431"/>
      <c r="NZB490" s="3"/>
      <c r="NZC490" s="570"/>
      <c r="NZD490" s="3"/>
      <c r="NZE490" s="431"/>
      <c r="NZF490" s="3"/>
      <c r="NZG490" s="570"/>
      <c r="NZH490" s="3"/>
      <c r="NZI490" s="431"/>
      <c r="NZJ490" s="3"/>
      <c r="NZK490" s="570"/>
      <c r="NZL490" s="3"/>
      <c r="NZM490" s="431"/>
      <c r="NZN490" s="3"/>
      <c r="NZO490" s="570"/>
      <c r="NZP490" s="3"/>
      <c r="NZQ490" s="431"/>
      <c r="NZR490" s="3"/>
      <c r="NZS490" s="570"/>
      <c r="NZT490" s="3"/>
      <c r="NZU490" s="431"/>
      <c r="NZV490" s="3"/>
      <c r="NZW490" s="570"/>
      <c r="NZX490" s="3"/>
      <c r="NZY490" s="431"/>
      <c r="NZZ490" s="3"/>
      <c r="OAA490" s="570"/>
      <c r="OAB490" s="3"/>
      <c r="OAC490" s="431"/>
      <c r="OAD490" s="3"/>
      <c r="OAE490" s="570"/>
      <c r="OAF490" s="3"/>
      <c r="OAG490" s="431"/>
      <c r="OAH490" s="3"/>
      <c r="OAI490" s="570"/>
      <c r="OAJ490" s="3"/>
      <c r="OAK490" s="431"/>
      <c r="OAL490" s="3"/>
      <c r="OAM490" s="570"/>
      <c r="OAN490" s="3"/>
      <c r="OAO490" s="431"/>
      <c r="OAP490" s="3"/>
      <c r="OAQ490" s="570"/>
      <c r="OAR490" s="3"/>
      <c r="OAS490" s="431"/>
      <c r="OAT490" s="3"/>
      <c r="OAU490" s="570"/>
      <c r="OAV490" s="3"/>
      <c r="OAW490" s="431"/>
      <c r="OAX490" s="3"/>
      <c r="OAY490" s="570"/>
      <c r="OAZ490" s="3"/>
      <c r="OBA490" s="431"/>
      <c r="OBB490" s="3"/>
      <c r="OBC490" s="570"/>
      <c r="OBD490" s="3"/>
      <c r="OBE490" s="431"/>
      <c r="OBF490" s="3"/>
      <c r="OBG490" s="570"/>
      <c r="OBH490" s="3"/>
      <c r="OBI490" s="431"/>
      <c r="OBJ490" s="3"/>
      <c r="OBK490" s="570"/>
      <c r="OBL490" s="3"/>
      <c r="OBM490" s="431"/>
      <c r="OBN490" s="3"/>
      <c r="OBO490" s="570"/>
      <c r="OBP490" s="3"/>
      <c r="OBQ490" s="431"/>
      <c r="OBR490" s="3"/>
      <c r="OBS490" s="570"/>
      <c r="OBT490" s="3"/>
      <c r="OBU490" s="431"/>
      <c r="OBV490" s="3"/>
      <c r="OBW490" s="570"/>
      <c r="OBX490" s="3"/>
      <c r="OBY490" s="431"/>
      <c r="OBZ490" s="3"/>
      <c r="OCA490" s="570"/>
      <c r="OCB490" s="3"/>
      <c r="OCC490" s="431"/>
      <c r="OCD490" s="3"/>
      <c r="OCE490" s="570"/>
      <c r="OCF490" s="3"/>
      <c r="OCG490" s="431"/>
      <c r="OCH490" s="3"/>
      <c r="OCI490" s="570"/>
      <c r="OCJ490" s="3"/>
      <c r="OCK490" s="431"/>
      <c r="OCL490" s="3"/>
      <c r="OCM490" s="570"/>
      <c r="OCN490" s="3"/>
      <c r="OCO490" s="431"/>
      <c r="OCP490" s="3"/>
      <c r="OCQ490" s="570"/>
      <c r="OCR490" s="3"/>
      <c r="OCS490" s="431"/>
      <c r="OCT490" s="3"/>
      <c r="OCU490" s="570"/>
      <c r="OCV490" s="3"/>
      <c r="OCW490" s="431"/>
      <c r="OCX490" s="3"/>
      <c r="OCY490" s="570"/>
      <c r="OCZ490" s="3"/>
      <c r="ODA490" s="431"/>
      <c r="ODB490" s="3"/>
      <c r="ODC490" s="570"/>
      <c r="ODD490" s="3"/>
      <c r="ODE490" s="431"/>
      <c r="ODF490" s="3"/>
      <c r="ODG490" s="570"/>
      <c r="ODH490" s="3"/>
      <c r="ODI490" s="431"/>
      <c r="ODJ490" s="3"/>
      <c r="ODK490" s="570"/>
      <c r="ODL490" s="3"/>
      <c r="ODM490" s="431"/>
      <c r="ODN490" s="3"/>
      <c r="ODO490" s="570"/>
      <c r="ODP490" s="3"/>
      <c r="ODQ490" s="431"/>
      <c r="ODR490" s="3"/>
      <c r="ODS490" s="570"/>
      <c r="ODT490" s="3"/>
      <c r="ODU490" s="431"/>
      <c r="ODV490" s="3"/>
      <c r="ODW490" s="570"/>
      <c r="ODX490" s="3"/>
      <c r="ODY490" s="431"/>
      <c r="ODZ490" s="3"/>
      <c r="OEA490" s="570"/>
      <c r="OEB490" s="3"/>
      <c r="OEC490" s="431"/>
      <c r="OED490" s="3"/>
      <c r="OEE490" s="570"/>
      <c r="OEF490" s="3"/>
      <c r="OEG490" s="431"/>
      <c r="OEH490" s="3"/>
      <c r="OEI490" s="570"/>
      <c r="OEJ490" s="3"/>
      <c r="OEK490" s="431"/>
      <c r="OEL490" s="3"/>
      <c r="OEM490" s="570"/>
      <c r="OEN490" s="3"/>
      <c r="OEO490" s="431"/>
      <c r="OEP490" s="3"/>
      <c r="OEQ490" s="570"/>
      <c r="OER490" s="3"/>
      <c r="OES490" s="431"/>
      <c r="OET490" s="3"/>
      <c r="OEU490" s="570"/>
      <c r="OEV490" s="3"/>
      <c r="OEW490" s="431"/>
      <c r="OEX490" s="3"/>
      <c r="OEY490" s="570"/>
      <c r="OEZ490" s="3"/>
      <c r="OFA490" s="431"/>
      <c r="OFB490" s="3"/>
      <c r="OFC490" s="570"/>
      <c r="OFD490" s="3"/>
      <c r="OFE490" s="431"/>
      <c r="OFF490" s="3"/>
      <c r="OFG490" s="570"/>
      <c r="OFH490" s="3"/>
      <c r="OFI490" s="431"/>
      <c r="OFJ490" s="3"/>
      <c r="OFK490" s="570"/>
      <c r="OFL490" s="3"/>
      <c r="OFM490" s="431"/>
      <c r="OFN490" s="3"/>
      <c r="OFO490" s="570"/>
      <c r="OFP490" s="3"/>
      <c r="OFQ490" s="431"/>
      <c r="OFR490" s="3"/>
      <c r="OFS490" s="570"/>
      <c r="OFT490" s="3"/>
      <c r="OFU490" s="431"/>
      <c r="OFV490" s="3"/>
      <c r="OFW490" s="570"/>
      <c r="OFX490" s="3"/>
      <c r="OFY490" s="431"/>
      <c r="OFZ490" s="3"/>
      <c r="OGA490" s="570"/>
      <c r="OGB490" s="3"/>
      <c r="OGC490" s="431"/>
      <c r="OGD490" s="3"/>
      <c r="OGE490" s="570"/>
      <c r="OGF490" s="3"/>
      <c r="OGG490" s="431"/>
      <c r="OGH490" s="3"/>
      <c r="OGI490" s="570"/>
      <c r="OGJ490" s="3"/>
      <c r="OGK490" s="431"/>
      <c r="OGL490" s="3"/>
      <c r="OGM490" s="570"/>
      <c r="OGN490" s="3"/>
      <c r="OGO490" s="431"/>
      <c r="OGP490" s="3"/>
      <c r="OGQ490" s="570"/>
      <c r="OGR490" s="3"/>
      <c r="OGS490" s="431"/>
      <c r="OGT490" s="3"/>
      <c r="OGU490" s="570"/>
      <c r="OGV490" s="3"/>
      <c r="OGW490" s="431"/>
      <c r="OGX490" s="3"/>
      <c r="OGY490" s="570"/>
      <c r="OGZ490" s="3"/>
      <c r="OHA490" s="431"/>
      <c r="OHB490" s="3"/>
      <c r="OHC490" s="570"/>
      <c r="OHD490" s="3"/>
      <c r="OHE490" s="431"/>
      <c r="OHF490" s="3"/>
      <c r="OHG490" s="570"/>
      <c r="OHH490" s="3"/>
      <c r="OHI490" s="431"/>
      <c r="OHJ490" s="3"/>
      <c r="OHK490" s="570"/>
      <c r="OHL490" s="3"/>
      <c r="OHM490" s="431"/>
      <c r="OHN490" s="3"/>
      <c r="OHO490" s="570"/>
      <c r="OHP490" s="3"/>
      <c r="OHQ490" s="431"/>
      <c r="OHR490" s="3"/>
      <c r="OHS490" s="570"/>
      <c r="OHT490" s="3"/>
      <c r="OHU490" s="431"/>
      <c r="OHV490" s="3"/>
      <c r="OHW490" s="570"/>
      <c r="OHX490" s="3"/>
      <c r="OHY490" s="431"/>
      <c r="OHZ490" s="3"/>
      <c r="OIA490" s="570"/>
      <c r="OIB490" s="3"/>
      <c r="OIC490" s="431"/>
      <c r="OID490" s="3"/>
      <c r="OIE490" s="570"/>
      <c r="OIF490" s="3"/>
      <c r="OIG490" s="431"/>
      <c r="OIH490" s="3"/>
      <c r="OII490" s="570"/>
      <c r="OIJ490" s="3"/>
      <c r="OIK490" s="431"/>
      <c r="OIL490" s="3"/>
      <c r="OIM490" s="570"/>
      <c r="OIN490" s="3"/>
      <c r="OIO490" s="431"/>
      <c r="OIP490" s="3"/>
      <c r="OIQ490" s="570"/>
      <c r="OIR490" s="3"/>
      <c r="OIS490" s="431"/>
      <c r="OIT490" s="3"/>
      <c r="OIU490" s="570"/>
      <c r="OIV490" s="3"/>
      <c r="OIW490" s="431"/>
      <c r="OIX490" s="3"/>
      <c r="OIY490" s="570"/>
      <c r="OIZ490" s="3"/>
      <c r="OJA490" s="431"/>
      <c r="OJB490" s="3"/>
      <c r="OJC490" s="570"/>
      <c r="OJD490" s="3"/>
      <c r="OJE490" s="431"/>
      <c r="OJF490" s="3"/>
      <c r="OJG490" s="570"/>
      <c r="OJH490" s="3"/>
      <c r="OJI490" s="431"/>
      <c r="OJJ490" s="3"/>
      <c r="OJK490" s="570"/>
      <c r="OJL490" s="3"/>
      <c r="OJM490" s="431"/>
      <c r="OJN490" s="3"/>
      <c r="OJO490" s="570"/>
      <c r="OJP490" s="3"/>
      <c r="OJQ490" s="431"/>
      <c r="OJR490" s="3"/>
      <c r="OJS490" s="570"/>
      <c r="OJT490" s="3"/>
      <c r="OJU490" s="431"/>
      <c r="OJV490" s="3"/>
      <c r="OJW490" s="570"/>
      <c r="OJX490" s="3"/>
      <c r="OJY490" s="431"/>
      <c r="OJZ490" s="3"/>
      <c r="OKA490" s="570"/>
      <c r="OKB490" s="3"/>
      <c r="OKC490" s="431"/>
      <c r="OKD490" s="3"/>
      <c r="OKE490" s="570"/>
      <c r="OKF490" s="3"/>
      <c r="OKG490" s="431"/>
      <c r="OKH490" s="3"/>
      <c r="OKI490" s="570"/>
      <c r="OKJ490" s="3"/>
      <c r="OKK490" s="431"/>
      <c r="OKL490" s="3"/>
      <c r="OKM490" s="570"/>
      <c r="OKN490" s="3"/>
      <c r="OKO490" s="431"/>
      <c r="OKP490" s="3"/>
      <c r="OKQ490" s="570"/>
      <c r="OKR490" s="3"/>
      <c r="OKS490" s="431"/>
      <c r="OKT490" s="3"/>
      <c r="OKU490" s="570"/>
      <c r="OKV490" s="3"/>
      <c r="OKW490" s="431"/>
      <c r="OKX490" s="3"/>
      <c r="OKY490" s="570"/>
      <c r="OKZ490" s="3"/>
      <c r="OLA490" s="431"/>
      <c r="OLB490" s="3"/>
      <c r="OLC490" s="570"/>
      <c r="OLD490" s="3"/>
      <c r="OLE490" s="431"/>
      <c r="OLF490" s="3"/>
      <c r="OLG490" s="570"/>
      <c r="OLH490" s="3"/>
      <c r="OLI490" s="431"/>
      <c r="OLJ490" s="3"/>
      <c r="OLK490" s="570"/>
      <c r="OLL490" s="3"/>
      <c r="OLM490" s="431"/>
      <c r="OLN490" s="3"/>
      <c r="OLO490" s="570"/>
      <c r="OLP490" s="3"/>
      <c r="OLQ490" s="431"/>
      <c r="OLR490" s="3"/>
      <c r="OLS490" s="570"/>
      <c r="OLT490" s="3"/>
      <c r="OLU490" s="431"/>
      <c r="OLV490" s="3"/>
      <c r="OLW490" s="570"/>
      <c r="OLX490" s="3"/>
      <c r="OLY490" s="431"/>
      <c r="OLZ490" s="3"/>
      <c r="OMA490" s="570"/>
      <c r="OMB490" s="3"/>
      <c r="OMC490" s="431"/>
      <c r="OMD490" s="3"/>
      <c r="OME490" s="570"/>
      <c r="OMF490" s="3"/>
      <c r="OMG490" s="431"/>
      <c r="OMH490" s="3"/>
      <c r="OMI490" s="570"/>
      <c r="OMJ490" s="3"/>
      <c r="OMK490" s="431"/>
      <c r="OML490" s="3"/>
      <c r="OMM490" s="570"/>
      <c r="OMN490" s="3"/>
      <c r="OMO490" s="431"/>
      <c r="OMP490" s="3"/>
      <c r="OMQ490" s="570"/>
      <c r="OMR490" s="3"/>
      <c r="OMS490" s="431"/>
      <c r="OMT490" s="3"/>
      <c r="OMU490" s="570"/>
      <c r="OMV490" s="3"/>
      <c r="OMW490" s="431"/>
      <c r="OMX490" s="3"/>
      <c r="OMY490" s="570"/>
      <c r="OMZ490" s="3"/>
      <c r="ONA490" s="431"/>
      <c r="ONB490" s="3"/>
      <c r="ONC490" s="570"/>
      <c r="OND490" s="3"/>
      <c r="ONE490" s="431"/>
      <c r="ONF490" s="3"/>
      <c r="ONG490" s="570"/>
      <c r="ONH490" s="3"/>
      <c r="ONI490" s="431"/>
      <c r="ONJ490" s="3"/>
      <c r="ONK490" s="570"/>
      <c r="ONL490" s="3"/>
      <c r="ONM490" s="431"/>
      <c r="ONN490" s="3"/>
      <c r="ONO490" s="570"/>
      <c r="ONP490" s="3"/>
      <c r="ONQ490" s="431"/>
      <c r="ONR490" s="3"/>
      <c r="ONS490" s="570"/>
      <c r="ONT490" s="3"/>
      <c r="ONU490" s="431"/>
      <c r="ONV490" s="3"/>
      <c r="ONW490" s="570"/>
      <c r="ONX490" s="3"/>
      <c r="ONY490" s="431"/>
      <c r="ONZ490" s="3"/>
      <c r="OOA490" s="570"/>
      <c r="OOB490" s="3"/>
      <c r="OOC490" s="431"/>
      <c r="OOD490" s="3"/>
      <c r="OOE490" s="570"/>
      <c r="OOF490" s="3"/>
      <c r="OOG490" s="431"/>
      <c r="OOH490" s="3"/>
      <c r="OOI490" s="570"/>
      <c r="OOJ490" s="3"/>
      <c r="OOK490" s="431"/>
      <c r="OOL490" s="3"/>
      <c r="OOM490" s="570"/>
      <c r="OON490" s="3"/>
      <c r="OOO490" s="431"/>
      <c r="OOP490" s="3"/>
      <c r="OOQ490" s="570"/>
      <c r="OOR490" s="3"/>
      <c r="OOS490" s="431"/>
      <c r="OOT490" s="3"/>
      <c r="OOU490" s="570"/>
      <c r="OOV490" s="3"/>
      <c r="OOW490" s="431"/>
      <c r="OOX490" s="3"/>
      <c r="OOY490" s="570"/>
      <c r="OOZ490" s="3"/>
      <c r="OPA490" s="431"/>
      <c r="OPB490" s="3"/>
      <c r="OPC490" s="570"/>
      <c r="OPD490" s="3"/>
      <c r="OPE490" s="431"/>
      <c r="OPF490" s="3"/>
      <c r="OPG490" s="570"/>
      <c r="OPH490" s="3"/>
      <c r="OPI490" s="431"/>
      <c r="OPJ490" s="3"/>
      <c r="OPK490" s="570"/>
      <c r="OPL490" s="3"/>
      <c r="OPM490" s="431"/>
      <c r="OPN490" s="3"/>
      <c r="OPO490" s="570"/>
      <c r="OPP490" s="3"/>
      <c r="OPQ490" s="431"/>
      <c r="OPR490" s="3"/>
      <c r="OPS490" s="570"/>
      <c r="OPT490" s="3"/>
      <c r="OPU490" s="431"/>
      <c r="OPV490" s="3"/>
      <c r="OPW490" s="570"/>
      <c r="OPX490" s="3"/>
      <c r="OPY490" s="431"/>
      <c r="OPZ490" s="3"/>
      <c r="OQA490" s="570"/>
      <c r="OQB490" s="3"/>
      <c r="OQC490" s="431"/>
      <c r="OQD490" s="3"/>
      <c r="OQE490" s="570"/>
      <c r="OQF490" s="3"/>
      <c r="OQG490" s="431"/>
      <c r="OQH490" s="3"/>
      <c r="OQI490" s="570"/>
      <c r="OQJ490" s="3"/>
      <c r="OQK490" s="431"/>
      <c r="OQL490" s="3"/>
      <c r="OQM490" s="570"/>
      <c r="OQN490" s="3"/>
      <c r="OQO490" s="431"/>
      <c r="OQP490" s="3"/>
      <c r="OQQ490" s="570"/>
      <c r="OQR490" s="3"/>
      <c r="OQS490" s="431"/>
      <c r="OQT490" s="3"/>
      <c r="OQU490" s="570"/>
      <c r="OQV490" s="3"/>
      <c r="OQW490" s="431"/>
      <c r="OQX490" s="3"/>
      <c r="OQY490" s="570"/>
      <c r="OQZ490" s="3"/>
      <c r="ORA490" s="431"/>
      <c r="ORB490" s="3"/>
      <c r="ORC490" s="570"/>
      <c r="ORD490" s="3"/>
      <c r="ORE490" s="431"/>
      <c r="ORF490" s="3"/>
      <c r="ORG490" s="570"/>
      <c r="ORH490" s="3"/>
      <c r="ORI490" s="431"/>
      <c r="ORJ490" s="3"/>
      <c r="ORK490" s="570"/>
      <c r="ORL490" s="3"/>
      <c r="ORM490" s="431"/>
      <c r="ORN490" s="3"/>
      <c r="ORO490" s="570"/>
      <c r="ORP490" s="3"/>
      <c r="ORQ490" s="431"/>
      <c r="ORR490" s="3"/>
      <c r="ORS490" s="570"/>
      <c r="ORT490" s="3"/>
      <c r="ORU490" s="431"/>
      <c r="ORV490" s="3"/>
      <c r="ORW490" s="570"/>
      <c r="ORX490" s="3"/>
      <c r="ORY490" s="431"/>
      <c r="ORZ490" s="3"/>
      <c r="OSA490" s="570"/>
      <c r="OSB490" s="3"/>
      <c r="OSC490" s="431"/>
      <c r="OSD490" s="3"/>
      <c r="OSE490" s="570"/>
      <c r="OSF490" s="3"/>
      <c r="OSG490" s="431"/>
      <c r="OSH490" s="3"/>
      <c r="OSI490" s="570"/>
      <c r="OSJ490" s="3"/>
      <c r="OSK490" s="431"/>
      <c r="OSL490" s="3"/>
      <c r="OSM490" s="570"/>
      <c r="OSN490" s="3"/>
      <c r="OSO490" s="431"/>
      <c r="OSP490" s="3"/>
      <c r="OSQ490" s="570"/>
      <c r="OSR490" s="3"/>
      <c r="OSS490" s="431"/>
      <c r="OST490" s="3"/>
      <c r="OSU490" s="570"/>
      <c r="OSV490" s="3"/>
      <c r="OSW490" s="431"/>
      <c r="OSX490" s="3"/>
      <c r="OSY490" s="570"/>
      <c r="OSZ490" s="3"/>
      <c r="OTA490" s="431"/>
      <c r="OTB490" s="3"/>
      <c r="OTC490" s="570"/>
      <c r="OTD490" s="3"/>
      <c r="OTE490" s="431"/>
      <c r="OTF490" s="3"/>
      <c r="OTG490" s="570"/>
      <c r="OTH490" s="3"/>
      <c r="OTI490" s="431"/>
      <c r="OTJ490" s="3"/>
      <c r="OTK490" s="570"/>
      <c r="OTL490" s="3"/>
      <c r="OTM490" s="431"/>
      <c r="OTN490" s="3"/>
      <c r="OTO490" s="570"/>
      <c r="OTP490" s="3"/>
      <c r="OTQ490" s="431"/>
      <c r="OTR490" s="3"/>
      <c r="OTS490" s="570"/>
      <c r="OTT490" s="3"/>
      <c r="OTU490" s="431"/>
      <c r="OTV490" s="3"/>
      <c r="OTW490" s="570"/>
      <c r="OTX490" s="3"/>
      <c r="OTY490" s="431"/>
      <c r="OTZ490" s="3"/>
      <c r="OUA490" s="570"/>
      <c r="OUB490" s="3"/>
      <c r="OUC490" s="431"/>
      <c r="OUD490" s="3"/>
      <c r="OUE490" s="570"/>
      <c r="OUF490" s="3"/>
      <c r="OUG490" s="431"/>
      <c r="OUH490" s="3"/>
      <c r="OUI490" s="570"/>
      <c r="OUJ490" s="3"/>
      <c r="OUK490" s="431"/>
      <c r="OUL490" s="3"/>
      <c r="OUM490" s="570"/>
      <c r="OUN490" s="3"/>
      <c r="OUO490" s="431"/>
      <c r="OUP490" s="3"/>
      <c r="OUQ490" s="570"/>
      <c r="OUR490" s="3"/>
      <c r="OUS490" s="431"/>
      <c r="OUT490" s="3"/>
      <c r="OUU490" s="570"/>
      <c r="OUV490" s="3"/>
      <c r="OUW490" s="431"/>
      <c r="OUX490" s="3"/>
      <c r="OUY490" s="570"/>
      <c r="OUZ490" s="3"/>
      <c r="OVA490" s="431"/>
      <c r="OVB490" s="3"/>
      <c r="OVC490" s="570"/>
      <c r="OVD490" s="3"/>
      <c r="OVE490" s="431"/>
      <c r="OVF490" s="3"/>
      <c r="OVG490" s="570"/>
      <c r="OVH490" s="3"/>
      <c r="OVI490" s="431"/>
      <c r="OVJ490" s="3"/>
      <c r="OVK490" s="570"/>
      <c r="OVL490" s="3"/>
      <c r="OVM490" s="431"/>
      <c r="OVN490" s="3"/>
      <c r="OVO490" s="570"/>
      <c r="OVP490" s="3"/>
      <c r="OVQ490" s="431"/>
      <c r="OVR490" s="3"/>
      <c r="OVS490" s="570"/>
      <c r="OVT490" s="3"/>
      <c r="OVU490" s="431"/>
      <c r="OVV490" s="3"/>
      <c r="OVW490" s="570"/>
      <c r="OVX490" s="3"/>
      <c r="OVY490" s="431"/>
      <c r="OVZ490" s="3"/>
      <c r="OWA490" s="570"/>
      <c r="OWB490" s="3"/>
      <c r="OWC490" s="431"/>
      <c r="OWD490" s="3"/>
      <c r="OWE490" s="570"/>
      <c r="OWF490" s="3"/>
      <c r="OWG490" s="431"/>
      <c r="OWH490" s="3"/>
      <c r="OWI490" s="570"/>
      <c r="OWJ490" s="3"/>
      <c r="OWK490" s="431"/>
      <c r="OWL490" s="3"/>
      <c r="OWM490" s="570"/>
      <c r="OWN490" s="3"/>
      <c r="OWO490" s="431"/>
      <c r="OWP490" s="3"/>
      <c r="OWQ490" s="570"/>
      <c r="OWR490" s="3"/>
      <c r="OWS490" s="431"/>
      <c r="OWT490" s="3"/>
      <c r="OWU490" s="570"/>
      <c r="OWV490" s="3"/>
      <c r="OWW490" s="431"/>
      <c r="OWX490" s="3"/>
      <c r="OWY490" s="570"/>
      <c r="OWZ490" s="3"/>
      <c r="OXA490" s="431"/>
      <c r="OXB490" s="3"/>
      <c r="OXC490" s="570"/>
      <c r="OXD490" s="3"/>
      <c r="OXE490" s="431"/>
      <c r="OXF490" s="3"/>
      <c r="OXG490" s="570"/>
      <c r="OXH490" s="3"/>
      <c r="OXI490" s="431"/>
      <c r="OXJ490" s="3"/>
      <c r="OXK490" s="570"/>
      <c r="OXL490" s="3"/>
      <c r="OXM490" s="431"/>
      <c r="OXN490" s="3"/>
      <c r="OXO490" s="570"/>
      <c r="OXP490" s="3"/>
      <c r="OXQ490" s="431"/>
      <c r="OXR490" s="3"/>
      <c r="OXS490" s="570"/>
      <c r="OXT490" s="3"/>
      <c r="OXU490" s="431"/>
      <c r="OXV490" s="3"/>
      <c r="OXW490" s="570"/>
      <c r="OXX490" s="3"/>
      <c r="OXY490" s="431"/>
      <c r="OXZ490" s="3"/>
      <c r="OYA490" s="570"/>
      <c r="OYB490" s="3"/>
      <c r="OYC490" s="431"/>
      <c r="OYD490" s="3"/>
      <c r="OYE490" s="570"/>
      <c r="OYF490" s="3"/>
      <c r="OYG490" s="431"/>
      <c r="OYH490" s="3"/>
      <c r="OYI490" s="570"/>
      <c r="OYJ490" s="3"/>
      <c r="OYK490" s="431"/>
      <c r="OYL490" s="3"/>
      <c r="OYM490" s="570"/>
      <c r="OYN490" s="3"/>
      <c r="OYO490" s="431"/>
      <c r="OYP490" s="3"/>
      <c r="OYQ490" s="570"/>
      <c r="OYR490" s="3"/>
      <c r="OYS490" s="431"/>
      <c r="OYT490" s="3"/>
      <c r="OYU490" s="570"/>
      <c r="OYV490" s="3"/>
      <c r="OYW490" s="431"/>
      <c r="OYX490" s="3"/>
      <c r="OYY490" s="570"/>
      <c r="OYZ490" s="3"/>
      <c r="OZA490" s="431"/>
      <c r="OZB490" s="3"/>
      <c r="OZC490" s="570"/>
      <c r="OZD490" s="3"/>
      <c r="OZE490" s="431"/>
      <c r="OZF490" s="3"/>
      <c r="OZG490" s="570"/>
      <c r="OZH490" s="3"/>
      <c r="OZI490" s="431"/>
      <c r="OZJ490" s="3"/>
      <c r="OZK490" s="570"/>
      <c r="OZL490" s="3"/>
      <c r="OZM490" s="431"/>
      <c r="OZN490" s="3"/>
      <c r="OZO490" s="570"/>
      <c r="OZP490" s="3"/>
      <c r="OZQ490" s="431"/>
      <c r="OZR490" s="3"/>
      <c r="OZS490" s="570"/>
      <c r="OZT490" s="3"/>
      <c r="OZU490" s="431"/>
      <c r="OZV490" s="3"/>
      <c r="OZW490" s="570"/>
      <c r="OZX490" s="3"/>
      <c r="OZY490" s="431"/>
      <c r="OZZ490" s="3"/>
      <c r="PAA490" s="570"/>
      <c r="PAB490" s="3"/>
      <c r="PAC490" s="431"/>
      <c r="PAD490" s="3"/>
      <c r="PAE490" s="570"/>
      <c r="PAF490" s="3"/>
      <c r="PAG490" s="431"/>
      <c r="PAH490" s="3"/>
      <c r="PAI490" s="570"/>
      <c r="PAJ490" s="3"/>
      <c r="PAK490" s="431"/>
      <c r="PAL490" s="3"/>
      <c r="PAM490" s="570"/>
      <c r="PAN490" s="3"/>
      <c r="PAO490" s="431"/>
      <c r="PAP490" s="3"/>
      <c r="PAQ490" s="570"/>
      <c r="PAR490" s="3"/>
      <c r="PAS490" s="431"/>
      <c r="PAT490" s="3"/>
      <c r="PAU490" s="570"/>
      <c r="PAV490" s="3"/>
      <c r="PAW490" s="431"/>
      <c r="PAX490" s="3"/>
      <c r="PAY490" s="570"/>
      <c r="PAZ490" s="3"/>
      <c r="PBA490" s="431"/>
      <c r="PBB490" s="3"/>
      <c r="PBC490" s="570"/>
      <c r="PBD490" s="3"/>
      <c r="PBE490" s="431"/>
      <c r="PBF490" s="3"/>
      <c r="PBG490" s="570"/>
      <c r="PBH490" s="3"/>
      <c r="PBI490" s="431"/>
      <c r="PBJ490" s="3"/>
      <c r="PBK490" s="570"/>
      <c r="PBL490" s="3"/>
      <c r="PBM490" s="431"/>
      <c r="PBN490" s="3"/>
      <c r="PBO490" s="570"/>
      <c r="PBP490" s="3"/>
      <c r="PBQ490" s="431"/>
      <c r="PBR490" s="3"/>
      <c r="PBS490" s="570"/>
      <c r="PBT490" s="3"/>
      <c r="PBU490" s="431"/>
      <c r="PBV490" s="3"/>
      <c r="PBW490" s="570"/>
      <c r="PBX490" s="3"/>
      <c r="PBY490" s="431"/>
      <c r="PBZ490" s="3"/>
      <c r="PCA490" s="570"/>
      <c r="PCB490" s="3"/>
      <c r="PCC490" s="431"/>
      <c r="PCD490" s="3"/>
      <c r="PCE490" s="570"/>
      <c r="PCF490" s="3"/>
      <c r="PCG490" s="431"/>
      <c r="PCH490" s="3"/>
      <c r="PCI490" s="570"/>
      <c r="PCJ490" s="3"/>
      <c r="PCK490" s="431"/>
      <c r="PCL490" s="3"/>
      <c r="PCM490" s="570"/>
      <c r="PCN490" s="3"/>
      <c r="PCO490" s="431"/>
      <c r="PCP490" s="3"/>
      <c r="PCQ490" s="570"/>
      <c r="PCR490" s="3"/>
      <c r="PCS490" s="431"/>
      <c r="PCT490" s="3"/>
      <c r="PCU490" s="570"/>
      <c r="PCV490" s="3"/>
      <c r="PCW490" s="431"/>
      <c r="PCX490" s="3"/>
      <c r="PCY490" s="570"/>
      <c r="PCZ490" s="3"/>
      <c r="PDA490" s="431"/>
      <c r="PDB490" s="3"/>
      <c r="PDC490" s="570"/>
      <c r="PDD490" s="3"/>
      <c r="PDE490" s="431"/>
      <c r="PDF490" s="3"/>
      <c r="PDG490" s="570"/>
      <c r="PDH490" s="3"/>
      <c r="PDI490" s="431"/>
      <c r="PDJ490" s="3"/>
      <c r="PDK490" s="570"/>
      <c r="PDL490" s="3"/>
      <c r="PDM490" s="431"/>
      <c r="PDN490" s="3"/>
      <c r="PDO490" s="570"/>
      <c r="PDP490" s="3"/>
      <c r="PDQ490" s="431"/>
      <c r="PDR490" s="3"/>
      <c r="PDS490" s="570"/>
      <c r="PDT490" s="3"/>
      <c r="PDU490" s="431"/>
      <c r="PDV490" s="3"/>
      <c r="PDW490" s="570"/>
      <c r="PDX490" s="3"/>
      <c r="PDY490" s="431"/>
      <c r="PDZ490" s="3"/>
      <c r="PEA490" s="570"/>
      <c r="PEB490" s="3"/>
      <c r="PEC490" s="431"/>
      <c r="PED490" s="3"/>
      <c r="PEE490" s="570"/>
      <c r="PEF490" s="3"/>
      <c r="PEG490" s="431"/>
      <c r="PEH490" s="3"/>
      <c r="PEI490" s="570"/>
      <c r="PEJ490" s="3"/>
      <c r="PEK490" s="431"/>
      <c r="PEL490" s="3"/>
      <c r="PEM490" s="570"/>
      <c r="PEN490" s="3"/>
      <c r="PEO490" s="431"/>
      <c r="PEP490" s="3"/>
      <c r="PEQ490" s="570"/>
      <c r="PER490" s="3"/>
      <c r="PES490" s="431"/>
      <c r="PET490" s="3"/>
      <c r="PEU490" s="570"/>
      <c r="PEV490" s="3"/>
      <c r="PEW490" s="431"/>
      <c r="PEX490" s="3"/>
      <c r="PEY490" s="570"/>
      <c r="PEZ490" s="3"/>
      <c r="PFA490" s="431"/>
      <c r="PFB490" s="3"/>
      <c r="PFC490" s="570"/>
      <c r="PFD490" s="3"/>
      <c r="PFE490" s="431"/>
      <c r="PFF490" s="3"/>
      <c r="PFG490" s="570"/>
      <c r="PFH490" s="3"/>
      <c r="PFI490" s="431"/>
      <c r="PFJ490" s="3"/>
      <c r="PFK490" s="570"/>
      <c r="PFL490" s="3"/>
      <c r="PFM490" s="431"/>
      <c r="PFN490" s="3"/>
      <c r="PFO490" s="570"/>
      <c r="PFP490" s="3"/>
      <c r="PFQ490" s="431"/>
      <c r="PFR490" s="3"/>
      <c r="PFS490" s="570"/>
      <c r="PFT490" s="3"/>
      <c r="PFU490" s="431"/>
      <c r="PFV490" s="3"/>
      <c r="PFW490" s="570"/>
      <c r="PFX490" s="3"/>
      <c r="PFY490" s="431"/>
      <c r="PFZ490" s="3"/>
      <c r="PGA490" s="570"/>
      <c r="PGB490" s="3"/>
      <c r="PGC490" s="431"/>
      <c r="PGD490" s="3"/>
      <c r="PGE490" s="570"/>
      <c r="PGF490" s="3"/>
      <c r="PGG490" s="431"/>
      <c r="PGH490" s="3"/>
      <c r="PGI490" s="570"/>
      <c r="PGJ490" s="3"/>
      <c r="PGK490" s="431"/>
      <c r="PGL490" s="3"/>
      <c r="PGM490" s="570"/>
      <c r="PGN490" s="3"/>
      <c r="PGO490" s="431"/>
      <c r="PGP490" s="3"/>
      <c r="PGQ490" s="570"/>
      <c r="PGR490" s="3"/>
      <c r="PGS490" s="431"/>
      <c r="PGT490" s="3"/>
      <c r="PGU490" s="570"/>
      <c r="PGV490" s="3"/>
      <c r="PGW490" s="431"/>
      <c r="PGX490" s="3"/>
      <c r="PGY490" s="570"/>
      <c r="PGZ490" s="3"/>
      <c r="PHA490" s="431"/>
      <c r="PHB490" s="3"/>
      <c r="PHC490" s="570"/>
      <c r="PHD490" s="3"/>
      <c r="PHE490" s="431"/>
      <c r="PHF490" s="3"/>
      <c r="PHG490" s="570"/>
      <c r="PHH490" s="3"/>
      <c r="PHI490" s="431"/>
      <c r="PHJ490" s="3"/>
      <c r="PHK490" s="570"/>
      <c r="PHL490" s="3"/>
      <c r="PHM490" s="431"/>
      <c r="PHN490" s="3"/>
      <c r="PHO490" s="570"/>
      <c r="PHP490" s="3"/>
      <c r="PHQ490" s="431"/>
      <c r="PHR490" s="3"/>
      <c r="PHS490" s="570"/>
      <c r="PHT490" s="3"/>
      <c r="PHU490" s="431"/>
      <c r="PHV490" s="3"/>
      <c r="PHW490" s="570"/>
      <c r="PHX490" s="3"/>
      <c r="PHY490" s="431"/>
      <c r="PHZ490" s="3"/>
      <c r="PIA490" s="570"/>
      <c r="PIB490" s="3"/>
      <c r="PIC490" s="431"/>
      <c r="PID490" s="3"/>
      <c r="PIE490" s="570"/>
      <c r="PIF490" s="3"/>
      <c r="PIG490" s="431"/>
      <c r="PIH490" s="3"/>
      <c r="PII490" s="570"/>
      <c r="PIJ490" s="3"/>
      <c r="PIK490" s="431"/>
      <c r="PIL490" s="3"/>
      <c r="PIM490" s="570"/>
      <c r="PIN490" s="3"/>
      <c r="PIO490" s="431"/>
      <c r="PIP490" s="3"/>
      <c r="PIQ490" s="570"/>
      <c r="PIR490" s="3"/>
      <c r="PIS490" s="431"/>
      <c r="PIT490" s="3"/>
      <c r="PIU490" s="570"/>
      <c r="PIV490" s="3"/>
      <c r="PIW490" s="431"/>
      <c r="PIX490" s="3"/>
      <c r="PIY490" s="570"/>
      <c r="PIZ490" s="3"/>
      <c r="PJA490" s="431"/>
      <c r="PJB490" s="3"/>
      <c r="PJC490" s="570"/>
      <c r="PJD490" s="3"/>
      <c r="PJE490" s="431"/>
      <c r="PJF490" s="3"/>
      <c r="PJG490" s="570"/>
      <c r="PJH490" s="3"/>
      <c r="PJI490" s="431"/>
      <c r="PJJ490" s="3"/>
      <c r="PJK490" s="570"/>
      <c r="PJL490" s="3"/>
      <c r="PJM490" s="431"/>
      <c r="PJN490" s="3"/>
      <c r="PJO490" s="570"/>
      <c r="PJP490" s="3"/>
      <c r="PJQ490" s="431"/>
      <c r="PJR490" s="3"/>
      <c r="PJS490" s="570"/>
      <c r="PJT490" s="3"/>
      <c r="PJU490" s="431"/>
      <c r="PJV490" s="3"/>
      <c r="PJW490" s="570"/>
      <c r="PJX490" s="3"/>
      <c r="PJY490" s="431"/>
      <c r="PJZ490" s="3"/>
      <c r="PKA490" s="570"/>
      <c r="PKB490" s="3"/>
      <c r="PKC490" s="431"/>
      <c r="PKD490" s="3"/>
      <c r="PKE490" s="570"/>
      <c r="PKF490" s="3"/>
      <c r="PKG490" s="431"/>
      <c r="PKH490" s="3"/>
      <c r="PKI490" s="570"/>
      <c r="PKJ490" s="3"/>
      <c r="PKK490" s="431"/>
      <c r="PKL490" s="3"/>
      <c r="PKM490" s="570"/>
      <c r="PKN490" s="3"/>
      <c r="PKO490" s="431"/>
      <c r="PKP490" s="3"/>
      <c r="PKQ490" s="570"/>
      <c r="PKR490" s="3"/>
      <c r="PKS490" s="431"/>
      <c r="PKT490" s="3"/>
      <c r="PKU490" s="570"/>
      <c r="PKV490" s="3"/>
      <c r="PKW490" s="431"/>
      <c r="PKX490" s="3"/>
      <c r="PKY490" s="570"/>
      <c r="PKZ490" s="3"/>
      <c r="PLA490" s="431"/>
      <c r="PLB490" s="3"/>
      <c r="PLC490" s="570"/>
      <c r="PLD490" s="3"/>
      <c r="PLE490" s="431"/>
      <c r="PLF490" s="3"/>
      <c r="PLG490" s="570"/>
      <c r="PLH490" s="3"/>
      <c r="PLI490" s="431"/>
      <c r="PLJ490" s="3"/>
      <c r="PLK490" s="570"/>
      <c r="PLL490" s="3"/>
      <c r="PLM490" s="431"/>
      <c r="PLN490" s="3"/>
      <c r="PLO490" s="570"/>
      <c r="PLP490" s="3"/>
      <c r="PLQ490" s="431"/>
      <c r="PLR490" s="3"/>
      <c r="PLS490" s="570"/>
      <c r="PLT490" s="3"/>
      <c r="PLU490" s="431"/>
      <c r="PLV490" s="3"/>
      <c r="PLW490" s="570"/>
      <c r="PLX490" s="3"/>
      <c r="PLY490" s="431"/>
      <c r="PLZ490" s="3"/>
      <c r="PMA490" s="570"/>
      <c r="PMB490" s="3"/>
      <c r="PMC490" s="431"/>
      <c r="PMD490" s="3"/>
      <c r="PME490" s="570"/>
      <c r="PMF490" s="3"/>
      <c r="PMG490" s="431"/>
      <c r="PMH490" s="3"/>
      <c r="PMI490" s="570"/>
      <c r="PMJ490" s="3"/>
      <c r="PMK490" s="431"/>
      <c r="PML490" s="3"/>
      <c r="PMM490" s="570"/>
      <c r="PMN490" s="3"/>
      <c r="PMO490" s="431"/>
      <c r="PMP490" s="3"/>
      <c r="PMQ490" s="570"/>
      <c r="PMR490" s="3"/>
      <c r="PMS490" s="431"/>
      <c r="PMT490" s="3"/>
      <c r="PMU490" s="570"/>
      <c r="PMV490" s="3"/>
      <c r="PMW490" s="431"/>
      <c r="PMX490" s="3"/>
      <c r="PMY490" s="570"/>
      <c r="PMZ490" s="3"/>
      <c r="PNA490" s="431"/>
      <c r="PNB490" s="3"/>
      <c r="PNC490" s="570"/>
      <c r="PND490" s="3"/>
      <c r="PNE490" s="431"/>
      <c r="PNF490" s="3"/>
      <c r="PNG490" s="570"/>
      <c r="PNH490" s="3"/>
      <c r="PNI490" s="431"/>
      <c r="PNJ490" s="3"/>
      <c r="PNK490" s="570"/>
      <c r="PNL490" s="3"/>
      <c r="PNM490" s="431"/>
      <c r="PNN490" s="3"/>
      <c r="PNO490" s="570"/>
      <c r="PNP490" s="3"/>
      <c r="PNQ490" s="431"/>
      <c r="PNR490" s="3"/>
      <c r="PNS490" s="570"/>
      <c r="PNT490" s="3"/>
      <c r="PNU490" s="431"/>
      <c r="PNV490" s="3"/>
      <c r="PNW490" s="570"/>
      <c r="PNX490" s="3"/>
      <c r="PNY490" s="431"/>
      <c r="PNZ490" s="3"/>
      <c r="POA490" s="570"/>
      <c r="POB490" s="3"/>
      <c r="POC490" s="431"/>
      <c r="POD490" s="3"/>
      <c r="POE490" s="570"/>
      <c r="POF490" s="3"/>
      <c r="POG490" s="431"/>
      <c r="POH490" s="3"/>
      <c r="POI490" s="570"/>
      <c r="POJ490" s="3"/>
      <c r="POK490" s="431"/>
      <c r="POL490" s="3"/>
      <c r="POM490" s="570"/>
      <c r="PON490" s="3"/>
      <c r="POO490" s="431"/>
      <c r="POP490" s="3"/>
      <c r="POQ490" s="570"/>
      <c r="POR490" s="3"/>
      <c r="POS490" s="431"/>
      <c r="POT490" s="3"/>
      <c r="POU490" s="570"/>
      <c r="POV490" s="3"/>
      <c r="POW490" s="431"/>
      <c r="POX490" s="3"/>
      <c r="POY490" s="570"/>
      <c r="POZ490" s="3"/>
      <c r="PPA490" s="431"/>
      <c r="PPB490" s="3"/>
      <c r="PPC490" s="570"/>
      <c r="PPD490" s="3"/>
      <c r="PPE490" s="431"/>
      <c r="PPF490" s="3"/>
      <c r="PPG490" s="570"/>
      <c r="PPH490" s="3"/>
      <c r="PPI490" s="431"/>
      <c r="PPJ490" s="3"/>
      <c r="PPK490" s="570"/>
      <c r="PPL490" s="3"/>
      <c r="PPM490" s="431"/>
      <c r="PPN490" s="3"/>
      <c r="PPO490" s="570"/>
      <c r="PPP490" s="3"/>
      <c r="PPQ490" s="431"/>
      <c r="PPR490" s="3"/>
      <c r="PPS490" s="570"/>
      <c r="PPT490" s="3"/>
      <c r="PPU490" s="431"/>
      <c r="PPV490" s="3"/>
      <c r="PPW490" s="570"/>
      <c r="PPX490" s="3"/>
      <c r="PPY490" s="431"/>
      <c r="PPZ490" s="3"/>
      <c r="PQA490" s="570"/>
      <c r="PQB490" s="3"/>
      <c r="PQC490" s="431"/>
      <c r="PQD490" s="3"/>
      <c r="PQE490" s="570"/>
      <c r="PQF490" s="3"/>
      <c r="PQG490" s="431"/>
      <c r="PQH490" s="3"/>
      <c r="PQI490" s="570"/>
      <c r="PQJ490" s="3"/>
      <c r="PQK490" s="431"/>
      <c r="PQL490" s="3"/>
      <c r="PQM490" s="570"/>
      <c r="PQN490" s="3"/>
      <c r="PQO490" s="431"/>
      <c r="PQP490" s="3"/>
      <c r="PQQ490" s="570"/>
      <c r="PQR490" s="3"/>
      <c r="PQS490" s="431"/>
      <c r="PQT490" s="3"/>
      <c r="PQU490" s="570"/>
      <c r="PQV490" s="3"/>
      <c r="PQW490" s="431"/>
      <c r="PQX490" s="3"/>
      <c r="PQY490" s="570"/>
      <c r="PQZ490" s="3"/>
      <c r="PRA490" s="431"/>
      <c r="PRB490" s="3"/>
      <c r="PRC490" s="570"/>
      <c r="PRD490" s="3"/>
      <c r="PRE490" s="431"/>
      <c r="PRF490" s="3"/>
      <c r="PRG490" s="570"/>
      <c r="PRH490" s="3"/>
      <c r="PRI490" s="431"/>
      <c r="PRJ490" s="3"/>
      <c r="PRK490" s="570"/>
      <c r="PRL490" s="3"/>
      <c r="PRM490" s="431"/>
      <c r="PRN490" s="3"/>
      <c r="PRO490" s="570"/>
      <c r="PRP490" s="3"/>
      <c r="PRQ490" s="431"/>
      <c r="PRR490" s="3"/>
      <c r="PRS490" s="570"/>
      <c r="PRT490" s="3"/>
      <c r="PRU490" s="431"/>
      <c r="PRV490" s="3"/>
      <c r="PRW490" s="570"/>
      <c r="PRX490" s="3"/>
      <c r="PRY490" s="431"/>
      <c r="PRZ490" s="3"/>
      <c r="PSA490" s="570"/>
      <c r="PSB490" s="3"/>
      <c r="PSC490" s="431"/>
      <c r="PSD490" s="3"/>
      <c r="PSE490" s="570"/>
      <c r="PSF490" s="3"/>
      <c r="PSG490" s="431"/>
      <c r="PSH490" s="3"/>
      <c r="PSI490" s="570"/>
      <c r="PSJ490" s="3"/>
      <c r="PSK490" s="431"/>
      <c r="PSL490" s="3"/>
      <c r="PSM490" s="570"/>
      <c r="PSN490" s="3"/>
      <c r="PSO490" s="431"/>
      <c r="PSP490" s="3"/>
      <c r="PSQ490" s="570"/>
      <c r="PSR490" s="3"/>
      <c r="PSS490" s="431"/>
      <c r="PST490" s="3"/>
      <c r="PSU490" s="570"/>
      <c r="PSV490" s="3"/>
      <c r="PSW490" s="431"/>
      <c r="PSX490" s="3"/>
      <c r="PSY490" s="570"/>
      <c r="PSZ490" s="3"/>
      <c r="PTA490" s="431"/>
      <c r="PTB490" s="3"/>
      <c r="PTC490" s="570"/>
      <c r="PTD490" s="3"/>
      <c r="PTE490" s="431"/>
      <c r="PTF490" s="3"/>
      <c r="PTG490" s="570"/>
      <c r="PTH490" s="3"/>
      <c r="PTI490" s="431"/>
      <c r="PTJ490" s="3"/>
      <c r="PTK490" s="570"/>
      <c r="PTL490" s="3"/>
      <c r="PTM490" s="431"/>
      <c r="PTN490" s="3"/>
      <c r="PTO490" s="570"/>
      <c r="PTP490" s="3"/>
      <c r="PTQ490" s="431"/>
      <c r="PTR490" s="3"/>
      <c r="PTS490" s="570"/>
      <c r="PTT490" s="3"/>
      <c r="PTU490" s="431"/>
      <c r="PTV490" s="3"/>
      <c r="PTW490" s="570"/>
      <c r="PTX490" s="3"/>
      <c r="PTY490" s="431"/>
      <c r="PTZ490" s="3"/>
      <c r="PUA490" s="570"/>
      <c r="PUB490" s="3"/>
      <c r="PUC490" s="431"/>
      <c r="PUD490" s="3"/>
      <c r="PUE490" s="570"/>
      <c r="PUF490" s="3"/>
      <c r="PUG490" s="431"/>
      <c r="PUH490" s="3"/>
      <c r="PUI490" s="570"/>
      <c r="PUJ490" s="3"/>
      <c r="PUK490" s="431"/>
      <c r="PUL490" s="3"/>
      <c r="PUM490" s="570"/>
      <c r="PUN490" s="3"/>
      <c r="PUO490" s="431"/>
      <c r="PUP490" s="3"/>
      <c r="PUQ490" s="570"/>
      <c r="PUR490" s="3"/>
      <c r="PUS490" s="431"/>
      <c r="PUT490" s="3"/>
      <c r="PUU490" s="570"/>
      <c r="PUV490" s="3"/>
      <c r="PUW490" s="431"/>
      <c r="PUX490" s="3"/>
      <c r="PUY490" s="570"/>
      <c r="PUZ490" s="3"/>
      <c r="PVA490" s="431"/>
      <c r="PVB490" s="3"/>
      <c r="PVC490" s="570"/>
      <c r="PVD490" s="3"/>
      <c r="PVE490" s="431"/>
      <c r="PVF490" s="3"/>
      <c r="PVG490" s="570"/>
      <c r="PVH490" s="3"/>
      <c r="PVI490" s="431"/>
      <c r="PVJ490" s="3"/>
      <c r="PVK490" s="570"/>
      <c r="PVL490" s="3"/>
      <c r="PVM490" s="431"/>
      <c r="PVN490" s="3"/>
      <c r="PVO490" s="570"/>
      <c r="PVP490" s="3"/>
      <c r="PVQ490" s="431"/>
      <c r="PVR490" s="3"/>
      <c r="PVS490" s="570"/>
      <c r="PVT490" s="3"/>
      <c r="PVU490" s="431"/>
      <c r="PVV490" s="3"/>
      <c r="PVW490" s="570"/>
      <c r="PVX490" s="3"/>
      <c r="PVY490" s="431"/>
      <c r="PVZ490" s="3"/>
      <c r="PWA490" s="570"/>
      <c r="PWB490" s="3"/>
      <c r="PWC490" s="431"/>
      <c r="PWD490" s="3"/>
      <c r="PWE490" s="570"/>
      <c r="PWF490" s="3"/>
      <c r="PWG490" s="431"/>
      <c r="PWH490" s="3"/>
      <c r="PWI490" s="570"/>
      <c r="PWJ490" s="3"/>
      <c r="PWK490" s="431"/>
      <c r="PWL490" s="3"/>
      <c r="PWM490" s="570"/>
      <c r="PWN490" s="3"/>
      <c r="PWO490" s="431"/>
      <c r="PWP490" s="3"/>
      <c r="PWQ490" s="570"/>
      <c r="PWR490" s="3"/>
      <c r="PWS490" s="431"/>
      <c r="PWT490" s="3"/>
      <c r="PWU490" s="570"/>
      <c r="PWV490" s="3"/>
      <c r="PWW490" s="431"/>
      <c r="PWX490" s="3"/>
      <c r="PWY490" s="570"/>
      <c r="PWZ490" s="3"/>
      <c r="PXA490" s="431"/>
      <c r="PXB490" s="3"/>
      <c r="PXC490" s="570"/>
      <c r="PXD490" s="3"/>
      <c r="PXE490" s="431"/>
      <c r="PXF490" s="3"/>
      <c r="PXG490" s="570"/>
      <c r="PXH490" s="3"/>
      <c r="PXI490" s="431"/>
      <c r="PXJ490" s="3"/>
      <c r="PXK490" s="570"/>
      <c r="PXL490" s="3"/>
      <c r="PXM490" s="431"/>
      <c r="PXN490" s="3"/>
      <c r="PXO490" s="570"/>
      <c r="PXP490" s="3"/>
      <c r="PXQ490" s="431"/>
      <c r="PXR490" s="3"/>
      <c r="PXS490" s="570"/>
      <c r="PXT490" s="3"/>
      <c r="PXU490" s="431"/>
      <c r="PXV490" s="3"/>
      <c r="PXW490" s="570"/>
      <c r="PXX490" s="3"/>
      <c r="PXY490" s="431"/>
      <c r="PXZ490" s="3"/>
      <c r="PYA490" s="570"/>
      <c r="PYB490" s="3"/>
      <c r="PYC490" s="431"/>
      <c r="PYD490" s="3"/>
      <c r="PYE490" s="570"/>
      <c r="PYF490" s="3"/>
      <c r="PYG490" s="431"/>
      <c r="PYH490" s="3"/>
      <c r="PYI490" s="570"/>
      <c r="PYJ490" s="3"/>
      <c r="PYK490" s="431"/>
      <c r="PYL490" s="3"/>
      <c r="PYM490" s="570"/>
      <c r="PYN490" s="3"/>
      <c r="PYO490" s="431"/>
      <c r="PYP490" s="3"/>
      <c r="PYQ490" s="570"/>
      <c r="PYR490" s="3"/>
      <c r="PYS490" s="431"/>
      <c r="PYT490" s="3"/>
      <c r="PYU490" s="570"/>
      <c r="PYV490" s="3"/>
      <c r="PYW490" s="431"/>
      <c r="PYX490" s="3"/>
      <c r="PYY490" s="570"/>
      <c r="PYZ490" s="3"/>
      <c r="PZA490" s="431"/>
      <c r="PZB490" s="3"/>
      <c r="PZC490" s="570"/>
      <c r="PZD490" s="3"/>
      <c r="PZE490" s="431"/>
      <c r="PZF490" s="3"/>
      <c r="PZG490" s="570"/>
      <c r="PZH490" s="3"/>
      <c r="PZI490" s="431"/>
      <c r="PZJ490" s="3"/>
      <c r="PZK490" s="570"/>
      <c r="PZL490" s="3"/>
      <c r="PZM490" s="431"/>
      <c r="PZN490" s="3"/>
      <c r="PZO490" s="570"/>
      <c r="PZP490" s="3"/>
      <c r="PZQ490" s="431"/>
      <c r="PZR490" s="3"/>
      <c r="PZS490" s="570"/>
      <c r="PZT490" s="3"/>
      <c r="PZU490" s="431"/>
      <c r="PZV490" s="3"/>
      <c r="PZW490" s="570"/>
      <c r="PZX490" s="3"/>
      <c r="PZY490" s="431"/>
      <c r="PZZ490" s="3"/>
      <c r="QAA490" s="570"/>
      <c r="QAB490" s="3"/>
      <c r="QAC490" s="431"/>
      <c r="QAD490" s="3"/>
      <c r="QAE490" s="570"/>
      <c r="QAF490" s="3"/>
      <c r="QAG490" s="431"/>
      <c r="QAH490" s="3"/>
      <c r="QAI490" s="570"/>
      <c r="QAJ490" s="3"/>
      <c r="QAK490" s="431"/>
      <c r="QAL490" s="3"/>
      <c r="QAM490" s="570"/>
      <c r="QAN490" s="3"/>
      <c r="QAO490" s="431"/>
      <c r="QAP490" s="3"/>
      <c r="QAQ490" s="570"/>
      <c r="QAR490" s="3"/>
      <c r="QAS490" s="431"/>
      <c r="QAT490" s="3"/>
      <c r="QAU490" s="570"/>
      <c r="QAV490" s="3"/>
      <c r="QAW490" s="431"/>
      <c r="QAX490" s="3"/>
      <c r="QAY490" s="570"/>
      <c r="QAZ490" s="3"/>
      <c r="QBA490" s="431"/>
      <c r="QBB490" s="3"/>
      <c r="QBC490" s="570"/>
      <c r="QBD490" s="3"/>
      <c r="QBE490" s="431"/>
      <c r="QBF490" s="3"/>
      <c r="QBG490" s="570"/>
      <c r="QBH490" s="3"/>
      <c r="QBI490" s="431"/>
      <c r="QBJ490" s="3"/>
      <c r="QBK490" s="570"/>
      <c r="QBL490" s="3"/>
      <c r="QBM490" s="431"/>
      <c r="QBN490" s="3"/>
      <c r="QBO490" s="570"/>
      <c r="QBP490" s="3"/>
      <c r="QBQ490" s="431"/>
      <c r="QBR490" s="3"/>
      <c r="QBS490" s="570"/>
      <c r="QBT490" s="3"/>
      <c r="QBU490" s="431"/>
      <c r="QBV490" s="3"/>
      <c r="QBW490" s="570"/>
      <c r="QBX490" s="3"/>
      <c r="QBY490" s="431"/>
      <c r="QBZ490" s="3"/>
      <c r="QCA490" s="570"/>
      <c r="QCB490" s="3"/>
      <c r="QCC490" s="431"/>
      <c r="QCD490" s="3"/>
      <c r="QCE490" s="570"/>
      <c r="QCF490" s="3"/>
      <c r="QCG490" s="431"/>
      <c r="QCH490" s="3"/>
      <c r="QCI490" s="570"/>
      <c r="QCJ490" s="3"/>
      <c r="QCK490" s="431"/>
      <c r="QCL490" s="3"/>
      <c r="QCM490" s="570"/>
      <c r="QCN490" s="3"/>
      <c r="QCO490" s="431"/>
      <c r="QCP490" s="3"/>
      <c r="QCQ490" s="570"/>
      <c r="QCR490" s="3"/>
      <c r="QCS490" s="431"/>
      <c r="QCT490" s="3"/>
      <c r="QCU490" s="570"/>
      <c r="QCV490" s="3"/>
      <c r="QCW490" s="431"/>
      <c r="QCX490" s="3"/>
      <c r="QCY490" s="570"/>
      <c r="QCZ490" s="3"/>
      <c r="QDA490" s="431"/>
      <c r="QDB490" s="3"/>
      <c r="QDC490" s="570"/>
      <c r="QDD490" s="3"/>
      <c r="QDE490" s="431"/>
      <c r="QDF490" s="3"/>
      <c r="QDG490" s="570"/>
      <c r="QDH490" s="3"/>
      <c r="QDI490" s="431"/>
      <c r="QDJ490" s="3"/>
      <c r="QDK490" s="570"/>
      <c r="QDL490" s="3"/>
      <c r="QDM490" s="431"/>
      <c r="QDN490" s="3"/>
      <c r="QDO490" s="570"/>
      <c r="QDP490" s="3"/>
      <c r="QDQ490" s="431"/>
      <c r="QDR490" s="3"/>
      <c r="QDS490" s="570"/>
      <c r="QDT490" s="3"/>
      <c r="QDU490" s="431"/>
      <c r="QDV490" s="3"/>
      <c r="QDW490" s="570"/>
      <c r="QDX490" s="3"/>
      <c r="QDY490" s="431"/>
      <c r="QDZ490" s="3"/>
      <c r="QEA490" s="570"/>
      <c r="QEB490" s="3"/>
      <c r="QEC490" s="431"/>
      <c r="QED490" s="3"/>
      <c r="QEE490" s="570"/>
      <c r="QEF490" s="3"/>
      <c r="QEG490" s="431"/>
      <c r="QEH490" s="3"/>
      <c r="QEI490" s="570"/>
      <c r="QEJ490" s="3"/>
      <c r="QEK490" s="431"/>
      <c r="QEL490" s="3"/>
      <c r="QEM490" s="570"/>
      <c r="QEN490" s="3"/>
      <c r="QEO490" s="431"/>
      <c r="QEP490" s="3"/>
      <c r="QEQ490" s="570"/>
      <c r="QER490" s="3"/>
      <c r="QES490" s="431"/>
      <c r="QET490" s="3"/>
      <c r="QEU490" s="570"/>
      <c r="QEV490" s="3"/>
      <c r="QEW490" s="431"/>
      <c r="QEX490" s="3"/>
      <c r="QEY490" s="570"/>
      <c r="QEZ490" s="3"/>
      <c r="QFA490" s="431"/>
      <c r="QFB490" s="3"/>
      <c r="QFC490" s="570"/>
      <c r="QFD490" s="3"/>
      <c r="QFE490" s="431"/>
      <c r="QFF490" s="3"/>
      <c r="QFG490" s="570"/>
      <c r="QFH490" s="3"/>
      <c r="QFI490" s="431"/>
      <c r="QFJ490" s="3"/>
      <c r="QFK490" s="570"/>
      <c r="QFL490" s="3"/>
      <c r="QFM490" s="431"/>
      <c r="QFN490" s="3"/>
      <c r="QFO490" s="570"/>
      <c r="QFP490" s="3"/>
      <c r="QFQ490" s="431"/>
      <c r="QFR490" s="3"/>
      <c r="QFS490" s="570"/>
      <c r="QFT490" s="3"/>
      <c r="QFU490" s="431"/>
      <c r="QFV490" s="3"/>
      <c r="QFW490" s="570"/>
      <c r="QFX490" s="3"/>
      <c r="QFY490" s="431"/>
      <c r="QFZ490" s="3"/>
      <c r="QGA490" s="570"/>
      <c r="QGB490" s="3"/>
      <c r="QGC490" s="431"/>
      <c r="QGD490" s="3"/>
      <c r="QGE490" s="570"/>
      <c r="QGF490" s="3"/>
      <c r="QGG490" s="431"/>
      <c r="QGH490" s="3"/>
      <c r="QGI490" s="570"/>
      <c r="QGJ490" s="3"/>
      <c r="QGK490" s="431"/>
      <c r="QGL490" s="3"/>
      <c r="QGM490" s="570"/>
      <c r="QGN490" s="3"/>
      <c r="QGO490" s="431"/>
      <c r="QGP490" s="3"/>
      <c r="QGQ490" s="570"/>
      <c r="QGR490" s="3"/>
      <c r="QGS490" s="431"/>
      <c r="QGT490" s="3"/>
      <c r="QGU490" s="570"/>
      <c r="QGV490" s="3"/>
      <c r="QGW490" s="431"/>
      <c r="QGX490" s="3"/>
      <c r="QGY490" s="570"/>
      <c r="QGZ490" s="3"/>
      <c r="QHA490" s="431"/>
      <c r="QHB490" s="3"/>
      <c r="QHC490" s="570"/>
      <c r="QHD490" s="3"/>
      <c r="QHE490" s="431"/>
      <c r="QHF490" s="3"/>
      <c r="QHG490" s="570"/>
      <c r="QHH490" s="3"/>
      <c r="QHI490" s="431"/>
      <c r="QHJ490" s="3"/>
      <c r="QHK490" s="570"/>
      <c r="QHL490" s="3"/>
      <c r="QHM490" s="431"/>
      <c r="QHN490" s="3"/>
      <c r="QHO490" s="570"/>
      <c r="QHP490" s="3"/>
      <c r="QHQ490" s="431"/>
      <c r="QHR490" s="3"/>
      <c r="QHS490" s="570"/>
      <c r="QHT490" s="3"/>
      <c r="QHU490" s="431"/>
      <c r="QHV490" s="3"/>
      <c r="QHW490" s="570"/>
      <c r="QHX490" s="3"/>
      <c r="QHY490" s="431"/>
      <c r="QHZ490" s="3"/>
      <c r="QIA490" s="570"/>
      <c r="QIB490" s="3"/>
      <c r="QIC490" s="431"/>
      <c r="QID490" s="3"/>
      <c r="QIE490" s="570"/>
      <c r="QIF490" s="3"/>
      <c r="QIG490" s="431"/>
      <c r="QIH490" s="3"/>
      <c r="QII490" s="570"/>
      <c r="QIJ490" s="3"/>
      <c r="QIK490" s="431"/>
      <c r="QIL490" s="3"/>
      <c r="QIM490" s="570"/>
      <c r="QIN490" s="3"/>
      <c r="QIO490" s="431"/>
      <c r="QIP490" s="3"/>
      <c r="QIQ490" s="570"/>
      <c r="QIR490" s="3"/>
      <c r="QIS490" s="431"/>
      <c r="QIT490" s="3"/>
      <c r="QIU490" s="570"/>
      <c r="QIV490" s="3"/>
      <c r="QIW490" s="431"/>
      <c r="QIX490" s="3"/>
      <c r="QIY490" s="570"/>
      <c r="QIZ490" s="3"/>
      <c r="QJA490" s="431"/>
      <c r="QJB490" s="3"/>
      <c r="QJC490" s="570"/>
      <c r="QJD490" s="3"/>
      <c r="QJE490" s="431"/>
      <c r="QJF490" s="3"/>
      <c r="QJG490" s="570"/>
      <c r="QJH490" s="3"/>
      <c r="QJI490" s="431"/>
      <c r="QJJ490" s="3"/>
      <c r="QJK490" s="570"/>
      <c r="QJL490" s="3"/>
      <c r="QJM490" s="431"/>
      <c r="QJN490" s="3"/>
      <c r="QJO490" s="570"/>
      <c r="QJP490" s="3"/>
      <c r="QJQ490" s="431"/>
      <c r="QJR490" s="3"/>
      <c r="QJS490" s="570"/>
      <c r="QJT490" s="3"/>
      <c r="QJU490" s="431"/>
      <c r="QJV490" s="3"/>
      <c r="QJW490" s="570"/>
      <c r="QJX490" s="3"/>
      <c r="QJY490" s="431"/>
      <c r="QJZ490" s="3"/>
      <c r="QKA490" s="570"/>
      <c r="QKB490" s="3"/>
      <c r="QKC490" s="431"/>
      <c r="QKD490" s="3"/>
      <c r="QKE490" s="570"/>
      <c r="QKF490" s="3"/>
      <c r="QKG490" s="431"/>
      <c r="QKH490" s="3"/>
      <c r="QKI490" s="570"/>
      <c r="QKJ490" s="3"/>
      <c r="QKK490" s="431"/>
      <c r="QKL490" s="3"/>
      <c r="QKM490" s="570"/>
      <c r="QKN490" s="3"/>
      <c r="QKO490" s="431"/>
      <c r="QKP490" s="3"/>
      <c r="QKQ490" s="570"/>
      <c r="QKR490" s="3"/>
      <c r="QKS490" s="431"/>
      <c r="QKT490" s="3"/>
      <c r="QKU490" s="570"/>
      <c r="QKV490" s="3"/>
      <c r="QKW490" s="431"/>
      <c r="QKX490" s="3"/>
      <c r="QKY490" s="570"/>
      <c r="QKZ490" s="3"/>
      <c r="QLA490" s="431"/>
      <c r="QLB490" s="3"/>
      <c r="QLC490" s="570"/>
      <c r="QLD490" s="3"/>
      <c r="QLE490" s="431"/>
      <c r="QLF490" s="3"/>
      <c r="QLG490" s="570"/>
      <c r="QLH490" s="3"/>
      <c r="QLI490" s="431"/>
      <c r="QLJ490" s="3"/>
      <c r="QLK490" s="570"/>
      <c r="QLL490" s="3"/>
      <c r="QLM490" s="431"/>
      <c r="QLN490" s="3"/>
      <c r="QLO490" s="570"/>
      <c r="QLP490" s="3"/>
      <c r="QLQ490" s="431"/>
      <c r="QLR490" s="3"/>
      <c r="QLS490" s="570"/>
      <c r="QLT490" s="3"/>
      <c r="QLU490" s="431"/>
      <c r="QLV490" s="3"/>
      <c r="QLW490" s="570"/>
      <c r="QLX490" s="3"/>
      <c r="QLY490" s="431"/>
      <c r="QLZ490" s="3"/>
      <c r="QMA490" s="570"/>
      <c r="QMB490" s="3"/>
      <c r="QMC490" s="431"/>
      <c r="QMD490" s="3"/>
      <c r="QME490" s="570"/>
      <c r="QMF490" s="3"/>
      <c r="QMG490" s="431"/>
      <c r="QMH490" s="3"/>
      <c r="QMI490" s="570"/>
      <c r="QMJ490" s="3"/>
      <c r="QMK490" s="431"/>
      <c r="QML490" s="3"/>
      <c r="QMM490" s="570"/>
      <c r="QMN490" s="3"/>
      <c r="QMO490" s="431"/>
      <c r="QMP490" s="3"/>
      <c r="QMQ490" s="570"/>
      <c r="QMR490" s="3"/>
      <c r="QMS490" s="431"/>
      <c r="QMT490" s="3"/>
      <c r="QMU490" s="570"/>
      <c r="QMV490" s="3"/>
      <c r="QMW490" s="431"/>
      <c r="QMX490" s="3"/>
      <c r="QMY490" s="570"/>
      <c r="QMZ490" s="3"/>
      <c r="QNA490" s="431"/>
      <c r="QNB490" s="3"/>
      <c r="QNC490" s="570"/>
      <c r="QND490" s="3"/>
      <c r="QNE490" s="431"/>
      <c r="QNF490" s="3"/>
      <c r="QNG490" s="570"/>
      <c r="QNH490" s="3"/>
      <c r="QNI490" s="431"/>
      <c r="QNJ490" s="3"/>
      <c r="QNK490" s="570"/>
      <c r="QNL490" s="3"/>
      <c r="QNM490" s="431"/>
      <c r="QNN490" s="3"/>
      <c r="QNO490" s="570"/>
      <c r="QNP490" s="3"/>
      <c r="QNQ490" s="431"/>
      <c r="QNR490" s="3"/>
      <c r="QNS490" s="570"/>
      <c r="QNT490" s="3"/>
      <c r="QNU490" s="431"/>
      <c r="QNV490" s="3"/>
      <c r="QNW490" s="570"/>
      <c r="QNX490" s="3"/>
      <c r="QNY490" s="431"/>
      <c r="QNZ490" s="3"/>
      <c r="QOA490" s="570"/>
      <c r="QOB490" s="3"/>
      <c r="QOC490" s="431"/>
      <c r="QOD490" s="3"/>
      <c r="QOE490" s="570"/>
      <c r="QOF490" s="3"/>
      <c r="QOG490" s="431"/>
      <c r="QOH490" s="3"/>
      <c r="QOI490" s="570"/>
      <c r="QOJ490" s="3"/>
      <c r="QOK490" s="431"/>
      <c r="QOL490" s="3"/>
      <c r="QOM490" s="570"/>
      <c r="QON490" s="3"/>
      <c r="QOO490" s="431"/>
      <c r="QOP490" s="3"/>
      <c r="QOQ490" s="570"/>
      <c r="QOR490" s="3"/>
      <c r="QOS490" s="431"/>
      <c r="QOT490" s="3"/>
      <c r="QOU490" s="570"/>
      <c r="QOV490" s="3"/>
      <c r="QOW490" s="431"/>
      <c r="QOX490" s="3"/>
      <c r="QOY490" s="570"/>
      <c r="QOZ490" s="3"/>
      <c r="QPA490" s="431"/>
      <c r="QPB490" s="3"/>
      <c r="QPC490" s="570"/>
      <c r="QPD490" s="3"/>
      <c r="QPE490" s="431"/>
      <c r="QPF490" s="3"/>
      <c r="QPG490" s="570"/>
      <c r="QPH490" s="3"/>
      <c r="QPI490" s="431"/>
      <c r="QPJ490" s="3"/>
      <c r="QPK490" s="570"/>
      <c r="QPL490" s="3"/>
      <c r="QPM490" s="431"/>
      <c r="QPN490" s="3"/>
      <c r="QPO490" s="570"/>
      <c r="QPP490" s="3"/>
      <c r="QPQ490" s="431"/>
      <c r="QPR490" s="3"/>
      <c r="QPS490" s="570"/>
      <c r="QPT490" s="3"/>
      <c r="QPU490" s="431"/>
      <c r="QPV490" s="3"/>
      <c r="QPW490" s="570"/>
      <c r="QPX490" s="3"/>
      <c r="QPY490" s="431"/>
      <c r="QPZ490" s="3"/>
      <c r="QQA490" s="570"/>
      <c r="QQB490" s="3"/>
      <c r="QQC490" s="431"/>
      <c r="QQD490" s="3"/>
      <c r="QQE490" s="570"/>
      <c r="QQF490" s="3"/>
      <c r="QQG490" s="431"/>
      <c r="QQH490" s="3"/>
      <c r="QQI490" s="570"/>
      <c r="QQJ490" s="3"/>
      <c r="QQK490" s="431"/>
      <c r="QQL490" s="3"/>
      <c r="QQM490" s="570"/>
      <c r="QQN490" s="3"/>
      <c r="QQO490" s="431"/>
      <c r="QQP490" s="3"/>
      <c r="QQQ490" s="570"/>
      <c r="QQR490" s="3"/>
      <c r="QQS490" s="431"/>
      <c r="QQT490" s="3"/>
      <c r="QQU490" s="570"/>
      <c r="QQV490" s="3"/>
      <c r="QQW490" s="431"/>
      <c r="QQX490" s="3"/>
      <c r="QQY490" s="570"/>
      <c r="QQZ490" s="3"/>
      <c r="QRA490" s="431"/>
      <c r="QRB490" s="3"/>
      <c r="QRC490" s="570"/>
      <c r="QRD490" s="3"/>
      <c r="QRE490" s="431"/>
      <c r="QRF490" s="3"/>
      <c r="QRG490" s="570"/>
      <c r="QRH490" s="3"/>
      <c r="QRI490" s="431"/>
      <c r="QRJ490" s="3"/>
      <c r="QRK490" s="570"/>
      <c r="QRL490" s="3"/>
      <c r="QRM490" s="431"/>
      <c r="QRN490" s="3"/>
      <c r="QRO490" s="570"/>
      <c r="QRP490" s="3"/>
      <c r="QRQ490" s="431"/>
      <c r="QRR490" s="3"/>
      <c r="QRS490" s="570"/>
      <c r="QRT490" s="3"/>
      <c r="QRU490" s="431"/>
      <c r="QRV490" s="3"/>
      <c r="QRW490" s="570"/>
      <c r="QRX490" s="3"/>
      <c r="QRY490" s="431"/>
      <c r="QRZ490" s="3"/>
      <c r="QSA490" s="570"/>
      <c r="QSB490" s="3"/>
      <c r="QSC490" s="431"/>
      <c r="QSD490" s="3"/>
      <c r="QSE490" s="570"/>
      <c r="QSF490" s="3"/>
      <c r="QSG490" s="431"/>
      <c r="QSH490" s="3"/>
      <c r="QSI490" s="570"/>
      <c r="QSJ490" s="3"/>
      <c r="QSK490" s="431"/>
      <c r="QSL490" s="3"/>
      <c r="QSM490" s="570"/>
      <c r="QSN490" s="3"/>
      <c r="QSO490" s="431"/>
      <c r="QSP490" s="3"/>
      <c r="QSQ490" s="570"/>
      <c r="QSR490" s="3"/>
      <c r="QSS490" s="431"/>
      <c r="QST490" s="3"/>
      <c r="QSU490" s="570"/>
      <c r="QSV490" s="3"/>
      <c r="QSW490" s="431"/>
      <c r="QSX490" s="3"/>
      <c r="QSY490" s="570"/>
      <c r="QSZ490" s="3"/>
      <c r="QTA490" s="431"/>
      <c r="QTB490" s="3"/>
      <c r="QTC490" s="570"/>
      <c r="QTD490" s="3"/>
      <c r="QTE490" s="431"/>
      <c r="QTF490" s="3"/>
      <c r="QTG490" s="570"/>
      <c r="QTH490" s="3"/>
      <c r="QTI490" s="431"/>
      <c r="QTJ490" s="3"/>
      <c r="QTK490" s="570"/>
      <c r="QTL490" s="3"/>
      <c r="QTM490" s="431"/>
      <c r="QTN490" s="3"/>
      <c r="QTO490" s="570"/>
      <c r="QTP490" s="3"/>
      <c r="QTQ490" s="431"/>
      <c r="QTR490" s="3"/>
      <c r="QTS490" s="570"/>
      <c r="QTT490" s="3"/>
      <c r="QTU490" s="431"/>
      <c r="QTV490" s="3"/>
      <c r="QTW490" s="570"/>
      <c r="QTX490" s="3"/>
      <c r="QTY490" s="431"/>
      <c r="QTZ490" s="3"/>
      <c r="QUA490" s="570"/>
      <c r="QUB490" s="3"/>
      <c r="QUC490" s="431"/>
      <c r="QUD490" s="3"/>
      <c r="QUE490" s="570"/>
      <c r="QUF490" s="3"/>
      <c r="QUG490" s="431"/>
      <c r="QUH490" s="3"/>
      <c r="QUI490" s="570"/>
      <c r="QUJ490" s="3"/>
      <c r="QUK490" s="431"/>
      <c r="QUL490" s="3"/>
      <c r="QUM490" s="570"/>
      <c r="QUN490" s="3"/>
      <c r="QUO490" s="431"/>
      <c r="QUP490" s="3"/>
      <c r="QUQ490" s="570"/>
      <c r="QUR490" s="3"/>
      <c r="QUS490" s="431"/>
      <c r="QUT490" s="3"/>
      <c r="QUU490" s="570"/>
      <c r="QUV490" s="3"/>
      <c r="QUW490" s="431"/>
      <c r="QUX490" s="3"/>
      <c r="QUY490" s="570"/>
      <c r="QUZ490" s="3"/>
      <c r="QVA490" s="431"/>
      <c r="QVB490" s="3"/>
      <c r="QVC490" s="570"/>
      <c r="QVD490" s="3"/>
      <c r="QVE490" s="431"/>
      <c r="QVF490" s="3"/>
      <c r="QVG490" s="570"/>
      <c r="QVH490" s="3"/>
      <c r="QVI490" s="431"/>
      <c r="QVJ490" s="3"/>
      <c r="QVK490" s="570"/>
      <c r="QVL490" s="3"/>
      <c r="QVM490" s="431"/>
      <c r="QVN490" s="3"/>
      <c r="QVO490" s="570"/>
      <c r="QVP490" s="3"/>
      <c r="QVQ490" s="431"/>
      <c r="QVR490" s="3"/>
      <c r="QVS490" s="570"/>
      <c r="QVT490" s="3"/>
      <c r="QVU490" s="431"/>
      <c r="QVV490" s="3"/>
      <c r="QVW490" s="570"/>
      <c r="QVX490" s="3"/>
      <c r="QVY490" s="431"/>
      <c r="QVZ490" s="3"/>
      <c r="QWA490" s="570"/>
      <c r="QWB490" s="3"/>
      <c r="QWC490" s="431"/>
      <c r="QWD490" s="3"/>
      <c r="QWE490" s="570"/>
      <c r="QWF490" s="3"/>
      <c r="QWG490" s="431"/>
      <c r="QWH490" s="3"/>
      <c r="QWI490" s="570"/>
      <c r="QWJ490" s="3"/>
      <c r="QWK490" s="431"/>
      <c r="QWL490" s="3"/>
      <c r="QWM490" s="570"/>
      <c r="QWN490" s="3"/>
      <c r="QWO490" s="431"/>
      <c r="QWP490" s="3"/>
      <c r="QWQ490" s="570"/>
      <c r="QWR490" s="3"/>
      <c r="QWS490" s="431"/>
      <c r="QWT490" s="3"/>
      <c r="QWU490" s="570"/>
      <c r="QWV490" s="3"/>
      <c r="QWW490" s="431"/>
      <c r="QWX490" s="3"/>
      <c r="QWY490" s="570"/>
      <c r="QWZ490" s="3"/>
      <c r="QXA490" s="431"/>
      <c r="QXB490" s="3"/>
      <c r="QXC490" s="570"/>
      <c r="QXD490" s="3"/>
      <c r="QXE490" s="431"/>
      <c r="QXF490" s="3"/>
      <c r="QXG490" s="570"/>
      <c r="QXH490" s="3"/>
      <c r="QXI490" s="431"/>
      <c r="QXJ490" s="3"/>
      <c r="QXK490" s="570"/>
      <c r="QXL490" s="3"/>
      <c r="QXM490" s="431"/>
      <c r="QXN490" s="3"/>
      <c r="QXO490" s="570"/>
      <c r="QXP490" s="3"/>
      <c r="QXQ490" s="431"/>
      <c r="QXR490" s="3"/>
      <c r="QXS490" s="570"/>
      <c r="QXT490" s="3"/>
      <c r="QXU490" s="431"/>
      <c r="QXV490" s="3"/>
      <c r="QXW490" s="570"/>
      <c r="QXX490" s="3"/>
      <c r="QXY490" s="431"/>
      <c r="QXZ490" s="3"/>
      <c r="QYA490" s="570"/>
      <c r="QYB490" s="3"/>
      <c r="QYC490" s="431"/>
      <c r="QYD490" s="3"/>
      <c r="QYE490" s="570"/>
      <c r="QYF490" s="3"/>
      <c r="QYG490" s="431"/>
      <c r="QYH490" s="3"/>
      <c r="QYI490" s="570"/>
      <c r="QYJ490" s="3"/>
      <c r="QYK490" s="431"/>
      <c r="QYL490" s="3"/>
      <c r="QYM490" s="570"/>
      <c r="QYN490" s="3"/>
      <c r="QYO490" s="431"/>
      <c r="QYP490" s="3"/>
      <c r="QYQ490" s="570"/>
      <c r="QYR490" s="3"/>
      <c r="QYS490" s="431"/>
      <c r="QYT490" s="3"/>
      <c r="QYU490" s="570"/>
      <c r="QYV490" s="3"/>
      <c r="QYW490" s="431"/>
      <c r="QYX490" s="3"/>
      <c r="QYY490" s="570"/>
      <c r="QYZ490" s="3"/>
      <c r="QZA490" s="431"/>
      <c r="QZB490" s="3"/>
      <c r="QZC490" s="570"/>
      <c r="QZD490" s="3"/>
      <c r="QZE490" s="431"/>
      <c r="QZF490" s="3"/>
      <c r="QZG490" s="570"/>
      <c r="QZH490" s="3"/>
      <c r="QZI490" s="431"/>
      <c r="QZJ490" s="3"/>
      <c r="QZK490" s="570"/>
      <c r="QZL490" s="3"/>
      <c r="QZM490" s="431"/>
      <c r="QZN490" s="3"/>
      <c r="QZO490" s="570"/>
      <c r="QZP490" s="3"/>
      <c r="QZQ490" s="431"/>
      <c r="QZR490" s="3"/>
      <c r="QZS490" s="570"/>
      <c r="QZT490" s="3"/>
      <c r="QZU490" s="431"/>
      <c r="QZV490" s="3"/>
      <c r="QZW490" s="570"/>
      <c r="QZX490" s="3"/>
      <c r="QZY490" s="431"/>
      <c r="QZZ490" s="3"/>
      <c r="RAA490" s="570"/>
      <c r="RAB490" s="3"/>
      <c r="RAC490" s="431"/>
      <c r="RAD490" s="3"/>
      <c r="RAE490" s="570"/>
      <c r="RAF490" s="3"/>
      <c r="RAG490" s="431"/>
      <c r="RAH490" s="3"/>
      <c r="RAI490" s="570"/>
      <c r="RAJ490" s="3"/>
      <c r="RAK490" s="431"/>
      <c r="RAL490" s="3"/>
      <c r="RAM490" s="570"/>
      <c r="RAN490" s="3"/>
      <c r="RAO490" s="431"/>
      <c r="RAP490" s="3"/>
      <c r="RAQ490" s="570"/>
      <c r="RAR490" s="3"/>
      <c r="RAS490" s="431"/>
      <c r="RAT490" s="3"/>
      <c r="RAU490" s="570"/>
      <c r="RAV490" s="3"/>
      <c r="RAW490" s="431"/>
      <c r="RAX490" s="3"/>
      <c r="RAY490" s="570"/>
      <c r="RAZ490" s="3"/>
      <c r="RBA490" s="431"/>
      <c r="RBB490" s="3"/>
      <c r="RBC490" s="570"/>
      <c r="RBD490" s="3"/>
      <c r="RBE490" s="431"/>
      <c r="RBF490" s="3"/>
      <c r="RBG490" s="570"/>
      <c r="RBH490" s="3"/>
      <c r="RBI490" s="431"/>
      <c r="RBJ490" s="3"/>
      <c r="RBK490" s="570"/>
      <c r="RBL490" s="3"/>
      <c r="RBM490" s="431"/>
      <c r="RBN490" s="3"/>
      <c r="RBO490" s="570"/>
      <c r="RBP490" s="3"/>
      <c r="RBQ490" s="431"/>
      <c r="RBR490" s="3"/>
      <c r="RBS490" s="570"/>
      <c r="RBT490" s="3"/>
      <c r="RBU490" s="431"/>
      <c r="RBV490" s="3"/>
      <c r="RBW490" s="570"/>
      <c r="RBX490" s="3"/>
      <c r="RBY490" s="431"/>
      <c r="RBZ490" s="3"/>
      <c r="RCA490" s="570"/>
      <c r="RCB490" s="3"/>
      <c r="RCC490" s="431"/>
      <c r="RCD490" s="3"/>
      <c r="RCE490" s="570"/>
      <c r="RCF490" s="3"/>
      <c r="RCG490" s="431"/>
      <c r="RCH490" s="3"/>
      <c r="RCI490" s="570"/>
      <c r="RCJ490" s="3"/>
      <c r="RCK490" s="431"/>
      <c r="RCL490" s="3"/>
      <c r="RCM490" s="570"/>
      <c r="RCN490" s="3"/>
      <c r="RCO490" s="431"/>
      <c r="RCP490" s="3"/>
      <c r="RCQ490" s="570"/>
      <c r="RCR490" s="3"/>
      <c r="RCS490" s="431"/>
      <c r="RCT490" s="3"/>
      <c r="RCU490" s="570"/>
      <c r="RCV490" s="3"/>
      <c r="RCW490" s="431"/>
      <c r="RCX490" s="3"/>
      <c r="RCY490" s="570"/>
      <c r="RCZ490" s="3"/>
      <c r="RDA490" s="431"/>
      <c r="RDB490" s="3"/>
      <c r="RDC490" s="570"/>
      <c r="RDD490" s="3"/>
      <c r="RDE490" s="431"/>
      <c r="RDF490" s="3"/>
      <c r="RDG490" s="570"/>
      <c r="RDH490" s="3"/>
      <c r="RDI490" s="431"/>
      <c r="RDJ490" s="3"/>
      <c r="RDK490" s="570"/>
      <c r="RDL490" s="3"/>
      <c r="RDM490" s="431"/>
      <c r="RDN490" s="3"/>
      <c r="RDO490" s="570"/>
      <c r="RDP490" s="3"/>
      <c r="RDQ490" s="431"/>
      <c r="RDR490" s="3"/>
      <c r="RDS490" s="570"/>
      <c r="RDT490" s="3"/>
      <c r="RDU490" s="431"/>
      <c r="RDV490" s="3"/>
      <c r="RDW490" s="570"/>
      <c r="RDX490" s="3"/>
      <c r="RDY490" s="431"/>
      <c r="RDZ490" s="3"/>
      <c r="REA490" s="570"/>
      <c r="REB490" s="3"/>
      <c r="REC490" s="431"/>
      <c r="RED490" s="3"/>
      <c r="REE490" s="570"/>
      <c r="REF490" s="3"/>
      <c r="REG490" s="431"/>
      <c r="REH490" s="3"/>
      <c r="REI490" s="570"/>
      <c r="REJ490" s="3"/>
      <c r="REK490" s="431"/>
      <c r="REL490" s="3"/>
      <c r="REM490" s="570"/>
      <c r="REN490" s="3"/>
      <c r="REO490" s="431"/>
      <c r="REP490" s="3"/>
      <c r="REQ490" s="570"/>
      <c r="RER490" s="3"/>
      <c r="RES490" s="431"/>
      <c r="RET490" s="3"/>
      <c r="REU490" s="570"/>
      <c r="REV490" s="3"/>
      <c r="REW490" s="431"/>
      <c r="REX490" s="3"/>
      <c r="REY490" s="570"/>
      <c r="REZ490" s="3"/>
      <c r="RFA490" s="431"/>
      <c r="RFB490" s="3"/>
      <c r="RFC490" s="570"/>
      <c r="RFD490" s="3"/>
      <c r="RFE490" s="431"/>
      <c r="RFF490" s="3"/>
      <c r="RFG490" s="570"/>
      <c r="RFH490" s="3"/>
      <c r="RFI490" s="431"/>
      <c r="RFJ490" s="3"/>
      <c r="RFK490" s="570"/>
      <c r="RFL490" s="3"/>
      <c r="RFM490" s="431"/>
      <c r="RFN490" s="3"/>
      <c r="RFO490" s="570"/>
      <c r="RFP490" s="3"/>
      <c r="RFQ490" s="431"/>
      <c r="RFR490" s="3"/>
      <c r="RFS490" s="570"/>
      <c r="RFT490" s="3"/>
      <c r="RFU490" s="431"/>
      <c r="RFV490" s="3"/>
      <c r="RFW490" s="570"/>
      <c r="RFX490" s="3"/>
      <c r="RFY490" s="431"/>
      <c r="RFZ490" s="3"/>
      <c r="RGA490" s="570"/>
      <c r="RGB490" s="3"/>
      <c r="RGC490" s="431"/>
      <c r="RGD490" s="3"/>
      <c r="RGE490" s="570"/>
      <c r="RGF490" s="3"/>
      <c r="RGG490" s="431"/>
      <c r="RGH490" s="3"/>
      <c r="RGI490" s="570"/>
      <c r="RGJ490" s="3"/>
      <c r="RGK490" s="431"/>
      <c r="RGL490" s="3"/>
      <c r="RGM490" s="570"/>
      <c r="RGN490" s="3"/>
      <c r="RGO490" s="431"/>
      <c r="RGP490" s="3"/>
      <c r="RGQ490" s="570"/>
      <c r="RGR490" s="3"/>
      <c r="RGS490" s="431"/>
      <c r="RGT490" s="3"/>
      <c r="RGU490" s="570"/>
      <c r="RGV490" s="3"/>
      <c r="RGW490" s="431"/>
      <c r="RGX490" s="3"/>
      <c r="RGY490" s="570"/>
      <c r="RGZ490" s="3"/>
      <c r="RHA490" s="431"/>
      <c r="RHB490" s="3"/>
      <c r="RHC490" s="570"/>
      <c r="RHD490" s="3"/>
      <c r="RHE490" s="431"/>
      <c r="RHF490" s="3"/>
      <c r="RHG490" s="570"/>
      <c r="RHH490" s="3"/>
      <c r="RHI490" s="431"/>
      <c r="RHJ490" s="3"/>
      <c r="RHK490" s="570"/>
      <c r="RHL490" s="3"/>
      <c r="RHM490" s="431"/>
      <c r="RHN490" s="3"/>
      <c r="RHO490" s="570"/>
      <c r="RHP490" s="3"/>
      <c r="RHQ490" s="431"/>
      <c r="RHR490" s="3"/>
      <c r="RHS490" s="570"/>
      <c r="RHT490" s="3"/>
      <c r="RHU490" s="431"/>
      <c r="RHV490" s="3"/>
      <c r="RHW490" s="570"/>
      <c r="RHX490" s="3"/>
      <c r="RHY490" s="431"/>
      <c r="RHZ490" s="3"/>
      <c r="RIA490" s="570"/>
      <c r="RIB490" s="3"/>
      <c r="RIC490" s="431"/>
      <c r="RID490" s="3"/>
      <c r="RIE490" s="570"/>
      <c r="RIF490" s="3"/>
      <c r="RIG490" s="431"/>
      <c r="RIH490" s="3"/>
      <c r="RII490" s="570"/>
      <c r="RIJ490" s="3"/>
      <c r="RIK490" s="431"/>
      <c r="RIL490" s="3"/>
      <c r="RIM490" s="570"/>
      <c r="RIN490" s="3"/>
      <c r="RIO490" s="431"/>
      <c r="RIP490" s="3"/>
      <c r="RIQ490" s="570"/>
      <c r="RIR490" s="3"/>
      <c r="RIS490" s="431"/>
      <c r="RIT490" s="3"/>
      <c r="RIU490" s="570"/>
      <c r="RIV490" s="3"/>
      <c r="RIW490" s="431"/>
      <c r="RIX490" s="3"/>
      <c r="RIY490" s="570"/>
      <c r="RIZ490" s="3"/>
      <c r="RJA490" s="431"/>
      <c r="RJB490" s="3"/>
      <c r="RJC490" s="570"/>
      <c r="RJD490" s="3"/>
      <c r="RJE490" s="431"/>
      <c r="RJF490" s="3"/>
      <c r="RJG490" s="570"/>
      <c r="RJH490" s="3"/>
      <c r="RJI490" s="431"/>
      <c r="RJJ490" s="3"/>
      <c r="RJK490" s="570"/>
      <c r="RJL490" s="3"/>
      <c r="RJM490" s="431"/>
      <c r="RJN490" s="3"/>
      <c r="RJO490" s="570"/>
      <c r="RJP490" s="3"/>
      <c r="RJQ490" s="431"/>
      <c r="RJR490" s="3"/>
      <c r="RJS490" s="570"/>
      <c r="RJT490" s="3"/>
      <c r="RJU490" s="431"/>
      <c r="RJV490" s="3"/>
      <c r="RJW490" s="570"/>
      <c r="RJX490" s="3"/>
      <c r="RJY490" s="431"/>
      <c r="RJZ490" s="3"/>
      <c r="RKA490" s="570"/>
      <c r="RKB490" s="3"/>
      <c r="RKC490" s="431"/>
      <c r="RKD490" s="3"/>
      <c r="RKE490" s="570"/>
      <c r="RKF490" s="3"/>
      <c r="RKG490" s="431"/>
      <c r="RKH490" s="3"/>
      <c r="RKI490" s="570"/>
      <c r="RKJ490" s="3"/>
      <c r="RKK490" s="431"/>
      <c r="RKL490" s="3"/>
      <c r="RKM490" s="570"/>
      <c r="RKN490" s="3"/>
      <c r="RKO490" s="431"/>
      <c r="RKP490" s="3"/>
      <c r="RKQ490" s="570"/>
      <c r="RKR490" s="3"/>
      <c r="RKS490" s="431"/>
      <c r="RKT490" s="3"/>
      <c r="RKU490" s="570"/>
      <c r="RKV490" s="3"/>
      <c r="RKW490" s="431"/>
      <c r="RKX490" s="3"/>
      <c r="RKY490" s="570"/>
      <c r="RKZ490" s="3"/>
      <c r="RLA490" s="431"/>
      <c r="RLB490" s="3"/>
      <c r="RLC490" s="570"/>
      <c r="RLD490" s="3"/>
      <c r="RLE490" s="431"/>
      <c r="RLF490" s="3"/>
      <c r="RLG490" s="570"/>
      <c r="RLH490" s="3"/>
      <c r="RLI490" s="431"/>
      <c r="RLJ490" s="3"/>
      <c r="RLK490" s="570"/>
      <c r="RLL490" s="3"/>
      <c r="RLM490" s="431"/>
      <c r="RLN490" s="3"/>
      <c r="RLO490" s="570"/>
      <c r="RLP490" s="3"/>
      <c r="RLQ490" s="431"/>
      <c r="RLR490" s="3"/>
      <c r="RLS490" s="570"/>
      <c r="RLT490" s="3"/>
      <c r="RLU490" s="431"/>
      <c r="RLV490" s="3"/>
      <c r="RLW490" s="570"/>
      <c r="RLX490" s="3"/>
      <c r="RLY490" s="431"/>
      <c r="RLZ490" s="3"/>
      <c r="RMA490" s="570"/>
      <c r="RMB490" s="3"/>
      <c r="RMC490" s="431"/>
      <c r="RMD490" s="3"/>
      <c r="RME490" s="570"/>
      <c r="RMF490" s="3"/>
      <c r="RMG490" s="431"/>
      <c r="RMH490" s="3"/>
      <c r="RMI490" s="570"/>
      <c r="RMJ490" s="3"/>
      <c r="RMK490" s="431"/>
      <c r="RML490" s="3"/>
      <c r="RMM490" s="570"/>
      <c r="RMN490" s="3"/>
      <c r="RMO490" s="431"/>
      <c r="RMP490" s="3"/>
      <c r="RMQ490" s="570"/>
      <c r="RMR490" s="3"/>
      <c r="RMS490" s="431"/>
      <c r="RMT490" s="3"/>
      <c r="RMU490" s="570"/>
      <c r="RMV490" s="3"/>
      <c r="RMW490" s="431"/>
      <c r="RMX490" s="3"/>
      <c r="RMY490" s="570"/>
      <c r="RMZ490" s="3"/>
      <c r="RNA490" s="431"/>
      <c r="RNB490" s="3"/>
      <c r="RNC490" s="570"/>
      <c r="RND490" s="3"/>
      <c r="RNE490" s="431"/>
      <c r="RNF490" s="3"/>
      <c r="RNG490" s="570"/>
      <c r="RNH490" s="3"/>
      <c r="RNI490" s="431"/>
      <c r="RNJ490" s="3"/>
      <c r="RNK490" s="570"/>
      <c r="RNL490" s="3"/>
      <c r="RNM490" s="431"/>
      <c r="RNN490" s="3"/>
      <c r="RNO490" s="570"/>
      <c r="RNP490" s="3"/>
      <c r="RNQ490" s="431"/>
      <c r="RNR490" s="3"/>
      <c r="RNS490" s="570"/>
      <c r="RNT490" s="3"/>
      <c r="RNU490" s="431"/>
      <c r="RNV490" s="3"/>
      <c r="RNW490" s="570"/>
      <c r="RNX490" s="3"/>
      <c r="RNY490" s="431"/>
      <c r="RNZ490" s="3"/>
      <c r="ROA490" s="570"/>
      <c r="ROB490" s="3"/>
      <c r="ROC490" s="431"/>
      <c r="ROD490" s="3"/>
      <c r="ROE490" s="570"/>
      <c r="ROF490" s="3"/>
      <c r="ROG490" s="431"/>
      <c r="ROH490" s="3"/>
      <c r="ROI490" s="570"/>
      <c r="ROJ490" s="3"/>
      <c r="ROK490" s="431"/>
      <c r="ROL490" s="3"/>
      <c r="ROM490" s="570"/>
      <c r="RON490" s="3"/>
      <c r="ROO490" s="431"/>
      <c r="ROP490" s="3"/>
      <c r="ROQ490" s="570"/>
      <c r="ROR490" s="3"/>
      <c r="ROS490" s="431"/>
      <c r="ROT490" s="3"/>
      <c r="ROU490" s="570"/>
      <c r="ROV490" s="3"/>
      <c r="ROW490" s="431"/>
      <c r="ROX490" s="3"/>
      <c r="ROY490" s="570"/>
      <c r="ROZ490" s="3"/>
      <c r="RPA490" s="431"/>
      <c r="RPB490" s="3"/>
      <c r="RPC490" s="570"/>
      <c r="RPD490" s="3"/>
      <c r="RPE490" s="431"/>
      <c r="RPF490" s="3"/>
      <c r="RPG490" s="570"/>
      <c r="RPH490" s="3"/>
      <c r="RPI490" s="431"/>
      <c r="RPJ490" s="3"/>
      <c r="RPK490" s="570"/>
      <c r="RPL490" s="3"/>
      <c r="RPM490" s="431"/>
      <c r="RPN490" s="3"/>
      <c r="RPO490" s="570"/>
      <c r="RPP490" s="3"/>
      <c r="RPQ490" s="431"/>
      <c r="RPR490" s="3"/>
      <c r="RPS490" s="570"/>
      <c r="RPT490" s="3"/>
      <c r="RPU490" s="431"/>
      <c r="RPV490" s="3"/>
      <c r="RPW490" s="570"/>
      <c r="RPX490" s="3"/>
      <c r="RPY490" s="431"/>
      <c r="RPZ490" s="3"/>
      <c r="RQA490" s="570"/>
      <c r="RQB490" s="3"/>
      <c r="RQC490" s="431"/>
      <c r="RQD490" s="3"/>
      <c r="RQE490" s="570"/>
      <c r="RQF490" s="3"/>
      <c r="RQG490" s="431"/>
      <c r="RQH490" s="3"/>
      <c r="RQI490" s="570"/>
      <c r="RQJ490" s="3"/>
      <c r="RQK490" s="431"/>
      <c r="RQL490" s="3"/>
      <c r="RQM490" s="570"/>
      <c r="RQN490" s="3"/>
      <c r="RQO490" s="431"/>
      <c r="RQP490" s="3"/>
      <c r="RQQ490" s="570"/>
      <c r="RQR490" s="3"/>
      <c r="RQS490" s="431"/>
      <c r="RQT490" s="3"/>
      <c r="RQU490" s="570"/>
      <c r="RQV490" s="3"/>
      <c r="RQW490" s="431"/>
      <c r="RQX490" s="3"/>
      <c r="RQY490" s="570"/>
      <c r="RQZ490" s="3"/>
      <c r="RRA490" s="431"/>
      <c r="RRB490" s="3"/>
      <c r="RRC490" s="570"/>
      <c r="RRD490" s="3"/>
      <c r="RRE490" s="431"/>
      <c r="RRF490" s="3"/>
      <c r="RRG490" s="570"/>
      <c r="RRH490" s="3"/>
      <c r="RRI490" s="431"/>
      <c r="RRJ490" s="3"/>
      <c r="RRK490" s="570"/>
      <c r="RRL490" s="3"/>
      <c r="RRM490" s="431"/>
      <c r="RRN490" s="3"/>
      <c r="RRO490" s="570"/>
      <c r="RRP490" s="3"/>
      <c r="RRQ490" s="431"/>
      <c r="RRR490" s="3"/>
      <c r="RRS490" s="570"/>
      <c r="RRT490" s="3"/>
      <c r="RRU490" s="431"/>
      <c r="RRV490" s="3"/>
      <c r="RRW490" s="570"/>
      <c r="RRX490" s="3"/>
      <c r="RRY490" s="431"/>
      <c r="RRZ490" s="3"/>
      <c r="RSA490" s="570"/>
      <c r="RSB490" s="3"/>
      <c r="RSC490" s="431"/>
      <c r="RSD490" s="3"/>
      <c r="RSE490" s="570"/>
      <c r="RSF490" s="3"/>
      <c r="RSG490" s="431"/>
      <c r="RSH490" s="3"/>
      <c r="RSI490" s="570"/>
      <c r="RSJ490" s="3"/>
      <c r="RSK490" s="431"/>
      <c r="RSL490" s="3"/>
      <c r="RSM490" s="570"/>
      <c r="RSN490" s="3"/>
      <c r="RSO490" s="431"/>
      <c r="RSP490" s="3"/>
      <c r="RSQ490" s="570"/>
      <c r="RSR490" s="3"/>
      <c r="RSS490" s="431"/>
      <c r="RST490" s="3"/>
      <c r="RSU490" s="570"/>
      <c r="RSV490" s="3"/>
      <c r="RSW490" s="431"/>
      <c r="RSX490" s="3"/>
      <c r="RSY490" s="570"/>
      <c r="RSZ490" s="3"/>
      <c r="RTA490" s="431"/>
      <c r="RTB490" s="3"/>
      <c r="RTC490" s="570"/>
      <c r="RTD490" s="3"/>
      <c r="RTE490" s="431"/>
      <c r="RTF490" s="3"/>
      <c r="RTG490" s="570"/>
      <c r="RTH490" s="3"/>
      <c r="RTI490" s="431"/>
      <c r="RTJ490" s="3"/>
      <c r="RTK490" s="570"/>
      <c r="RTL490" s="3"/>
      <c r="RTM490" s="431"/>
      <c r="RTN490" s="3"/>
      <c r="RTO490" s="570"/>
      <c r="RTP490" s="3"/>
      <c r="RTQ490" s="431"/>
      <c r="RTR490" s="3"/>
      <c r="RTS490" s="570"/>
      <c r="RTT490" s="3"/>
      <c r="RTU490" s="431"/>
      <c r="RTV490" s="3"/>
      <c r="RTW490" s="570"/>
      <c r="RTX490" s="3"/>
      <c r="RTY490" s="431"/>
      <c r="RTZ490" s="3"/>
      <c r="RUA490" s="570"/>
      <c r="RUB490" s="3"/>
      <c r="RUC490" s="431"/>
      <c r="RUD490" s="3"/>
      <c r="RUE490" s="570"/>
      <c r="RUF490" s="3"/>
      <c r="RUG490" s="431"/>
      <c r="RUH490" s="3"/>
      <c r="RUI490" s="570"/>
      <c r="RUJ490" s="3"/>
      <c r="RUK490" s="431"/>
      <c r="RUL490" s="3"/>
      <c r="RUM490" s="570"/>
      <c r="RUN490" s="3"/>
      <c r="RUO490" s="431"/>
      <c r="RUP490" s="3"/>
      <c r="RUQ490" s="570"/>
      <c r="RUR490" s="3"/>
      <c r="RUS490" s="431"/>
      <c r="RUT490" s="3"/>
      <c r="RUU490" s="570"/>
      <c r="RUV490" s="3"/>
      <c r="RUW490" s="431"/>
      <c r="RUX490" s="3"/>
      <c r="RUY490" s="570"/>
      <c r="RUZ490" s="3"/>
      <c r="RVA490" s="431"/>
      <c r="RVB490" s="3"/>
      <c r="RVC490" s="570"/>
      <c r="RVD490" s="3"/>
      <c r="RVE490" s="431"/>
      <c r="RVF490" s="3"/>
      <c r="RVG490" s="570"/>
      <c r="RVH490" s="3"/>
      <c r="RVI490" s="431"/>
      <c r="RVJ490" s="3"/>
      <c r="RVK490" s="570"/>
      <c r="RVL490" s="3"/>
      <c r="RVM490" s="431"/>
      <c r="RVN490" s="3"/>
      <c r="RVO490" s="570"/>
      <c r="RVP490" s="3"/>
      <c r="RVQ490" s="431"/>
      <c r="RVR490" s="3"/>
      <c r="RVS490" s="570"/>
      <c r="RVT490" s="3"/>
      <c r="RVU490" s="431"/>
      <c r="RVV490" s="3"/>
      <c r="RVW490" s="570"/>
      <c r="RVX490" s="3"/>
      <c r="RVY490" s="431"/>
      <c r="RVZ490" s="3"/>
      <c r="RWA490" s="570"/>
      <c r="RWB490" s="3"/>
      <c r="RWC490" s="431"/>
      <c r="RWD490" s="3"/>
      <c r="RWE490" s="570"/>
      <c r="RWF490" s="3"/>
      <c r="RWG490" s="431"/>
      <c r="RWH490" s="3"/>
      <c r="RWI490" s="570"/>
      <c r="RWJ490" s="3"/>
      <c r="RWK490" s="431"/>
      <c r="RWL490" s="3"/>
      <c r="RWM490" s="570"/>
      <c r="RWN490" s="3"/>
      <c r="RWO490" s="431"/>
      <c r="RWP490" s="3"/>
      <c r="RWQ490" s="570"/>
      <c r="RWR490" s="3"/>
      <c r="RWS490" s="431"/>
      <c r="RWT490" s="3"/>
      <c r="RWU490" s="570"/>
      <c r="RWV490" s="3"/>
      <c r="RWW490" s="431"/>
      <c r="RWX490" s="3"/>
      <c r="RWY490" s="570"/>
      <c r="RWZ490" s="3"/>
      <c r="RXA490" s="431"/>
      <c r="RXB490" s="3"/>
      <c r="RXC490" s="570"/>
      <c r="RXD490" s="3"/>
      <c r="RXE490" s="431"/>
      <c r="RXF490" s="3"/>
      <c r="RXG490" s="570"/>
      <c r="RXH490" s="3"/>
      <c r="RXI490" s="431"/>
      <c r="RXJ490" s="3"/>
      <c r="RXK490" s="570"/>
      <c r="RXL490" s="3"/>
      <c r="RXM490" s="431"/>
      <c r="RXN490" s="3"/>
      <c r="RXO490" s="570"/>
      <c r="RXP490" s="3"/>
      <c r="RXQ490" s="431"/>
      <c r="RXR490" s="3"/>
      <c r="RXS490" s="570"/>
      <c r="RXT490" s="3"/>
      <c r="RXU490" s="431"/>
      <c r="RXV490" s="3"/>
      <c r="RXW490" s="570"/>
      <c r="RXX490" s="3"/>
      <c r="RXY490" s="431"/>
      <c r="RXZ490" s="3"/>
      <c r="RYA490" s="570"/>
      <c r="RYB490" s="3"/>
      <c r="RYC490" s="431"/>
      <c r="RYD490" s="3"/>
      <c r="RYE490" s="570"/>
      <c r="RYF490" s="3"/>
      <c r="RYG490" s="431"/>
      <c r="RYH490" s="3"/>
      <c r="RYI490" s="570"/>
      <c r="RYJ490" s="3"/>
      <c r="RYK490" s="431"/>
      <c r="RYL490" s="3"/>
      <c r="RYM490" s="570"/>
      <c r="RYN490" s="3"/>
      <c r="RYO490" s="431"/>
      <c r="RYP490" s="3"/>
      <c r="RYQ490" s="570"/>
      <c r="RYR490" s="3"/>
      <c r="RYS490" s="431"/>
      <c r="RYT490" s="3"/>
      <c r="RYU490" s="570"/>
      <c r="RYV490" s="3"/>
      <c r="RYW490" s="431"/>
      <c r="RYX490" s="3"/>
      <c r="RYY490" s="570"/>
      <c r="RYZ490" s="3"/>
      <c r="RZA490" s="431"/>
      <c r="RZB490" s="3"/>
      <c r="RZC490" s="570"/>
      <c r="RZD490" s="3"/>
      <c r="RZE490" s="431"/>
      <c r="RZF490" s="3"/>
      <c r="RZG490" s="570"/>
      <c r="RZH490" s="3"/>
      <c r="RZI490" s="431"/>
      <c r="RZJ490" s="3"/>
      <c r="RZK490" s="570"/>
      <c r="RZL490" s="3"/>
      <c r="RZM490" s="431"/>
      <c r="RZN490" s="3"/>
      <c r="RZO490" s="570"/>
      <c r="RZP490" s="3"/>
      <c r="RZQ490" s="431"/>
      <c r="RZR490" s="3"/>
      <c r="RZS490" s="570"/>
      <c r="RZT490" s="3"/>
      <c r="RZU490" s="431"/>
      <c r="RZV490" s="3"/>
      <c r="RZW490" s="570"/>
      <c r="RZX490" s="3"/>
      <c r="RZY490" s="431"/>
      <c r="RZZ490" s="3"/>
      <c r="SAA490" s="570"/>
      <c r="SAB490" s="3"/>
      <c r="SAC490" s="431"/>
      <c r="SAD490" s="3"/>
      <c r="SAE490" s="570"/>
      <c r="SAF490" s="3"/>
      <c r="SAG490" s="431"/>
      <c r="SAH490" s="3"/>
      <c r="SAI490" s="570"/>
      <c r="SAJ490" s="3"/>
      <c r="SAK490" s="431"/>
      <c r="SAL490" s="3"/>
      <c r="SAM490" s="570"/>
      <c r="SAN490" s="3"/>
      <c r="SAO490" s="431"/>
      <c r="SAP490" s="3"/>
      <c r="SAQ490" s="570"/>
      <c r="SAR490" s="3"/>
      <c r="SAS490" s="431"/>
      <c r="SAT490" s="3"/>
      <c r="SAU490" s="570"/>
      <c r="SAV490" s="3"/>
      <c r="SAW490" s="431"/>
      <c r="SAX490" s="3"/>
      <c r="SAY490" s="570"/>
      <c r="SAZ490" s="3"/>
      <c r="SBA490" s="431"/>
      <c r="SBB490" s="3"/>
      <c r="SBC490" s="570"/>
      <c r="SBD490" s="3"/>
      <c r="SBE490" s="431"/>
      <c r="SBF490" s="3"/>
      <c r="SBG490" s="570"/>
      <c r="SBH490" s="3"/>
      <c r="SBI490" s="431"/>
      <c r="SBJ490" s="3"/>
      <c r="SBK490" s="570"/>
      <c r="SBL490" s="3"/>
      <c r="SBM490" s="431"/>
      <c r="SBN490" s="3"/>
      <c r="SBO490" s="570"/>
      <c r="SBP490" s="3"/>
      <c r="SBQ490" s="431"/>
      <c r="SBR490" s="3"/>
      <c r="SBS490" s="570"/>
      <c r="SBT490" s="3"/>
      <c r="SBU490" s="431"/>
      <c r="SBV490" s="3"/>
      <c r="SBW490" s="570"/>
      <c r="SBX490" s="3"/>
      <c r="SBY490" s="431"/>
      <c r="SBZ490" s="3"/>
      <c r="SCA490" s="570"/>
      <c r="SCB490" s="3"/>
      <c r="SCC490" s="431"/>
      <c r="SCD490" s="3"/>
      <c r="SCE490" s="570"/>
      <c r="SCF490" s="3"/>
      <c r="SCG490" s="431"/>
      <c r="SCH490" s="3"/>
      <c r="SCI490" s="570"/>
      <c r="SCJ490" s="3"/>
      <c r="SCK490" s="431"/>
      <c r="SCL490" s="3"/>
      <c r="SCM490" s="570"/>
      <c r="SCN490" s="3"/>
      <c r="SCO490" s="431"/>
      <c r="SCP490" s="3"/>
      <c r="SCQ490" s="570"/>
      <c r="SCR490" s="3"/>
      <c r="SCS490" s="431"/>
      <c r="SCT490" s="3"/>
      <c r="SCU490" s="570"/>
      <c r="SCV490" s="3"/>
      <c r="SCW490" s="431"/>
      <c r="SCX490" s="3"/>
      <c r="SCY490" s="570"/>
      <c r="SCZ490" s="3"/>
      <c r="SDA490" s="431"/>
      <c r="SDB490" s="3"/>
      <c r="SDC490" s="570"/>
      <c r="SDD490" s="3"/>
      <c r="SDE490" s="431"/>
      <c r="SDF490" s="3"/>
      <c r="SDG490" s="570"/>
      <c r="SDH490" s="3"/>
      <c r="SDI490" s="431"/>
      <c r="SDJ490" s="3"/>
      <c r="SDK490" s="570"/>
      <c r="SDL490" s="3"/>
      <c r="SDM490" s="431"/>
      <c r="SDN490" s="3"/>
      <c r="SDO490" s="570"/>
      <c r="SDP490" s="3"/>
      <c r="SDQ490" s="431"/>
      <c r="SDR490" s="3"/>
      <c r="SDS490" s="570"/>
      <c r="SDT490" s="3"/>
      <c r="SDU490" s="431"/>
      <c r="SDV490" s="3"/>
      <c r="SDW490" s="570"/>
      <c r="SDX490" s="3"/>
      <c r="SDY490" s="431"/>
      <c r="SDZ490" s="3"/>
      <c r="SEA490" s="570"/>
      <c r="SEB490" s="3"/>
      <c r="SEC490" s="431"/>
      <c r="SED490" s="3"/>
      <c r="SEE490" s="570"/>
      <c r="SEF490" s="3"/>
      <c r="SEG490" s="431"/>
      <c r="SEH490" s="3"/>
      <c r="SEI490" s="570"/>
      <c r="SEJ490" s="3"/>
      <c r="SEK490" s="431"/>
      <c r="SEL490" s="3"/>
      <c r="SEM490" s="570"/>
      <c r="SEN490" s="3"/>
      <c r="SEO490" s="431"/>
      <c r="SEP490" s="3"/>
      <c r="SEQ490" s="570"/>
      <c r="SER490" s="3"/>
      <c r="SES490" s="431"/>
      <c r="SET490" s="3"/>
      <c r="SEU490" s="570"/>
      <c r="SEV490" s="3"/>
      <c r="SEW490" s="431"/>
      <c r="SEX490" s="3"/>
      <c r="SEY490" s="570"/>
      <c r="SEZ490" s="3"/>
      <c r="SFA490" s="431"/>
      <c r="SFB490" s="3"/>
      <c r="SFC490" s="570"/>
      <c r="SFD490" s="3"/>
      <c r="SFE490" s="431"/>
      <c r="SFF490" s="3"/>
      <c r="SFG490" s="570"/>
      <c r="SFH490" s="3"/>
      <c r="SFI490" s="431"/>
      <c r="SFJ490" s="3"/>
      <c r="SFK490" s="570"/>
      <c r="SFL490" s="3"/>
      <c r="SFM490" s="431"/>
      <c r="SFN490" s="3"/>
      <c r="SFO490" s="570"/>
      <c r="SFP490" s="3"/>
      <c r="SFQ490" s="431"/>
      <c r="SFR490" s="3"/>
      <c r="SFS490" s="570"/>
      <c r="SFT490" s="3"/>
      <c r="SFU490" s="431"/>
      <c r="SFV490" s="3"/>
      <c r="SFW490" s="570"/>
      <c r="SFX490" s="3"/>
      <c r="SFY490" s="431"/>
      <c r="SFZ490" s="3"/>
      <c r="SGA490" s="570"/>
      <c r="SGB490" s="3"/>
      <c r="SGC490" s="431"/>
      <c r="SGD490" s="3"/>
      <c r="SGE490" s="570"/>
      <c r="SGF490" s="3"/>
      <c r="SGG490" s="431"/>
      <c r="SGH490" s="3"/>
      <c r="SGI490" s="570"/>
      <c r="SGJ490" s="3"/>
      <c r="SGK490" s="431"/>
      <c r="SGL490" s="3"/>
      <c r="SGM490" s="570"/>
      <c r="SGN490" s="3"/>
      <c r="SGO490" s="431"/>
      <c r="SGP490" s="3"/>
      <c r="SGQ490" s="570"/>
      <c r="SGR490" s="3"/>
      <c r="SGS490" s="431"/>
      <c r="SGT490" s="3"/>
      <c r="SGU490" s="570"/>
      <c r="SGV490" s="3"/>
      <c r="SGW490" s="431"/>
      <c r="SGX490" s="3"/>
      <c r="SGY490" s="570"/>
      <c r="SGZ490" s="3"/>
      <c r="SHA490" s="431"/>
      <c r="SHB490" s="3"/>
      <c r="SHC490" s="570"/>
      <c r="SHD490" s="3"/>
      <c r="SHE490" s="431"/>
      <c r="SHF490" s="3"/>
      <c r="SHG490" s="570"/>
      <c r="SHH490" s="3"/>
      <c r="SHI490" s="431"/>
      <c r="SHJ490" s="3"/>
      <c r="SHK490" s="570"/>
      <c r="SHL490" s="3"/>
      <c r="SHM490" s="431"/>
      <c r="SHN490" s="3"/>
      <c r="SHO490" s="570"/>
      <c r="SHP490" s="3"/>
      <c r="SHQ490" s="431"/>
      <c r="SHR490" s="3"/>
      <c r="SHS490" s="570"/>
      <c r="SHT490" s="3"/>
      <c r="SHU490" s="431"/>
      <c r="SHV490" s="3"/>
      <c r="SHW490" s="570"/>
      <c r="SHX490" s="3"/>
      <c r="SHY490" s="431"/>
      <c r="SHZ490" s="3"/>
      <c r="SIA490" s="570"/>
      <c r="SIB490" s="3"/>
      <c r="SIC490" s="431"/>
      <c r="SID490" s="3"/>
      <c r="SIE490" s="570"/>
      <c r="SIF490" s="3"/>
      <c r="SIG490" s="431"/>
      <c r="SIH490" s="3"/>
      <c r="SII490" s="570"/>
      <c r="SIJ490" s="3"/>
      <c r="SIK490" s="431"/>
      <c r="SIL490" s="3"/>
      <c r="SIM490" s="570"/>
      <c r="SIN490" s="3"/>
      <c r="SIO490" s="431"/>
      <c r="SIP490" s="3"/>
      <c r="SIQ490" s="570"/>
      <c r="SIR490" s="3"/>
      <c r="SIS490" s="431"/>
      <c r="SIT490" s="3"/>
      <c r="SIU490" s="570"/>
      <c r="SIV490" s="3"/>
      <c r="SIW490" s="431"/>
      <c r="SIX490" s="3"/>
      <c r="SIY490" s="570"/>
      <c r="SIZ490" s="3"/>
      <c r="SJA490" s="431"/>
      <c r="SJB490" s="3"/>
      <c r="SJC490" s="570"/>
      <c r="SJD490" s="3"/>
      <c r="SJE490" s="431"/>
      <c r="SJF490" s="3"/>
      <c r="SJG490" s="570"/>
      <c r="SJH490" s="3"/>
      <c r="SJI490" s="431"/>
      <c r="SJJ490" s="3"/>
      <c r="SJK490" s="570"/>
      <c r="SJL490" s="3"/>
      <c r="SJM490" s="431"/>
      <c r="SJN490" s="3"/>
      <c r="SJO490" s="570"/>
      <c r="SJP490" s="3"/>
      <c r="SJQ490" s="431"/>
      <c r="SJR490" s="3"/>
      <c r="SJS490" s="570"/>
      <c r="SJT490" s="3"/>
      <c r="SJU490" s="431"/>
      <c r="SJV490" s="3"/>
      <c r="SJW490" s="570"/>
      <c r="SJX490" s="3"/>
      <c r="SJY490" s="431"/>
      <c r="SJZ490" s="3"/>
      <c r="SKA490" s="570"/>
      <c r="SKB490" s="3"/>
      <c r="SKC490" s="431"/>
      <c r="SKD490" s="3"/>
      <c r="SKE490" s="570"/>
      <c r="SKF490" s="3"/>
      <c r="SKG490" s="431"/>
      <c r="SKH490" s="3"/>
      <c r="SKI490" s="570"/>
      <c r="SKJ490" s="3"/>
      <c r="SKK490" s="431"/>
      <c r="SKL490" s="3"/>
      <c r="SKM490" s="570"/>
      <c r="SKN490" s="3"/>
      <c r="SKO490" s="431"/>
      <c r="SKP490" s="3"/>
      <c r="SKQ490" s="570"/>
      <c r="SKR490" s="3"/>
      <c r="SKS490" s="431"/>
      <c r="SKT490" s="3"/>
      <c r="SKU490" s="570"/>
      <c r="SKV490" s="3"/>
      <c r="SKW490" s="431"/>
      <c r="SKX490" s="3"/>
      <c r="SKY490" s="570"/>
      <c r="SKZ490" s="3"/>
      <c r="SLA490" s="431"/>
      <c r="SLB490" s="3"/>
      <c r="SLC490" s="570"/>
      <c r="SLD490" s="3"/>
      <c r="SLE490" s="431"/>
      <c r="SLF490" s="3"/>
      <c r="SLG490" s="570"/>
      <c r="SLH490" s="3"/>
      <c r="SLI490" s="431"/>
      <c r="SLJ490" s="3"/>
      <c r="SLK490" s="570"/>
      <c r="SLL490" s="3"/>
      <c r="SLM490" s="431"/>
      <c r="SLN490" s="3"/>
      <c r="SLO490" s="570"/>
      <c r="SLP490" s="3"/>
      <c r="SLQ490" s="431"/>
      <c r="SLR490" s="3"/>
      <c r="SLS490" s="570"/>
      <c r="SLT490" s="3"/>
      <c r="SLU490" s="431"/>
      <c r="SLV490" s="3"/>
      <c r="SLW490" s="570"/>
      <c r="SLX490" s="3"/>
      <c r="SLY490" s="431"/>
      <c r="SLZ490" s="3"/>
      <c r="SMA490" s="570"/>
      <c r="SMB490" s="3"/>
      <c r="SMC490" s="431"/>
      <c r="SMD490" s="3"/>
      <c r="SME490" s="570"/>
      <c r="SMF490" s="3"/>
      <c r="SMG490" s="431"/>
      <c r="SMH490" s="3"/>
      <c r="SMI490" s="570"/>
      <c r="SMJ490" s="3"/>
      <c r="SMK490" s="431"/>
      <c r="SML490" s="3"/>
      <c r="SMM490" s="570"/>
      <c r="SMN490" s="3"/>
      <c r="SMO490" s="431"/>
      <c r="SMP490" s="3"/>
      <c r="SMQ490" s="570"/>
      <c r="SMR490" s="3"/>
      <c r="SMS490" s="431"/>
      <c r="SMT490" s="3"/>
      <c r="SMU490" s="570"/>
      <c r="SMV490" s="3"/>
      <c r="SMW490" s="431"/>
      <c r="SMX490" s="3"/>
      <c r="SMY490" s="570"/>
      <c r="SMZ490" s="3"/>
      <c r="SNA490" s="431"/>
      <c r="SNB490" s="3"/>
      <c r="SNC490" s="570"/>
      <c r="SND490" s="3"/>
      <c r="SNE490" s="431"/>
      <c r="SNF490" s="3"/>
      <c r="SNG490" s="570"/>
      <c r="SNH490" s="3"/>
      <c r="SNI490" s="431"/>
      <c r="SNJ490" s="3"/>
      <c r="SNK490" s="570"/>
      <c r="SNL490" s="3"/>
      <c r="SNM490" s="431"/>
      <c r="SNN490" s="3"/>
      <c r="SNO490" s="570"/>
      <c r="SNP490" s="3"/>
      <c r="SNQ490" s="431"/>
      <c r="SNR490" s="3"/>
      <c r="SNS490" s="570"/>
      <c r="SNT490" s="3"/>
      <c r="SNU490" s="431"/>
      <c r="SNV490" s="3"/>
      <c r="SNW490" s="570"/>
      <c r="SNX490" s="3"/>
      <c r="SNY490" s="431"/>
      <c r="SNZ490" s="3"/>
      <c r="SOA490" s="570"/>
      <c r="SOB490" s="3"/>
      <c r="SOC490" s="431"/>
      <c r="SOD490" s="3"/>
      <c r="SOE490" s="570"/>
      <c r="SOF490" s="3"/>
      <c r="SOG490" s="431"/>
      <c r="SOH490" s="3"/>
      <c r="SOI490" s="570"/>
      <c r="SOJ490" s="3"/>
      <c r="SOK490" s="431"/>
      <c r="SOL490" s="3"/>
      <c r="SOM490" s="570"/>
      <c r="SON490" s="3"/>
      <c r="SOO490" s="431"/>
      <c r="SOP490" s="3"/>
      <c r="SOQ490" s="570"/>
      <c r="SOR490" s="3"/>
      <c r="SOS490" s="431"/>
      <c r="SOT490" s="3"/>
      <c r="SOU490" s="570"/>
      <c r="SOV490" s="3"/>
      <c r="SOW490" s="431"/>
      <c r="SOX490" s="3"/>
      <c r="SOY490" s="570"/>
      <c r="SOZ490" s="3"/>
      <c r="SPA490" s="431"/>
      <c r="SPB490" s="3"/>
      <c r="SPC490" s="570"/>
      <c r="SPD490" s="3"/>
      <c r="SPE490" s="431"/>
      <c r="SPF490" s="3"/>
      <c r="SPG490" s="570"/>
      <c r="SPH490" s="3"/>
      <c r="SPI490" s="431"/>
      <c r="SPJ490" s="3"/>
      <c r="SPK490" s="570"/>
      <c r="SPL490" s="3"/>
      <c r="SPM490" s="431"/>
      <c r="SPN490" s="3"/>
      <c r="SPO490" s="570"/>
      <c r="SPP490" s="3"/>
      <c r="SPQ490" s="431"/>
      <c r="SPR490" s="3"/>
      <c r="SPS490" s="570"/>
      <c r="SPT490" s="3"/>
      <c r="SPU490" s="431"/>
      <c r="SPV490" s="3"/>
      <c r="SPW490" s="570"/>
      <c r="SPX490" s="3"/>
      <c r="SPY490" s="431"/>
      <c r="SPZ490" s="3"/>
      <c r="SQA490" s="570"/>
      <c r="SQB490" s="3"/>
      <c r="SQC490" s="431"/>
      <c r="SQD490" s="3"/>
      <c r="SQE490" s="570"/>
      <c r="SQF490" s="3"/>
      <c r="SQG490" s="431"/>
      <c r="SQH490" s="3"/>
      <c r="SQI490" s="570"/>
      <c r="SQJ490" s="3"/>
      <c r="SQK490" s="431"/>
      <c r="SQL490" s="3"/>
      <c r="SQM490" s="570"/>
      <c r="SQN490" s="3"/>
      <c r="SQO490" s="431"/>
      <c r="SQP490" s="3"/>
      <c r="SQQ490" s="570"/>
      <c r="SQR490" s="3"/>
      <c r="SQS490" s="431"/>
      <c r="SQT490" s="3"/>
      <c r="SQU490" s="570"/>
      <c r="SQV490" s="3"/>
      <c r="SQW490" s="431"/>
      <c r="SQX490" s="3"/>
      <c r="SQY490" s="570"/>
      <c r="SQZ490" s="3"/>
      <c r="SRA490" s="431"/>
      <c r="SRB490" s="3"/>
      <c r="SRC490" s="570"/>
      <c r="SRD490" s="3"/>
      <c r="SRE490" s="431"/>
      <c r="SRF490" s="3"/>
      <c r="SRG490" s="570"/>
      <c r="SRH490" s="3"/>
      <c r="SRI490" s="431"/>
      <c r="SRJ490" s="3"/>
      <c r="SRK490" s="570"/>
      <c r="SRL490" s="3"/>
      <c r="SRM490" s="431"/>
      <c r="SRN490" s="3"/>
      <c r="SRO490" s="570"/>
      <c r="SRP490" s="3"/>
      <c r="SRQ490" s="431"/>
      <c r="SRR490" s="3"/>
      <c r="SRS490" s="570"/>
      <c r="SRT490" s="3"/>
      <c r="SRU490" s="431"/>
      <c r="SRV490" s="3"/>
      <c r="SRW490" s="570"/>
      <c r="SRX490" s="3"/>
      <c r="SRY490" s="431"/>
      <c r="SRZ490" s="3"/>
      <c r="SSA490" s="570"/>
      <c r="SSB490" s="3"/>
      <c r="SSC490" s="431"/>
      <c r="SSD490" s="3"/>
      <c r="SSE490" s="570"/>
      <c r="SSF490" s="3"/>
      <c r="SSG490" s="431"/>
      <c r="SSH490" s="3"/>
      <c r="SSI490" s="570"/>
      <c r="SSJ490" s="3"/>
      <c r="SSK490" s="431"/>
      <c r="SSL490" s="3"/>
      <c r="SSM490" s="570"/>
      <c r="SSN490" s="3"/>
      <c r="SSO490" s="431"/>
      <c r="SSP490" s="3"/>
      <c r="SSQ490" s="570"/>
      <c r="SSR490" s="3"/>
      <c r="SSS490" s="431"/>
      <c r="SST490" s="3"/>
      <c r="SSU490" s="570"/>
      <c r="SSV490" s="3"/>
      <c r="SSW490" s="431"/>
      <c r="SSX490" s="3"/>
      <c r="SSY490" s="570"/>
      <c r="SSZ490" s="3"/>
      <c r="STA490" s="431"/>
      <c r="STB490" s="3"/>
      <c r="STC490" s="570"/>
      <c r="STD490" s="3"/>
      <c r="STE490" s="431"/>
      <c r="STF490" s="3"/>
      <c r="STG490" s="570"/>
      <c r="STH490" s="3"/>
      <c r="STI490" s="431"/>
      <c r="STJ490" s="3"/>
      <c r="STK490" s="570"/>
      <c r="STL490" s="3"/>
      <c r="STM490" s="431"/>
      <c r="STN490" s="3"/>
      <c r="STO490" s="570"/>
      <c r="STP490" s="3"/>
      <c r="STQ490" s="431"/>
      <c r="STR490" s="3"/>
      <c r="STS490" s="570"/>
      <c r="STT490" s="3"/>
      <c r="STU490" s="431"/>
      <c r="STV490" s="3"/>
      <c r="STW490" s="570"/>
      <c r="STX490" s="3"/>
      <c r="STY490" s="431"/>
      <c r="STZ490" s="3"/>
      <c r="SUA490" s="570"/>
      <c r="SUB490" s="3"/>
      <c r="SUC490" s="431"/>
      <c r="SUD490" s="3"/>
      <c r="SUE490" s="570"/>
      <c r="SUF490" s="3"/>
      <c r="SUG490" s="431"/>
      <c r="SUH490" s="3"/>
      <c r="SUI490" s="570"/>
      <c r="SUJ490" s="3"/>
      <c r="SUK490" s="431"/>
      <c r="SUL490" s="3"/>
      <c r="SUM490" s="570"/>
      <c r="SUN490" s="3"/>
      <c r="SUO490" s="431"/>
      <c r="SUP490" s="3"/>
      <c r="SUQ490" s="570"/>
      <c r="SUR490" s="3"/>
      <c r="SUS490" s="431"/>
      <c r="SUT490" s="3"/>
      <c r="SUU490" s="570"/>
      <c r="SUV490" s="3"/>
      <c r="SUW490" s="431"/>
      <c r="SUX490" s="3"/>
      <c r="SUY490" s="570"/>
      <c r="SUZ490" s="3"/>
      <c r="SVA490" s="431"/>
      <c r="SVB490" s="3"/>
      <c r="SVC490" s="570"/>
      <c r="SVD490" s="3"/>
      <c r="SVE490" s="431"/>
      <c r="SVF490" s="3"/>
      <c r="SVG490" s="570"/>
      <c r="SVH490" s="3"/>
      <c r="SVI490" s="431"/>
      <c r="SVJ490" s="3"/>
      <c r="SVK490" s="570"/>
      <c r="SVL490" s="3"/>
      <c r="SVM490" s="431"/>
      <c r="SVN490" s="3"/>
      <c r="SVO490" s="570"/>
      <c r="SVP490" s="3"/>
      <c r="SVQ490" s="431"/>
      <c r="SVR490" s="3"/>
      <c r="SVS490" s="570"/>
      <c r="SVT490" s="3"/>
      <c r="SVU490" s="431"/>
      <c r="SVV490" s="3"/>
      <c r="SVW490" s="570"/>
      <c r="SVX490" s="3"/>
      <c r="SVY490" s="431"/>
      <c r="SVZ490" s="3"/>
      <c r="SWA490" s="570"/>
      <c r="SWB490" s="3"/>
      <c r="SWC490" s="431"/>
      <c r="SWD490" s="3"/>
      <c r="SWE490" s="570"/>
      <c r="SWF490" s="3"/>
      <c r="SWG490" s="431"/>
      <c r="SWH490" s="3"/>
      <c r="SWI490" s="570"/>
      <c r="SWJ490" s="3"/>
      <c r="SWK490" s="431"/>
      <c r="SWL490" s="3"/>
      <c r="SWM490" s="570"/>
      <c r="SWN490" s="3"/>
      <c r="SWO490" s="431"/>
      <c r="SWP490" s="3"/>
      <c r="SWQ490" s="570"/>
      <c r="SWR490" s="3"/>
      <c r="SWS490" s="431"/>
      <c r="SWT490" s="3"/>
      <c r="SWU490" s="570"/>
      <c r="SWV490" s="3"/>
      <c r="SWW490" s="431"/>
      <c r="SWX490" s="3"/>
      <c r="SWY490" s="570"/>
      <c r="SWZ490" s="3"/>
      <c r="SXA490" s="431"/>
      <c r="SXB490" s="3"/>
      <c r="SXC490" s="570"/>
      <c r="SXD490" s="3"/>
      <c r="SXE490" s="431"/>
      <c r="SXF490" s="3"/>
      <c r="SXG490" s="570"/>
      <c r="SXH490" s="3"/>
      <c r="SXI490" s="431"/>
      <c r="SXJ490" s="3"/>
      <c r="SXK490" s="570"/>
      <c r="SXL490" s="3"/>
      <c r="SXM490" s="431"/>
      <c r="SXN490" s="3"/>
      <c r="SXO490" s="570"/>
      <c r="SXP490" s="3"/>
      <c r="SXQ490" s="431"/>
      <c r="SXR490" s="3"/>
      <c r="SXS490" s="570"/>
      <c r="SXT490" s="3"/>
      <c r="SXU490" s="431"/>
      <c r="SXV490" s="3"/>
      <c r="SXW490" s="570"/>
      <c r="SXX490" s="3"/>
      <c r="SXY490" s="431"/>
      <c r="SXZ490" s="3"/>
      <c r="SYA490" s="570"/>
      <c r="SYB490" s="3"/>
      <c r="SYC490" s="431"/>
      <c r="SYD490" s="3"/>
      <c r="SYE490" s="570"/>
      <c r="SYF490" s="3"/>
      <c r="SYG490" s="431"/>
      <c r="SYH490" s="3"/>
      <c r="SYI490" s="570"/>
      <c r="SYJ490" s="3"/>
      <c r="SYK490" s="431"/>
      <c r="SYL490" s="3"/>
      <c r="SYM490" s="570"/>
      <c r="SYN490" s="3"/>
      <c r="SYO490" s="431"/>
      <c r="SYP490" s="3"/>
      <c r="SYQ490" s="570"/>
      <c r="SYR490" s="3"/>
      <c r="SYS490" s="431"/>
      <c r="SYT490" s="3"/>
      <c r="SYU490" s="570"/>
      <c r="SYV490" s="3"/>
      <c r="SYW490" s="431"/>
      <c r="SYX490" s="3"/>
      <c r="SYY490" s="570"/>
      <c r="SYZ490" s="3"/>
      <c r="SZA490" s="431"/>
      <c r="SZB490" s="3"/>
      <c r="SZC490" s="570"/>
      <c r="SZD490" s="3"/>
      <c r="SZE490" s="431"/>
      <c r="SZF490" s="3"/>
      <c r="SZG490" s="570"/>
      <c r="SZH490" s="3"/>
      <c r="SZI490" s="431"/>
      <c r="SZJ490" s="3"/>
      <c r="SZK490" s="570"/>
      <c r="SZL490" s="3"/>
      <c r="SZM490" s="431"/>
      <c r="SZN490" s="3"/>
      <c r="SZO490" s="570"/>
      <c r="SZP490" s="3"/>
      <c r="SZQ490" s="431"/>
      <c r="SZR490" s="3"/>
      <c r="SZS490" s="570"/>
      <c r="SZT490" s="3"/>
      <c r="SZU490" s="431"/>
      <c r="SZV490" s="3"/>
      <c r="SZW490" s="570"/>
      <c r="SZX490" s="3"/>
      <c r="SZY490" s="431"/>
      <c r="SZZ490" s="3"/>
      <c r="TAA490" s="570"/>
      <c r="TAB490" s="3"/>
      <c r="TAC490" s="431"/>
      <c r="TAD490" s="3"/>
      <c r="TAE490" s="570"/>
      <c r="TAF490" s="3"/>
      <c r="TAG490" s="431"/>
      <c r="TAH490" s="3"/>
      <c r="TAI490" s="570"/>
      <c r="TAJ490" s="3"/>
      <c r="TAK490" s="431"/>
      <c r="TAL490" s="3"/>
      <c r="TAM490" s="570"/>
      <c r="TAN490" s="3"/>
      <c r="TAO490" s="431"/>
      <c r="TAP490" s="3"/>
      <c r="TAQ490" s="570"/>
      <c r="TAR490" s="3"/>
      <c r="TAS490" s="431"/>
      <c r="TAT490" s="3"/>
      <c r="TAU490" s="570"/>
      <c r="TAV490" s="3"/>
      <c r="TAW490" s="431"/>
      <c r="TAX490" s="3"/>
      <c r="TAY490" s="570"/>
      <c r="TAZ490" s="3"/>
      <c r="TBA490" s="431"/>
      <c r="TBB490" s="3"/>
      <c r="TBC490" s="570"/>
      <c r="TBD490" s="3"/>
      <c r="TBE490" s="431"/>
      <c r="TBF490" s="3"/>
      <c r="TBG490" s="570"/>
      <c r="TBH490" s="3"/>
      <c r="TBI490" s="431"/>
      <c r="TBJ490" s="3"/>
      <c r="TBK490" s="570"/>
      <c r="TBL490" s="3"/>
      <c r="TBM490" s="431"/>
      <c r="TBN490" s="3"/>
      <c r="TBO490" s="570"/>
      <c r="TBP490" s="3"/>
      <c r="TBQ490" s="431"/>
      <c r="TBR490" s="3"/>
      <c r="TBS490" s="570"/>
      <c r="TBT490" s="3"/>
      <c r="TBU490" s="431"/>
      <c r="TBV490" s="3"/>
      <c r="TBW490" s="570"/>
      <c r="TBX490" s="3"/>
      <c r="TBY490" s="431"/>
      <c r="TBZ490" s="3"/>
      <c r="TCA490" s="570"/>
      <c r="TCB490" s="3"/>
      <c r="TCC490" s="431"/>
      <c r="TCD490" s="3"/>
      <c r="TCE490" s="570"/>
      <c r="TCF490" s="3"/>
      <c r="TCG490" s="431"/>
      <c r="TCH490" s="3"/>
      <c r="TCI490" s="570"/>
      <c r="TCJ490" s="3"/>
      <c r="TCK490" s="431"/>
      <c r="TCL490" s="3"/>
      <c r="TCM490" s="570"/>
      <c r="TCN490" s="3"/>
      <c r="TCO490" s="431"/>
      <c r="TCP490" s="3"/>
      <c r="TCQ490" s="570"/>
      <c r="TCR490" s="3"/>
      <c r="TCS490" s="431"/>
      <c r="TCT490" s="3"/>
      <c r="TCU490" s="570"/>
      <c r="TCV490" s="3"/>
      <c r="TCW490" s="431"/>
      <c r="TCX490" s="3"/>
      <c r="TCY490" s="570"/>
      <c r="TCZ490" s="3"/>
      <c r="TDA490" s="431"/>
      <c r="TDB490" s="3"/>
      <c r="TDC490" s="570"/>
      <c r="TDD490" s="3"/>
      <c r="TDE490" s="431"/>
      <c r="TDF490" s="3"/>
      <c r="TDG490" s="570"/>
      <c r="TDH490" s="3"/>
      <c r="TDI490" s="431"/>
      <c r="TDJ490" s="3"/>
      <c r="TDK490" s="570"/>
      <c r="TDL490" s="3"/>
      <c r="TDM490" s="431"/>
      <c r="TDN490" s="3"/>
      <c r="TDO490" s="570"/>
      <c r="TDP490" s="3"/>
      <c r="TDQ490" s="431"/>
      <c r="TDR490" s="3"/>
      <c r="TDS490" s="570"/>
      <c r="TDT490" s="3"/>
      <c r="TDU490" s="431"/>
      <c r="TDV490" s="3"/>
      <c r="TDW490" s="570"/>
      <c r="TDX490" s="3"/>
      <c r="TDY490" s="431"/>
      <c r="TDZ490" s="3"/>
      <c r="TEA490" s="570"/>
      <c r="TEB490" s="3"/>
      <c r="TEC490" s="431"/>
      <c r="TED490" s="3"/>
      <c r="TEE490" s="570"/>
      <c r="TEF490" s="3"/>
      <c r="TEG490" s="431"/>
      <c r="TEH490" s="3"/>
      <c r="TEI490" s="570"/>
      <c r="TEJ490" s="3"/>
      <c r="TEK490" s="431"/>
      <c r="TEL490" s="3"/>
      <c r="TEM490" s="570"/>
      <c r="TEN490" s="3"/>
      <c r="TEO490" s="431"/>
      <c r="TEP490" s="3"/>
      <c r="TEQ490" s="570"/>
      <c r="TER490" s="3"/>
      <c r="TES490" s="431"/>
      <c r="TET490" s="3"/>
      <c r="TEU490" s="570"/>
      <c r="TEV490" s="3"/>
      <c r="TEW490" s="431"/>
      <c r="TEX490" s="3"/>
      <c r="TEY490" s="570"/>
      <c r="TEZ490" s="3"/>
      <c r="TFA490" s="431"/>
      <c r="TFB490" s="3"/>
      <c r="TFC490" s="570"/>
      <c r="TFD490" s="3"/>
      <c r="TFE490" s="431"/>
      <c r="TFF490" s="3"/>
      <c r="TFG490" s="570"/>
      <c r="TFH490" s="3"/>
      <c r="TFI490" s="431"/>
      <c r="TFJ490" s="3"/>
      <c r="TFK490" s="570"/>
      <c r="TFL490" s="3"/>
      <c r="TFM490" s="431"/>
      <c r="TFN490" s="3"/>
      <c r="TFO490" s="570"/>
      <c r="TFP490" s="3"/>
      <c r="TFQ490" s="431"/>
      <c r="TFR490" s="3"/>
      <c r="TFS490" s="570"/>
      <c r="TFT490" s="3"/>
      <c r="TFU490" s="431"/>
      <c r="TFV490" s="3"/>
      <c r="TFW490" s="570"/>
      <c r="TFX490" s="3"/>
      <c r="TFY490" s="431"/>
      <c r="TFZ490" s="3"/>
      <c r="TGA490" s="570"/>
      <c r="TGB490" s="3"/>
      <c r="TGC490" s="431"/>
      <c r="TGD490" s="3"/>
      <c r="TGE490" s="570"/>
      <c r="TGF490" s="3"/>
      <c r="TGG490" s="431"/>
      <c r="TGH490" s="3"/>
      <c r="TGI490" s="570"/>
      <c r="TGJ490" s="3"/>
      <c r="TGK490" s="431"/>
      <c r="TGL490" s="3"/>
      <c r="TGM490" s="570"/>
      <c r="TGN490" s="3"/>
      <c r="TGO490" s="431"/>
      <c r="TGP490" s="3"/>
      <c r="TGQ490" s="570"/>
      <c r="TGR490" s="3"/>
      <c r="TGS490" s="431"/>
      <c r="TGT490" s="3"/>
      <c r="TGU490" s="570"/>
      <c r="TGV490" s="3"/>
      <c r="TGW490" s="431"/>
      <c r="TGX490" s="3"/>
      <c r="TGY490" s="570"/>
      <c r="TGZ490" s="3"/>
      <c r="THA490" s="431"/>
      <c r="THB490" s="3"/>
      <c r="THC490" s="570"/>
      <c r="THD490" s="3"/>
      <c r="THE490" s="431"/>
      <c r="THF490" s="3"/>
      <c r="THG490" s="570"/>
      <c r="THH490" s="3"/>
      <c r="THI490" s="431"/>
      <c r="THJ490" s="3"/>
      <c r="THK490" s="570"/>
      <c r="THL490" s="3"/>
      <c r="THM490" s="431"/>
      <c r="THN490" s="3"/>
      <c r="THO490" s="570"/>
      <c r="THP490" s="3"/>
      <c r="THQ490" s="431"/>
      <c r="THR490" s="3"/>
      <c r="THS490" s="570"/>
      <c r="THT490" s="3"/>
      <c r="THU490" s="431"/>
      <c r="THV490" s="3"/>
      <c r="THW490" s="570"/>
      <c r="THX490" s="3"/>
      <c r="THY490" s="431"/>
      <c r="THZ490" s="3"/>
      <c r="TIA490" s="570"/>
      <c r="TIB490" s="3"/>
      <c r="TIC490" s="431"/>
      <c r="TID490" s="3"/>
      <c r="TIE490" s="570"/>
      <c r="TIF490" s="3"/>
      <c r="TIG490" s="431"/>
      <c r="TIH490" s="3"/>
      <c r="TII490" s="570"/>
      <c r="TIJ490" s="3"/>
      <c r="TIK490" s="431"/>
      <c r="TIL490" s="3"/>
      <c r="TIM490" s="570"/>
      <c r="TIN490" s="3"/>
      <c r="TIO490" s="431"/>
      <c r="TIP490" s="3"/>
      <c r="TIQ490" s="570"/>
      <c r="TIR490" s="3"/>
      <c r="TIS490" s="431"/>
      <c r="TIT490" s="3"/>
      <c r="TIU490" s="570"/>
      <c r="TIV490" s="3"/>
      <c r="TIW490" s="431"/>
      <c r="TIX490" s="3"/>
      <c r="TIY490" s="570"/>
      <c r="TIZ490" s="3"/>
      <c r="TJA490" s="431"/>
      <c r="TJB490" s="3"/>
      <c r="TJC490" s="570"/>
      <c r="TJD490" s="3"/>
      <c r="TJE490" s="431"/>
      <c r="TJF490" s="3"/>
      <c r="TJG490" s="570"/>
      <c r="TJH490" s="3"/>
      <c r="TJI490" s="431"/>
      <c r="TJJ490" s="3"/>
      <c r="TJK490" s="570"/>
      <c r="TJL490" s="3"/>
      <c r="TJM490" s="431"/>
      <c r="TJN490" s="3"/>
      <c r="TJO490" s="570"/>
      <c r="TJP490" s="3"/>
      <c r="TJQ490" s="431"/>
      <c r="TJR490" s="3"/>
      <c r="TJS490" s="570"/>
      <c r="TJT490" s="3"/>
      <c r="TJU490" s="431"/>
      <c r="TJV490" s="3"/>
      <c r="TJW490" s="570"/>
      <c r="TJX490" s="3"/>
      <c r="TJY490" s="431"/>
      <c r="TJZ490" s="3"/>
      <c r="TKA490" s="570"/>
      <c r="TKB490" s="3"/>
      <c r="TKC490" s="431"/>
      <c r="TKD490" s="3"/>
      <c r="TKE490" s="570"/>
      <c r="TKF490" s="3"/>
      <c r="TKG490" s="431"/>
      <c r="TKH490" s="3"/>
      <c r="TKI490" s="570"/>
      <c r="TKJ490" s="3"/>
      <c r="TKK490" s="431"/>
      <c r="TKL490" s="3"/>
      <c r="TKM490" s="570"/>
      <c r="TKN490" s="3"/>
      <c r="TKO490" s="431"/>
      <c r="TKP490" s="3"/>
      <c r="TKQ490" s="570"/>
      <c r="TKR490" s="3"/>
      <c r="TKS490" s="431"/>
      <c r="TKT490" s="3"/>
      <c r="TKU490" s="570"/>
      <c r="TKV490" s="3"/>
      <c r="TKW490" s="431"/>
      <c r="TKX490" s="3"/>
      <c r="TKY490" s="570"/>
      <c r="TKZ490" s="3"/>
      <c r="TLA490" s="431"/>
      <c r="TLB490" s="3"/>
      <c r="TLC490" s="570"/>
      <c r="TLD490" s="3"/>
      <c r="TLE490" s="431"/>
      <c r="TLF490" s="3"/>
      <c r="TLG490" s="570"/>
      <c r="TLH490" s="3"/>
      <c r="TLI490" s="431"/>
      <c r="TLJ490" s="3"/>
      <c r="TLK490" s="570"/>
      <c r="TLL490" s="3"/>
      <c r="TLM490" s="431"/>
      <c r="TLN490" s="3"/>
      <c r="TLO490" s="570"/>
      <c r="TLP490" s="3"/>
      <c r="TLQ490" s="431"/>
      <c r="TLR490" s="3"/>
      <c r="TLS490" s="570"/>
      <c r="TLT490" s="3"/>
      <c r="TLU490" s="431"/>
      <c r="TLV490" s="3"/>
      <c r="TLW490" s="570"/>
      <c r="TLX490" s="3"/>
      <c r="TLY490" s="431"/>
      <c r="TLZ490" s="3"/>
      <c r="TMA490" s="570"/>
      <c r="TMB490" s="3"/>
      <c r="TMC490" s="431"/>
      <c r="TMD490" s="3"/>
      <c r="TME490" s="570"/>
      <c r="TMF490" s="3"/>
      <c r="TMG490" s="431"/>
      <c r="TMH490" s="3"/>
      <c r="TMI490" s="570"/>
      <c r="TMJ490" s="3"/>
      <c r="TMK490" s="431"/>
      <c r="TML490" s="3"/>
      <c r="TMM490" s="570"/>
      <c r="TMN490" s="3"/>
      <c r="TMO490" s="431"/>
      <c r="TMP490" s="3"/>
      <c r="TMQ490" s="570"/>
      <c r="TMR490" s="3"/>
      <c r="TMS490" s="431"/>
      <c r="TMT490" s="3"/>
      <c r="TMU490" s="570"/>
      <c r="TMV490" s="3"/>
      <c r="TMW490" s="431"/>
      <c r="TMX490" s="3"/>
      <c r="TMY490" s="570"/>
      <c r="TMZ490" s="3"/>
      <c r="TNA490" s="431"/>
      <c r="TNB490" s="3"/>
      <c r="TNC490" s="570"/>
      <c r="TND490" s="3"/>
      <c r="TNE490" s="431"/>
      <c r="TNF490" s="3"/>
      <c r="TNG490" s="570"/>
      <c r="TNH490" s="3"/>
      <c r="TNI490" s="431"/>
      <c r="TNJ490" s="3"/>
      <c r="TNK490" s="570"/>
      <c r="TNL490" s="3"/>
      <c r="TNM490" s="431"/>
      <c r="TNN490" s="3"/>
      <c r="TNO490" s="570"/>
      <c r="TNP490" s="3"/>
      <c r="TNQ490" s="431"/>
      <c r="TNR490" s="3"/>
      <c r="TNS490" s="570"/>
      <c r="TNT490" s="3"/>
      <c r="TNU490" s="431"/>
      <c r="TNV490" s="3"/>
      <c r="TNW490" s="570"/>
      <c r="TNX490" s="3"/>
      <c r="TNY490" s="431"/>
      <c r="TNZ490" s="3"/>
      <c r="TOA490" s="570"/>
      <c r="TOB490" s="3"/>
      <c r="TOC490" s="431"/>
      <c r="TOD490" s="3"/>
      <c r="TOE490" s="570"/>
      <c r="TOF490" s="3"/>
      <c r="TOG490" s="431"/>
      <c r="TOH490" s="3"/>
      <c r="TOI490" s="570"/>
      <c r="TOJ490" s="3"/>
      <c r="TOK490" s="431"/>
      <c r="TOL490" s="3"/>
      <c r="TOM490" s="570"/>
      <c r="TON490" s="3"/>
      <c r="TOO490" s="431"/>
      <c r="TOP490" s="3"/>
      <c r="TOQ490" s="570"/>
      <c r="TOR490" s="3"/>
      <c r="TOS490" s="431"/>
      <c r="TOT490" s="3"/>
      <c r="TOU490" s="570"/>
      <c r="TOV490" s="3"/>
      <c r="TOW490" s="431"/>
      <c r="TOX490" s="3"/>
      <c r="TOY490" s="570"/>
      <c r="TOZ490" s="3"/>
      <c r="TPA490" s="431"/>
      <c r="TPB490" s="3"/>
      <c r="TPC490" s="570"/>
      <c r="TPD490" s="3"/>
      <c r="TPE490" s="431"/>
      <c r="TPF490" s="3"/>
      <c r="TPG490" s="570"/>
      <c r="TPH490" s="3"/>
      <c r="TPI490" s="431"/>
      <c r="TPJ490" s="3"/>
      <c r="TPK490" s="570"/>
      <c r="TPL490" s="3"/>
      <c r="TPM490" s="431"/>
      <c r="TPN490" s="3"/>
      <c r="TPO490" s="570"/>
      <c r="TPP490" s="3"/>
      <c r="TPQ490" s="431"/>
      <c r="TPR490" s="3"/>
      <c r="TPS490" s="570"/>
      <c r="TPT490" s="3"/>
      <c r="TPU490" s="431"/>
      <c r="TPV490" s="3"/>
      <c r="TPW490" s="570"/>
      <c r="TPX490" s="3"/>
      <c r="TPY490" s="431"/>
      <c r="TPZ490" s="3"/>
      <c r="TQA490" s="570"/>
      <c r="TQB490" s="3"/>
      <c r="TQC490" s="431"/>
      <c r="TQD490" s="3"/>
      <c r="TQE490" s="570"/>
      <c r="TQF490" s="3"/>
      <c r="TQG490" s="431"/>
      <c r="TQH490" s="3"/>
      <c r="TQI490" s="570"/>
      <c r="TQJ490" s="3"/>
      <c r="TQK490" s="431"/>
      <c r="TQL490" s="3"/>
      <c r="TQM490" s="570"/>
      <c r="TQN490" s="3"/>
      <c r="TQO490" s="431"/>
      <c r="TQP490" s="3"/>
      <c r="TQQ490" s="570"/>
      <c r="TQR490" s="3"/>
      <c r="TQS490" s="431"/>
      <c r="TQT490" s="3"/>
      <c r="TQU490" s="570"/>
      <c r="TQV490" s="3"/>
      <c r="TQW490" s="431"/>
      <c r="TQX490" s="3"/>
      <c r="TQY490" s="570"/>
      <c r="TQZ490" s="3"/>
      <c r="TRA490" s="431"/>
      <c r="TRB490" s="3"/>
      <c r="TRC490" s="570"/>
      <c r="TRD490" s="3"/>
      <c r="TRE490" s="431"/>
      <c r="TRF490" s="3"/>
      <c r="TRG490" s="570"/>
      <c r="TRH490" s="3"/>
      <c r="TRI490" s="431"/>
      <c r="TRJ490" s="3"/>
      <c r="TRK490" s="570"/>
      <c r="TRL490" s="3"/>
      <c r="TRM490" s="431"/>
      <c r="TRN490" s="3"/>
      <c r="TRO490" s="570"/>
      <c r="TRP490" s="3"/>
      <c r="TRQ490" s="431"/>
      <c r="TRR490" s="3"/>
      <c r="TRS490" s="570"/>
      <c r="TRT490" s="3"/>
      <c r="TRU490" s="431"/>
      <c r="TRV490" s="3"/>
      <c r="TRW490" s="570"/>
      <c r="TRX490" s="3"/>
      <c r="TRY490" s="431"/>
      <c r="TRZ490" s="3"/>
      <c r="TSA490" s="570"/>
      <c r="TSB490" s="3"/>
      <c r="TSC490" s="431"/>
      <c r="TSD490" s="3"/>
      <c r="TSE490" s="570"/>
      <c r="TSF490" s="3"/>
      <c r="TSG490" s="431"/>
      <c r="TSH490" s="3"/>
      <c r="TSI490" s="570"/>
      <c r="TSJ490" s="3"/>
      <c r="TSK490" s="431"/>
      <c r="TSL490" s="3"/>
      <c r="TSM490" s="570"/>
      <c r="TSN490" s="3"/>
      <c r="TSO490" s="431"/>
      <c r="TSP490" s="3"/>
      <c r="TSQ490" s="570"/>
      <c r="TSR490" s="3"/>
      <c r="TSS490" s="431"/>
      <c r="TST490" s="3"/>
      <c r="TSU490" s="570"/>
      <c r="TSV490" s="3"/>
      <c r="TSW490" s="431"/>
      <c r="TSX490" s="3"/>
      <c r="TSY490" s="570"/>
      <c r="TSZ490" s="3"/>
      <c r="TTA490" s="431"/>
      <c r="TTB490" s="3"/>
      <c r="TTC490" s="570"/>
      <c r="TTD490" s="3"/>
      <c r="TTE490" s="431"/>
      <c r="TTF490" s="3"/>
      <c r="TTG490" s="570"/>
      <c r="TTH490" s="3"/>
      <c r="TTI490" s="431"/>
      <c r="TTJ490" s="3"/>
      <c r="TTK490" s="570"/>
      <c r="TTL490" s="3"/>
      <c r="TTM490" s="431"/>
      <c r="TTN490" s="3"/>
      <c r="TTO490" s="570"/>
      <c r="TTP490" s="3"/>
      <c r="TTQ490" s="431"/>
      <c r="TTR490" s="3"/>
      <c r="TTS490" s="570"/>
      <c r="TTT490" s="3"/>
      <c r="TTU490" s="431"/>
      <c r="TTV490" s="3"/>
      <c r="TTW490" s="570"/>
      <c r="TTX490" s="3"/>
      <c r="TTY490" s="431"/>
      <c r="TTZ490" s="3"/>
      <c r="TUA490" s="570"/>
      <c r="TUB490" s="3"/>
      <c r="TUC490" s="431"/>
      <c r="TUD490" s="3"/>
      <c r="TUE490" s="570"/>
      <c r="TUF490" s="3"/>
      <c r="TUG490" s="431"/>
      <c r="TUH490" s="3"/>
      <c r="TUI490" s="570"/>
      <c r="TUJ490" s="3"/>
      <c r="TUK490" s="431"/>
      <c r="TUL490" s="3"/>
      <c r="TUM490" s="570"/>
      <c r="TUN490" s="3"/>
      <c r="TUO490" s="431"/>
      <c r="TUP490" s="3"/>
      <c r="TUQ490" s="570"/>
      <c r="TUR490" s="3"/>
      <c r="TUS490" s="431"/>
      <c r="TUT490" s="3"/>
      <c r="TUU490" s="570"/>
      <c r="TUV490" s="3"/>
      <c r="TUW490" s="431"/>
      <c r="TUX490" s="3"/>
      <c r="TUY490" s="570"/>
      <c r="TUZ490" s="3"/>
      <c r="TVA490" s="431"/>
      <c r="TVB490" s="3"/>
      <c r="TVC490" s="570"/>
      <c r="TVD490" s="3"/>
      <c r="TVE490" s="431"/>
      <c r="TVF490" s="3"/>
      <c r="TVG490" s="570"/>
      <c r="TVH490" s="3"/>
      <c r="TVI490" s="431"/>
      <c r="TVJ490" s="3"/>
      <c r="TVK490" s="570"/>
      <c r="TVL490" s="3"/>
      <c r="TVM490" s="431"/>
      <c r="TVN490" s="3"/>
      <c r="TVO490" s="570"/>
      <c r="TVP490" s="3"/>
      <c r="TVQ490" s="431"/>
      <c r="TVR490" s="3"/>
      <c r="TVS490" s="570"/>
      <c r="TVT490" s="3"/>
      <c r="TVU490" s="431"/>
      <c r="TVV490" s="3"/>
      <c r="TVW490" s="570"/>
      <c r="TVX490" s="3"/>
      <c r="TVY490" s="431"/>
      <c r="TVZ490" s="3"/>
      <c r="TWA490" s="570"/>
      <c r="TWB490" s="3"/>
      <c r="TWC490" s="431"/>
      <c r="TWD490" s="3"/>
      <c r="TWE490" s="570"/>
      <c r="TWF490" s="3"/>
      <c r="TWG490" s="431"/>
      <c r="TWH490" s="3"/>
      <c r="TWI490" s="570"/>
      <c r="TWJ490" s="3"/>
      <c r="TWK490" s="431"/>
      <c r="TWL490" s="3"/>
      <c r="TWM490" s="570"/>
      <c r="TWN490" s="3"/>
      <c r="TWO490" s="431"/>
      <c r="TWP490" s="3"/>
      <c r="TWQ490" s="570"/>
      <c r="TWR490" s="3"/>
      <c r="TWS490" s="431"/>
      <c r="TWT490" s="3"/>
      <c r="TWU490" s="570"/>
      <c r="TWV490" s="3"/>
      <c r="TWW490" s="431"/>
      <c r="TWX490" s="3"/>
      <c r="TWY490" s="570"/>
      <c r="TWZ490" s="3"/>
      <c r="TXA490" s="431"/>
      <c r="TXB490" s="3"/>
      <c r="TXC490" s="570"/>
      <c r="TXD490" s="3"/>
      <c r="TXE490" s="431"/>
      <c r="TXF490" s="3"/>
      <c r="TXG490" s="570"/>
      <c r="TXH490" s="3"/>
      <c r="TXI490" s="431"/>
      <c r="TXJ490" s="3"/>
      <c r="TXK490" s="570"/>
      <c r="TXL490" s="3"/>
      <c r="TXM490" s="431"/>
      <c r="TXN490" s="3"/>
      <c r="TXO490" s="570"/>
      <c r="TXP490" s="3"/>
      <c r="TXQ490" s="431"/>
      <c r="TXR490" s="3"/>
      <c r="TXS490" s="570"/>
      <c r="TXT490" s="3"/>
      <c r="TXU490" s="431"/>
      <c r="TXV490" s="3"/>
      <c r="TXW490" s="570"/>
      <c r="TXX490" s="3"/>
      <c r="TXY490" s="431"/>
      <c r="TXZ490" s="3"/>
      <c r="TYA490" s="570"/>
      <c r="TYB490" s="3"/>
      <c r="TYC490" s="431"/>
      <c r="TYD490" s="3"/>
      <c r="TYE490" s="570"/>
      <c r="TYF490" s="3"/>
      <c r="TYG490" s="431"/>
      <c r="TYH490" s="3"/>
      <c r="TYI490" s="570"/>
      <c r="TYJ490" s="3"/>
      <c r="TYK490" s="431"/>
      <c r="TYL490" s="3"/>
      <c r="TYM490" s="570"/>
      <c r="TYN490" s="3"/>
      <c r="TYO490" s="431"/>
      <c r="TYP490" s="3"/>
      <c r="TYQ490" s="570"/>
      <c r="TYR490" s="3"/>
      <c r="TYS490" s="431"/>
      <c r="TYT490" s="3"/>
      <c r="TYU490" s="570"/>
      <c r="TYV490" s="3"/>
      <c r="TYW490" s="431"/>
      <c r="TYX490" s="3"/>
      <c r="TYY490" s="570"/>
      <c r="TYZ490" s="3"/>
      <c r="TZA490" s="431"/>
      <c r="TZB490" s="3"/>
      <c r="TZC490" s="570"/>
      <c r="TZD490" s="3"/>
      <c r="TZE490" s="431"/>
      <c r="TZF490" s="3"/>
      <c r="TZG490" s="570"/>
      <c r="TZH490" s="3"/>
      <c r="TZI490" s="431"/>
      <c r="TZJ490" s="3"/>
      <c r="TZK490" s="570"/>
      <c r="TZL490" s="3"/>
      <c r="TZM490" s="431"/>
      <c r="TZN490" s="3"/>
      <c r="TZO490" s="570"/>
      <c r="TZP490" s="3"/>
      <c r="TZQ490" s="431"/>
      <c r="TZR490" s="3"/>
      <c r="TZS490" s="570"/>
      <c r="TZT490" s="3"/>
      <c r="TZU490" s="431"/>
      <c r="TZV490" s="3"/>
      <c r="TZW490" s="570"/>
      <c r="TZX490" s="3"/>
      <c r="TZY490" s="431"/>
      <c r="TZZ490" s="3"/>
      <c r="UAA490" s="570"/>
      <c r="UAB490" s="3"/>
      <c r="UAC490" s="431"/>
      <c r="UAD490" s="3"/>
      <c r="UAE490" s="570"/>
      <c r="UAF490" s="3"/>
      <c r="UAG490" s="431"/>
      <c r="UAH490" s="3"/>
      <c r="UAI490" s="570"/>
      <c r="UAJ490" s="3"/>
      <c r="UAK490" s="431"/>
      <c r="UAL490" s="3"/>
      <c r="UAM490" s="570"/>
      <c r="UAN490" s="3"/>
      <c r="UAO490" s="431"/>
      <c r="UAP490" s="3"/>
      <c r="UAQ490" s="570"/>
      <c r="UAR490" s="3"/>
      <c r="UAS490" s="431"/>
      <c r="UAT490" s="3"/>
      <c r="UAU490" s="570"/>
      <c r="UAV490" s="3"/>
      <c r="UAW490" s="431"/>
      <c r="UAX490" s="3"/>
      <c r="UAY490" s="570"/>
      <c r="UAZ490" s="3"/>
      <c r="UBA490" s="431"/>
      <c r="UBB490" s="3"/>
      <c r="UBC490" s="570"/>
      <c r="UBD490" s="3"/>
      <c r="UBE490" s="431"/>
      <c r="UBF490" s="3"/>
      <c r="UBG490" s="570"/>
      <c r="UBH490" s="3"/>
      <c r="UBI490" s="431"/>
      <c r="UBJ490" s="3"/>
      <c r="UBK490" s="570"/>
      <c r="UBL490" s="3"/>
      <c r="UBM490" s="431"/>
      <c r="UBN490" s="3"/>
      <c r="UBO490" s="570"/>
      <c r="UBP490" s="3"/>
      <c r="UBQ490" s="431"/>
      <c r="UBR490" s="3"/>
      <c r="UBS490" s="570"/>
      <c r="UBT490" s="3"/>
      <c r="UBU490" s="431"/>
      <c r="UBV490" s="3"/>
      <c r="UBW490" s="570"/>
      <c r="UBX490" s="3"/>
      <c r="UBY490" s="431"/>
      <c r="UBZ490" s="3"/>
      <c r="UCA490" s="570"/>
      <c r="UCB490" s="3"/>
      <c r="UCC490" s="431"/>
      <c r="UCD490" s="3"/>
      <c r="UCE490" s="570"/>
      <c r="UCF490" s="3"/>
      <c r="UCG490" s="431"/>
      <c r="UCH490" s="3"/>
      <c r="UCI490" s="570"/>
      <c r="UCJ490" s="3"/>
      <c r="UCK490" s="431"/>
      <c r="UCL490" s="3"/>
      <c r="UCM490" s="570"/>
      <c r="UCN490" s="3"/>
      <c r="UCO490" s="431"/>
      <c r="UCP490" s="3"/>
      <c r="UCQ490" s="570"/>
      <c r="UCR490" s="3"/>
      <c r="UCS490" s="431"/>
      <c r="UCT490" s="3"/>
      <c r="UCU490" s="570"/>
      <c r="UCV490" s="3"/>
      <c r="UCW490" s="431"/>
      <c r="UCX490" s="3"/>
      <c r="UCY490" s="570"/>
      <c r="UCZ490" s="3"/>
      <c r="UDA490" s="431"/>
      <c r="UDB490" s="3"/>
      <c r="UDC490" s="570"/>
      <c r="UDD490" s="3"/>
      <c r="UDE490" s="431"/>
      <c r="UDF490" s="3"/>
      <c r="UDG490" s="570"/>
      <c r="UDH490" s="3"/>
      <c r="UDI490" s="431"/>
      <c r="UDJ490" s="3"/>
      <c r="UDK490" s="570"/>
      <c r="UDL490" s="3"/>
      <c r="UDM490" s="431"/>
      <c r="UDN490" s="3"/>
      <c r="UDO490" s="570"/>
      <c r="UDP490" s="3"/>
      <c r="UDQ490" s="431"/>
      <c r="UDR490" s="3"/>
      <c r="UDS490" s="570"/>
      <c r="UDT490" s="3"/>
      <c r="UDU490" s="431"/>
      <c r="UDV490" s="3"/>
      <c r="UDW490" s="570"/>
      <c r="UDX490" s="3"/>
      <c r="UDY490" s="431"/>
      <c r="UDZ490" s="3"/>
      <c r="UEA490" s="570"/>
      <c r="UEB490" s="3"/>
      <c r="UEC490" s="431"/>
      <c r="UED490" s="3"/>
      <c r="UEE490" s="570"/>
      <c r="UEF490" s="3"/>
      <c r="UEG490" s="431"/>
      <c r="UEH490" s="3"/>
      <c r="UEI490" s="570"/>
      <c r="UEJ490" s="3"/>
      <c r="UEK490" s="431"/>
      <c r="UEL490" s="3"/>
      <c r="UEM490" s="570"/>
      <c r="UEN490" s="3"/>
      <c r="UEO490" s="431"/>
      <c r="UEP490" s="3"/>
      <c r="UEQ490" s="570"/>
      <c r="UER490" s="3"/>
      <c r="UES490" s="431"/>
      <c r="UET490" s="3"/>
      <c r="UEU490" s="570"/>
      <c r="UEV490" s="3"/>
      <c r="UEW490" s="431"/>
      <c r="UEX490" s="3"/>
      <c r="UEY490" s="570"/>
      <c r="UEZ490" s="3"/>
      <c r="UFA490" s="431"/>
      <c r="UFB490" s="3"/>
      <c r="UFC490" s="570"/>
      <c r="UFD490" s="3"/>
      <c r="UFE490" s="431"/>
      <c r="UFF490" s="3"/>
      <c r="UFG490" s="570"/>
      <c r="UFH490" s="3"/>
      <c r="UFI490" s="431"/>
      <c r="UFJ490" s="3"/>
      <c r="UFK490" s="570"/>
      <c r="UFL490" s="3"/>
      <c r="UFM490" s="431"/>
      <c r="UFN490" s="3"/>
      <c r="UFO490" s="570"/>
      <c r="UFP490" s="3"/>
      <c r="UFQ490" s="431"/>
      <c r="UFR490" s="3"/>
      <c r="UFS490" s="570"/>
      <c r="UFT490" s="3"/>
      <c r="UFU490" s="431"/>
      <c r="UFV490" s="3"/>
      <c r="UFW490" s="570"/>
      <c r="UFX490" s="3"/>
      <c r="UFY490" s="431"/>
      <c r="UFZ490" s="3"/>
      <c r="UGA490" s="570"/>
      <c r="UGB490" s="3"/>
      <c r="UGC490" s="431"/>
      <c r="UGD490" s="3"/>
      <c r="UGE490" s="570"/>
      <c r="UGF490" s="3"/>
      <c r="UGG490" s="431"/>
      <c r="UGH490" s="3"/>
      <c r="UGI490" s="570"/>
      <c r="UGJ490" s="3"/>
      <c r="UGK490" s="431"/>
      <c r="UGL490" s="3"/>
      <c r="UGM490" s="570"/>
      <c r="UGN490" s="3"/>
      <c r="UGO490" s="431"/>
      <c r="UGP490" s="3"/>
      <c r="UGQ490" s="570"/>
      <c r="UGR490" s="3"/>
      <c r="UGS490" s="431"/>
      <c r="UGT490" s="3"/>
      <c r="UGU490" s="570"/>
      <c r="UGV490" s="3"/>
      <c r="UGW490" s="431"/>
      <c r="UGX490" s="3"/>
      <c r="UGY490" s="570"/>
      <c r="UGZ490" s="3"/>
      <c r="UHA490" s="431"/>
      <c r="UHB490" s="3"/>
      <c r="UHC490" s="570"/>
      <c r="UHD490" s="3"/>
      <c r="UHE490" s="431"/>
      <c r="UHF490" s="3"/>
      <c r="UHG490" s="570"/>
      <c r="UHH490" s="3"/>
      <c r="UHI490" s="431"/>
      <c r="UHJ490" s="3"/>
      <c r="UHK490" s="570"/>
      <c r="UHL490" s="3"/>
      <c r="UHM490" s="431"/>
      <c r="UHN490" s="3"/>
      <c r="UHO490" s="570"/>
      <c r="UHP490" s="3"/>
      <c r="UHQ490" s="431"/>
      <c r="UHR490" s="3"/>
      <c r="UHS490" s="570"/>
      <c r="UHT490" s="3"/>
      <c r="UHU490" s="431"/>
      <c r="UHV490" s="3"/>
      <c r="UHW490" s="570"/>
      <c r="UHX490" s="3"/>
      <c r="UHY490" s="431"/>
      <c r="UHZ490" s="3"/>
      <c r="UIA490" s="570"/>
      <c r="UIB490" s="3"/>
      <c r="UIC490" s="431"/>
      <c r="UID490" s="3"/>
      <c r="UIE490" s="570"/>
      <c r="UIF490" s="3"/>
      <c r="UIG490" s="431"/>
      <c r="UIH490" s="3"/>
      <c r="UII490" s="570"/>
      <c r="UIJ490" s="3"/>
      <c r="UIK490" s="431"/>
      <c r="UIL490" s="3"/>
      <c r="UIM490" s="570"/>
      <c r="UIN490" s="3"/>
      <c r="UIO490" s="431"/>
      <c r="UIP490" s="3"/>
      <c r="UIQ490" s="570"/>
      <c r="UIR490" s="3"/>
      <c r="UIS490" s="431"/>
      <c r="UIT490" s="3"/>
      <c r="UIU490" s="570"/>
      <c r="UIV490" s="3"/>
      <c r="UIW490" s="431"/>
      <c r="UIX490" s="3"/>
      <c r="UIY490" s="570"/>
      <c r="UIZ490" s="3"/>
      <c r="UJA490" s="431"/>
      <c r="UJB490" s="3"/>
      <c r="UJC490" s="570"/>
      <c r="UJD490" s="3"/>
      <c r="UJE490" s="431"/>
      <c r="UJF490" s="3"/>
      <c r="UJG490" s="570"/>
      <c r="UJH490" s="3"/>
      <c r="UJI490" s="431"/>
      <c r="UJJ490" s="3"/>
      <c r="UJK490" s="570"/>
      <c r="UJL490" s="3"/>
      <c r="UJM490" s="431"/>
      <c r="UJN490" s="3"/>
      <c r="UJO490" s="570"/>
      <c r="UJP490" s="3"/>
      <c r="UJQ490" s="431"/>
      <c r="UJR490" s="3"/>
      <c r="UJS490" s="570"/>
      <c r="UJT490" s="3"/>
      <c r="UJU490" s="431"/>
      <c r="UJV490" s="3"/>
      <c r="UJW490" s="570"/>
      <c r="UJX490" s="3"/>
      <c r="UJY490" s="431"/>
      <c r="UJZ490" s="3"/>
      <c r="UKA490" s="570"/>
      <c r="UKB490" s="3"/>
      <c r="UKC490" s="431"/>
      <c r="UKD490" s="3"/>
      <c r="UKE490" s="570"/>
      <c r="UKF490" s="3"/>
      <c r="UKG490" s="431"/>
      <c r="UKH490" s="3"/>
      <c r="UKI490" s="570"/>
      <c r="UKJ490" s="3"/>
      <c r="UKK490" s="431"/>
      <c r="UKL490" s="3"/>
      <c r="UKM490" s="570"/>
      <c r="UKN490" s="3"/>
      <c r="UKO490" s="431"/>
      <c r="UKP490" s="3"/>
      <c r="UKQ490" s="570"/>
      <c r="UKR490" s="3"/>
      <c r="UKS490" s="431"/>
      <c r="UKT490" s="3"/>
      <c r="UKU490" s="570"/>
      <c r="UKV490" s="3"/>
      <c r="UKW490" s="431"/>
      <c r="UKX490" s="3"/>
      <c r="UKY490" s="570"/>
      <c r="UKZ490" s="3"/>
      <c r="ULA490" s="431"/>
      <c r="ULB490" s="3"/>
      <c r="ULC490" s="570"/>
      <c r="ULD490" s="3"/>
      <c r="ULE490" s="431"/>
      <c r="ULF490" s="3"/>
      <c r="ULG490" s="570"/>
      <c r="ULH490" s="3"/>
      <c r="ULI490" s="431"/>
      <c r="ULJ490" s="3"/>
      <c r="ULK490" s="570"/>
      <c r="ULL490" s="3"/>
      <c r="ULM490" s="431"/>
      <c r="ULN490" s="3"/>
      <c r="ULO490" s="570"/>
      <c r="ULP490" s="3"/>
      <c r="ULQ490" s="431"/>
      <c r="ULR490" s="3"/>
      <c r="ULS490" s="570"/>
      <c r="ULT490" s="3"/>
      <c r="ULU490" s="431"/>
      <c r="ULV490" s="3"/>
      <c r="ULW490" s="570"/>
      <c r="ULX490" s="3"/>
      <c r="ULY490" s="431"/>
      <c r="ULZ490" s="3"/>
      <c r="UMA490" s="570"/>
      <c r="UMB490" s="3"/>
      <c r="UMC490" s="431"/>
      <c r="UMD490" s="3"/>
      <c r="UME490" s="570"/>
      <c r="UMF490" s="3"/>
      <c r="UMG490" s="431"/>
      <c r="UMH490" s="3"/>
      <c r="UMI490" s="570"/>
      <c r="UMJ490" s="3"/>
      <c r="UMK490" s="431"/>
      <c r="UML490" s="3"/>
      <c r="UMM490" s="570"/>
      <c r="UMN490" s="3"/>
      <c r="UMO490" s="431"/>
      <c r="UMP490" s="3"/>
      <c r="UMQ490" s="570"/>
      <c r="UMR490" s="3"/>
      <c r="UMS490" s="431"/>
      <c r="UMT490" s="3"/>
      <c r="UMU490" s="570"/>
      <c r="UMV490" s="3"/>
      <c r="UMW490" s="431"/>
      <c r="UMX490" s="3"/>
      <c r="UMY490" s="570"/>
      <c r="UMZ490" s="3"/>
      <c r="UNA490" s="431"/>
      <c r="UNB490" s="3"/>
      <c r="UNC490" s="570"/>
      <c r="UND490" s="3"/>
      <c r="UNE490" s="431"/>
      <c r="UNF490" s="3"/>
      <c r="UNG490" s="570"/>
      <c r="UNH490" s="3"/>
      <c r="UNI490" s="431"/>
      <c r="UNJ490" s="3"/>
      <c r="UNK490" s="570"/>
      <c r="UNL490" s="3"/>
      <c r="UNM490" s="431"/>
      <c r="UNN490" s="3"/>
      <c r="UNO490" s="570"/>
      <c r="UNP490" s="3"/>
      <c r="UNQ490" s="431"/>
      <c r="UNR490" s="3"/>
      <c r="UNS490" s="570"/>
      <c r="UNT490" s="3"/>
      <c r="UNU490" s="431"/>
      <c r="UNV490" s="3"/>
      <c r="UNW490" s="570"/>
      <c r="UNX490" s="3"/>
      <c r="UNY490" s="431"/>
      <c r="UNZ490" s="3"/>
      <c r="UOA490" s="570"/>
      <c r="UOB490" s="3"/>
      <c r="UOC490" s="431"/>
      <c r="UOD490" s="3"/>
      <c r="UOE490" s="570"/>
      <c r="UOF490" s="3"/>
      <c r="UOG490" s="431"/>
      <c r="UOH490" s="3"/>
      <c r="UOI490" s="570"/>
      <c r="UOJ490" s="3"/>
      <c r="UOK490" s="431"/>
      <c r="UOL490" s="3"/>
      <c r="UOM490" s="570"/>
      <c r="UON490" s="3"/>
      <c r="UOO490" s="431"/>
      <c r="UOP490" s="3"/>
      <c r="UOQ490" s="570"/>
      <c r="UOR490" s="3"/>
      <c r="UOS490" s="431"/>
      <c r="UOT490" s="3"/>
      <c r="UOU490" s="570"/>
      <c r="UOV490" s="3"/>
      <c r="UOW490" s="431"/>
      <c r="UOX490" s="3"/>
      <c r="UOY490" s="570"/>
      <c r="UOZ490" s="3"/>
      <c r="UPA490" s="431"/>
      <c r="UPB490" s="3"/>
      <c r="UPC490" s="570"/>
      <c r="UPD490" s="3"/>
      <c r="UPE490" s="431"/>
      <c r="UPF490" s="3"/>
      <c r="UPG490" s="570"/>
      <c r="UPH490" s="3"/>
      <c r="UPI490" s="431"/>
      <c r="UPJ490" s="3"/>
      <c r="UPK490" s="570"/>
      <c r="UPL490" s="3"/>
      <c r="UPM490" s="431"/>
      <c r="UPN490" s="3"/>
      <c r="UPO490" s="570"/>
      <c r="UPP490" s="3"/>
      <c r="UPQ490" s="431"/>
      <c r="UPR490" s="3"/>
      <c r="UPS490" s="570"/>
      <c r="UPT490" s="3"/>
      <c r="UPU490" s="431"/>
      <c r="UPV490" s="3"/>
      <c r="UPW490" s="570"/>
      <c r="UPX490" s="3"/>
      <c r="UPY490" s="431"/>
      <c r="UPZ490" s="3"/>
      <c r="UQA490" s="570"/>
      <c r="UQB490" s="3"/>
      <c r="UQC490" s="431"/>
      <c r="UQD490" s="3"/>
      <c r="UQE490" s="570"/>
      <c r="UQF490" s="3"/>
      <c r="UQG490" s="431"/>
      <c r="UQH490" s="3"/>
      <c r="UQI490" s="570"/>
      <c r="UQJ490" s="3"/>
      <c r="UQK490" s="431"/>
      <c r="UQL490" s="3"/>
      <c r="UQM490" s="570"/>
      <c r="UQN490" s="3"/>
      <c r="UQO490" s="431"/>
      <c r="UQP490" s="3"/>
      <c r="UQQ490" s="570"/>
      <c r="UQR490" s="3"/>
      <c r="UQS490" s="431"/>
      <c r="UQT490" s="3"/>
      <c r="UQU490" s="570"/>
      <c r="UQV490" s="3"/>
      <c r="UQW490" s="431"/>
      <c r="UQX490" s="3"/>
      <c r="UQY490" s="570"/>
      <c r="UQZ490" s="3"/>
      <c r="URA490" s="431"/>
      <c r="URB490" s="3"/>
      <c r="URC490" s="570"/>
      <c r="URD490" s="3"/>
      <c r="URE490" s="431"/>
      <c r="URF490" s="3"/>
      <c r="URG490" s="570"/>
      <c r="URH490" s="3"/>
      <c r="URI490" s="431"/>
      <c r="URJ490" s="3"/>
      <c r="URK490" s="570"/>
      <c r="URL490" s="3"/>
      <c r="URM490" s="431"/>
      <c r="URN490" s="3"/>
      <c r="URO490" s="570"/>
      <c r="URP490" s="3"/>
      <c r="URQ490" s="431"/>
      <c r="URR490" s="3"/>
      <c r="URS490" s="570"/>
      <c r="URT490" s="3"/>
      <c r="URU490" s="431"/>
      <c r="URV490" s="3"/>
      <c r="URW490" s="570"/>
      <c r="URX490" s="3"/>
      <c r="URY490" s="431"/>
      <c r="URZ490" s="3"/>
      <c r="USA490" s="570"/>
      <c r="USB490" s="3"/>
      <c r="USC490" s="431"/>
      <c r="USD490" s="3"/>
      <c r="USE490" s="570"/>
      <c r="USF490" s="3"/>
      <c r="USG490" s="431"/>
      <c r="USH490" s="3"/>
      <c r="USI490" s="570"/>
      <c r="USJ490" s="3"/>
      <c r="USK490" s="431"/>
      <c r="USL490" s="3"/>
      <c r="USM490" s="570"/>
      <c r="USN490" s="3"/>
      <c r="USO490" s="431"/>
      <c r="USP490" s="3"/>
      <c r="USQ490" s="570"/>
      <c r="USR490" s="3"/>
      <c r="USS490" s="431"/>
      <c r="UST490" s="3"/>
      <c r="USU490" s="570"/>
      <c r="USV490" s="3"/>
      <c r="USW490" s="431"/>
      <c r="USX490" s="3"/>
      <c r="USY490" s="570"/>
      <c r="USZ490" s="3"/>
      <c r="UTA490" s="431"/>
      <c r="UTB490" s="3"/>
      <c r="UTC490" s="570"/>
      <c r="UTD490" s="3"/>
      <c r="UTE490" s="431"/>
      <c r="UTF490" s="3"/>
      <c r="UTG490" s="570"/>
      <c r="UTH490" s="3"/>
      <c r="UTI490" s="431"/>
      <c r="UTJ490" s="3"/>
      <c r="UTK490" s="570"/>
      <c r="UTL490" s="3"/>
      <c r="UTM490" s="431"/>
      <c r="UTN490" s="3"/>
      <c r="UTO490" s="570"/>
      <c r="UTP490" s="3"/>
      <c r="UTQ490" s="431"/>
      <c r="UTR490" s="3"/>
      <c r="UTS490" s="570"/>
      <c r="UTT490" s="3"/>
      <c r="UTU490" s="431"/>
      <c r="UTV490" s="3"/>
      <c r="UTW490" s="570"/>
      <c r="UTX490" s="3"/>
      <c r="UTY490" s="431"/>
      <c r="UTZ490" s="3"/>
      <c r="UUA490" s="570"/>
      <c r="UUB490" s="3"/>
      <c r="UUC490" s="431"/>
      <c r="UUD490" s="3"/>
      <c r="UUE490" s="570"/>
      <c r="UUF490" s="3"/>
      <c r="UUG490" s="431"/>
      <c r="UUH490" s="3"/>
      <c r="UUI490" s="570"/>
      <c r="UUJ490" s="3"/>
      <c r="UUK490" s="431"/>
      <c r="UUL490" s="3"/>
      <c r="UUM490" s="570"/>
      <c r="UUN490" s="3"/>
      <c r="UUO490" s="431"/>
      <c r="UUP490" s="3"/>
      <c r="UUQ490" s="570"/>
      <c r="UUR490" s="3"/>
      <c r="UUS490" s="431"/>
      <c r="UUT490" s="3"/>
      <c r="UUU490" s="570"/>
      <c r="UUV490" s="3"/>
      <c r="UUW490" s="431"/>
      <c r="UUX490" s="3"/>
      <c r="UUY490" s="570"/>
      <c r="UUZ490" s="3"/>
      <c r="UVA490" s="431"/>
      <c r="UVB490" s="3"/>
      <c r="UVC490" s="570"/>
      <c r="UVD490" s="3"/>
      <c r="UVE490" s="431"/>
      <c r="UVF490" s="3"/>
      <c r="UVG490" s="570"/>
      <c r="UVH490" s="3"/>
      <c r="UVI490" s="431"/>
      <c r="UVJ490" s="3"/>
      <c r="UVK490" s="570"/>
      <c r="UVL490" s="3"/>
      <c r="UVM490" s="431"/>
      <c r="UVN490" s="3"/>
      <c r="UVO490" s="570"/>
      <c r="UVP490" s="3"/>
      <c r="UVQ490" s="431"/>
      <c r="UVR490" s="3"/>
      <c r="UVS490" s="570"/>
      <c r="UVT490" s="3"/>
      <c r="UVU490" s="431"/>
      <c r="UVV490" s="3"/>
      <c r="UVW490" s="570"/>
      <c r="UVX490" s="3"/>
      <c r="UVY490" s="431"/>
      <c r="UVZ490" s="3"/>
      <c r="UWA490" s="570"/>
      <c r="UWB490" s="3"/>
      <c r="UWC490" s="431"/>
      <c r="UWD490" s="3"/>
      <c r="UWE490" s="570"/>
      <c r="UWF490" s="3"/>
      <c r="UWG490" s="431"/>
      <c r="UWH490" s="3"/>
      <c r="UWI490" s="570"/>
      <c r="UWJ490" s="3"/>
      <c r="UWK490" s="431"/>
      <c r="UWL490" s="3"/>
      <c r="UWM490" s="570"/>
      <c r="UWN490" s="3"/>
      <c r="UWO490" s="431"/>
      <c r="UWP490" s="3"/>
      <c r="UWQ490" s="570"/>
      <c r="UWR490" s="3"/>
      <c r="UWS490" s="431"/>
      <c r="UWT490" s="3"/>
      <c r="UWU490" s="570"/>
      <c r="UWV490" s="3"/>
      <c r="UWW490" s="431"/>
      <c r="UWX490" s="3"/>
      <c r="UWY490" s="570"/>
      <c r="UWZ490" s="3"/>
      <c r="UXA490" s="431"/>
      <c r="UXB490" s="3"/>
      <c r="UXC490" s="570"/>
      <c r="UXD490" s="3"/>
      <c r="UXE490" s="431"/>
      <c r="UXF490" s="3"/>
      <c r="UXG490" s="570"/>
      <c r="UXH490" s="3"/>
      <c r="UXI490" s="431"/>
      <c r="UXJ490" s="3"/>
      <c r="UXK490" s="570"/>
      <c r="UXL490" s="3"/>
      <c r="UXM490" s="431"/>
      <c r="UXN490" s="3"/>
      <c r="UXO490" s="570"/>
      <c r="UXP490" s="3"/>
      <c r="UXQ490" s="431"/>
      <c r="UXR490" s="3"/>
      <c r="UXS490" s="570"/>
      <c r="UXT490" s="3"/>
      <c r="UXU490" s="431"/>
      <c r="UXV490" s="3"/>
      <c r="UXW490" s="570"/>
      <c r="UXX490" s="3"/>
      <c r="UXY490" s="431"/>
      <c r="UXZ490" s="3"/>
      <c r="UYA490" s="570"/>
      <c r="UYB490" s="3"/>
      <c r="UYC490" s="431"/>
      <c r="UYD490" s="3"/>
      <c r="UYE490" s="570"/>
      <c r="UYF490" s="3"/>
      <c r="UYG490" s="431"/>
      <c r="UYH490" s="3"/>
      <c r="UYI490" s="570"/>
      <c r="UYJ490" s="3"/>
      <c r="UYK490" s="431"/>
      <c r="UYL490" s="3"/>
      <c r="UYM490" s="570"/>
      <c r="UYN490" s="3"/>
      <c r="UYO490" s="431"/>
      <c r="UYP490" s="3"/>
      <c r="UYQ490" s="570"/>
      <c r="UYR490" s="3"/>
      <c r="UYS490" s="431"/>
      <c r="UYT490" s="3"/>
      <c r="UYU490" s="570"/>
      <c r="UYV490" s="3"/>
      <c r="UYW490" s="431"/>
      <c r="UYX490" s="3"/>
      <c r="UYY490" s="570"/>
      <c r="UYZ490" s="3"/>
      <c r="UZA490" s="431"/>
      <c r="UZB490" s="3"/>
      <c r="UZC490" s="570"/>
      <c r="UZD490" s="3"/>
      <c r="UZE490" s="431"/>
      <c r="UZF490" s="3"/>
      <c r="UZG490" s="570"/>
      <c r="UZH490" s="3"/>
      <c r="UZI490" s="431"/>
      <c r="UZJ490" s="3"/>
      <c r="UZK490" s="570"/>
      <c r="UZL490" s="3"/>
      <c r="UZM490" s="431"/>
      <c r="UZN490" s="3"/>
      <c r="UZO490" s="570"/>
      <c r="UZP490" s="3"/>
      <c r="UZQ490" s="431"/>
      <c r="UZR490" s="3"/>
      <c r="UZS490" s="570"/>
      <c r="UZT490" s="3"/>
      <c r="UZU490" s="431"/>
      <c r="UZV490" s="3"/>
      <c r="UZW490" s="570"/>
      <c r="UZX490" s="3"/>
      <c r="UZY490" s="431"/>
      <c r="UZZ490" s="3"/>
      <c r="VAA490" s="570"/>
      <c r="VAB490" s="3"/>
      <c r="VAC490" s="431"/>
      <c r="VAD490" s="3"/>
      <c r="VAE490" s="570"/>
      <c r="VAF490" s="3"/>
      <c r="VAG490" s="431"/>
      <c r="VAH490" s="3"/>
      <c r="VAI490" s="570"/>
      <c r="VAJ490" s="3"/>
      <c r="VAK490" s="431"/>
      <c r="VAL490" s="3"/>
      <c r="VAM490" s="570"/>
      <c r="VAN490" s="3"/>
      <c r="VAO490" s="431"/>
      <c r="VAP490" s="3"/>
      <c r="VAQ490" s="570"/>
      <c r="VAR490" s="3"/>
      <c r="VAS490" s="431"/>
      <c r="VAT490" s="3"/>
      <c r="VAU490" s="570"/>
      <c r="VAV490" s="3"/>
      <c r="VAW490" s="431"/>
      <c r="VAX490" s="3"/>
      <c r="VAY490" s="570"/>
      <c r="VAZ490" s="3"/>
      <c r="VBA490" s="431"/>
      <c r="VBB490" s="3"/>
      <c r="VBC490" s="570"/>
      <c r="VBD490" s="3"/>
      <c r="VBE490" s="431"/>
      <c r="VBF490" s="3"/>
      <c r="VBG490" s="570"/>
      <c r="VBH490" s="3"/>
      <c r="VBI490" s="431"/>
      <c r="VBJ490" s="3"/>
      <c r="VBK490" s="570"/>
      <c r="VBL490" s="3"/>
      <c r="VBM490" s="431"/>
      <c r="VBN490" s="3"/>
      <c r="VBO490" s="570"/>
      <c r="VBP490" s="3"/>
      <c r="VBQ490" s="431"/>
      <c r="VBR490" s="3"/>
      <c r="VBS490" s="570"/>
      <c r="VBT490" s="3"/>
      <c r="VBU490" s="431"/>
      <c r="VBV490" s="3"/>
      <c r="VBW490" s="570"/>
      <c r="VBX490" s="3"/>
      <c r="VBY490" s="431"/>
      <c r="VBZ490" s="3"/>
      <c r="VCA490" s="570"/>
      <c r="VCB490" s="3"/>
      <c r="VCC490" s="431"/>
      <c r="VCD490" s="3"/>
      <c r="VCE490" s="570"/>
      <c r="VCF490" s="3"/>
      <c r="VCG490" s="431"/>
      <c r="VCH490" s="3"/>
      <c r="VCI490" s="570"/>
      <c r="VCJ490" s="3"/>
      <c r="VCK490" s="431"/>
      <c r="VCL490" s="3"/>
      <c r="VCM490" s="570"/>
      <c r="VCN490" s="3"/>
      <c r="VCO490" s="431"/>
      <c r="VCP490" s="3"/>
      <c r="VCQ490" s="570"/>
      <c r="VCR490" s="3"/>
      <c r="VCS490" s="431"/>
      <c r="VCT490" s="3"/>
      <c r="VCU490" s="570"/>
      <c r="VCV490" s="3"/>
      <c r="VCW490" s="431"/>
      <c r="VCX490" s="3"/>
      <c r="VCY490" s="570"/>
      <c r="VCZ490" s="3"/>
      <c r="VDA490" s="431"/>
      <c r="VDB490" s="3"/>
      <c r="VDC490" s="570"/>
      <c r="VDD490" s="3"/>
      <c r="VDE490" s="431"/>
      <c r="VDF490" s="3"/>
      <c r="VDG490" s="570"/>
      <c r="VDH490" s="3"/>
      <c r="VDI490" s="431"/>
      <c r="VDJ490" s="3"/>
      <c r="VDK490" s="570"/>
      <c r="VDL490" s="3"/>
      <c r="VDM490" s="431"/>
      <c r="VDN490" s="3"/>
      <c r="VDO490" s="570"/>
      <c r="VDP490" s="3"/>
      <c r="VDQ490" s="431"/>
      <c r="VDR490" s="3"/>
      <c r="VDS490" s="570"/>
      <c r="VDT490" s="3"/>
      <c r="VDU490" s="431"/>
      <c r="VDV490" s="3"/>
      <c r="VDW490" s="570"/>
      <c r="VDX490" s="3"/>
      <c r="VDY490" s="431"/>
      <c r="VDZ490" s="3"/>
      <c r="VEA490" s="570"/>
      <c r="VEB490" s="3"/>
      <c r="VEC490" s="431"/>
      <c r="VED490" s="3"/>
      <c r="VEE490" s="570"/>
      <c r="VEF490" s="3"/>
      <c r="VEG490" s="431"/>
      <c r="VEH490" s="3"/>
      <c r="VEI490" s="570"/>
      <c r="VEJ490" s="3"/>
      <c r="VEK490" s="431"/>
      <c r="VEL490" s="3"/>
      <c r="VEM490" s="570"/>
      <c r="VEN490" s="3"/>
      <c r="VEO490" s="431"/>
      <c r="VEP490" s="3"/>
      <c r="VEQ490" s="570"/>
      <c r="VER490" s="3"/>
      <c r="VES490" s="431"/>
      <c r="VET490" s="3"/>
      <c r="VEU490" s="570"/>
      <c r="VEV490" s="3"/>
      <c r="VEW490" s="431"/>
      <c r="VEX490" s="3"/>
      <c r="VEY490" s="570"/>
      <c r="VEZ490" s="3"/>
      <c r="VFA490" s="431"/>
      <c r="VFB490" s="3"/>
      <c r="VFC490" s="570"/>
      <c r="VFD490" s="3"/>
      <c r="VFE490" s="431"/>
      <c r="VFF490" s="3"/>
      <c r="VFG490" s="570"/>
      <c r="VFH490" s="3"/>
      <c r="VFI490" s="431"/>
      <c r="VFJ490" s="3"/>
      <c r="VFK490" s="570"/>
      <c r="VFL490" s="3"/>
      <c r="VFM490" s="431"/>
      <c r="VFN490" s="3"/>
      <c r="VFO490" s="570"/>
      <c r="VFP490" s="3"/>
      <c r="VFQ490" s="431"/>
      <c r="VFR490" s="3"/>
      <c r="VFS490" s="570"/>
      <c r="VFT490" s="3"/>
      <c r="VFU490" s="431"/>
      <c r="VFV490" s="3"/>
      <c r="VFW490" s="570"/>
      <c r="VFX490" s="3"/>
      <c r="VFY490" s="431"/>
      <c r="VFZ490" s="3"/>
      <c r="VGA490" s="570"/>
      <c r="VGB490" s="3"/>
      <c r="VGC490" s="431"/>
      <c r="VGD490" s="3"/>
      <c r="VGE490" s="570"/>
      <c r="VGF490" s="3"/>
      <c r="VGG490" s="431"/>
      <c r="VGH490" s="3"/>
      <c r="VGI490" s="570"/>
      <c r="VGJ490" s="3"/>
      <c r="VGK490" s="431"/>
      <c r="VGL490" s="3"/>
      <c r="VGM490" s="570"/>
      <c r="VGN490" s="3"/>
      <c r="VGO490" s="431"/>
      <c r="VGP490" s="3"/>
      <c r="VGQ490" s="570"/>
      <c r="VGR490" s="3"/>
      <c r="VGS490" s="431"/>
      <c r="VGT490" s="3"/>
      <c r="VGU490" s="570"/>
      <c r="VGV490" s="3"/>
      <c r="VGW490" s="431"/>
      <c r="VGX490" s="3"/>
      <c r="VGY490" s="570"/>
      <c r="VGZ490" s="3"/>
      <c r="VHA490" s="431"/>
      <c r="VHB490" s="3"/>
      <c r="VHC490" s="570"/>
      <c r="VHD490" s="3"/>
      <c r="VHE490" s="431"/>
      <c r="VHF490" s="3"/>
      <c r="VHG490" s="570"/>
      <c r="VHH490" s="3"/>
      <c r="VHI490" s="431"/>
      <c r="VHJ490" s="3"/>
      <c r="VHK490" s="570"/>
      <c r="VHL490" s="3"/>
      <c r="VHM490" s="431"/>
      <c r="VHN490" s="3"/>
      <c r="VHO490" s="570"/>
      <c r="VHP490" s="3"/>
      <c r="VHQ490" s="431"/>
      <c r="VHR490" s="3"/>
      <c r="VHS490" s="570"/>
      <c r="VHT490" s="3"/>
      <c r="VHU490" s="431"/>
      <c r="VHV490" s="3"/>
      <c r="VHW490" s="570"/>
      <c r="VHX490" s="3"/>
      <c r="VHY490" s="431"/>
      <c r="VHZ490" s="3"/>
      <c r="VIA490" s="570"/>
      <c r="VIB490" s="3"/>
      <c r="VIC490" s="431"/>
      <c r="VID490" s="3"/>
      <c r="VIE490" s="570"/>
      <c r="VIF490" s="3"/>
      <c r="VIG490" s="431"/>
      <c r="VIH490" s="3"/>
      <c r="VII490" s="570"/>
      <c r="VIJ490" s="3"/>
      <c r="VIK490" s="431"/>
      <c r="VIL490" s="3"/>
      <c r="VIM490" s="570"/>
      <c r="VIN490" s="3"/>
      <c r="VIO490" s="431"/>
      <c r="VIP490" s="3"/>
      <c r="VIQ490" s="570"/>
      <c r="VIR490" s="3"/>
      <c r="VIS490" s="431"/>
      <c r="VIT490" s="3"/>
      <c r="VIU490" s="570"/>
      <c r="VIV490" s="3"/>
      <c r="VIW490" s="431"/>
      <c r="VIX490" s="3"/>
      <c r="VIY490" s="570"/>
      <c r="VIZ490" s="3"/>
      <c r="VJA490" s="431"/>
      <c r="VJB490" s="3"/>
      <c r="VJC490" s="570"/>
      <c r="VJD490" s="3"/>
      <c r="VJE490" s="431"/>
      <c r="VJF490" s="3"/>
      <c r="VJG490" s="570"/>
      <c r="VJH490" s="3"/>
      <c r="VJI490" s="431"/>
      <c r="VJJ490" s="3"/>
      <c r="VJK490" s="570"/>
      <c r="VJL490" s="3"/>
      <c r="VJM490" s="431"/>
      <c r="VJN490" s="3"/>
      <c r="VJO490" s="570"/>
      <c r="VJP490" s="3"/>
      <c r="VJQ490" s="431"/>
      <c r="VJR490" s="3"/>
      <c r="VJS490" s="570"/>
      <c r="VJT490" s="3"/>
      <c r="VJU490" s="431"/>
      <c r="VJV490" s="3"/>
      <c r="VJW490" s="570"/>
      <c r="VJX490" s="3"/>
      <c r="VJY490" s="431"/>
      <c r="VJZ490" s="3"/>
      <c r="VKA490" s="570"/>
      <c r="VKB490" s="3"/>
      <c r="VKC490" s="431"/>
      <c r="VKD490" s="3"/>
      <c r="VKE490" s="570"/>
      <c r="VKF490" s="3"/>
      <c r="VKG490" s="431"/>
      <c r="VKH490" s="3"/>
      <c r="VKI490" s="570"/>
      <c r="VKJ490" s="3"/>
      <c r="VKK490" s="431"/>
      <c r="VKL490" s="3"/>
      <c r="VKM490" s="570"/>
      <c r="VKN490" s="3"/>
      <c r="VKO490" s="431"/>
      <c r="VKP490" s="3"/>
      <c r="VKQ490" s="570"/>
      <c r="VKR490" s="3"/>
      <c r="VKS490" s="431"/>
      <c r="VKT490" s="3"/>
      <c r="VKU490" s="570"/>
      <c r="VKV490" s="3"/>
      <c r="VKW490" s="431"/>
      <c r="VKX490" s="3"/>
      <c r="VKY490" s="570"/>
      <c r="VKZ490" s="3"/>
      <c r="VLA490" s="431"/>
      <c r="VLB490" s="3"/>
      <c r="VLC490" s="570"/>
      <c r="VLD490" s="3"/>
      <c r="VLE490" s="431"/>
      <c r="VLF490" s="3"/>
      <c r="VLG490" s="570"/>
      <c r="VLH490" s="3"/>
      <c r="VLI490" s="431"/>
      <c r="VLJ490" s="3"/>
      <c r="VLK490" s="570"/>
      <c r="VLL490" s="3"/>
      <c r="VLM490" s="431"/>
      <c r="VLN490" s="3"/>
      <c r="VLO490" s="570"/>
      <c r="VLP490" s="3"/>
      <c r="VLQ490" s="431"/>
      <c r="VLR490" s="3"/>
      <c r="VLS490" s="570"/>
      <c r="VLT490" s="3"/>
      <c r="VLU490" s="431"/>
      <c r="VLV490" s="3"/>
      <c r="VLW490" s="570"/>
      <c r="VLX490" s="3"/>
      <c r="VLY490" s="431"/>
      <c r="VLZ490" s="3"/>
      <c r="VMA490" s="570"/>
      <c r="VMB490" s="3"/>
      <c r="VMC490" s="431"/>
      <c r="VMD490" s="3"/>
      <c r="VME490" s="570"/>
      <c r="VMF490" s="3"/>
      <c r="VMG490" s="431"/>
      <c r="VMH490" s="3"/>
      <c r="VMI490" s="570"/>
      <c r="VMJ490" s="3"/>
      <c r="VMK490" s="431"/>
      <c r="VML490" s="3"/>
      <c r="VMM490" s="570"/>
      <c r="VMN490" s="3"/>
      <c r="VMO490" s="431"/>
      <c r="VMP490" s="3"/>
      <c r="VMQ490" s="570"/>
      <c r="VMR490" s="3"/>
      <c r="VMS490" s="431"/>
      <c r="VMT490" s="3"/>
      <c r="VMU490" s="570"/>
      <c r="VMV490" s="3"/>
      <c r="VMW490" s="431"/>
      <c r="VMX490" s="3"/>
      <c r="VMY490" s="570"/>
      <c r="VMZ490" s="3"/>
      <c r="VNA490" s="431"/>
      <c r="VNB490" s="3"/>
      <c r="VNC490" s="570"/>
      <c r="VND490" s="3"/>
      <c r="VNE490" s="431"/>
      <c r="VNF490" s="3"/>
      <c r="VNG490" s="570"/>
      <c r="VNH490" s="3"/>
      <c r="VNI490" s="431"/>
      <c r="VNJ490" s="3"/>
      <c r="VNK490" s="570"/>
      <c r="VNL490" s="3"/>
      <c r="VNM490" s="431"/>
      <c r="VNN490" s="3"/>
      <c r="VNO490" s="570"/>
      <c r="VNP490" s="3"/>
      <c r="VNQ490" s="431"/>
      <c r="VNR490" s="3"/>
      <c r="VNS490" s="570"/>
      <c r="VNT490" s="3"/>
      <c r="VNU490" s="431"/>
      <c r="VNV490" s="3"/>
      <c r="VNW490" s="570"/>
      <c r="VNX490" s="3"/>
      <c r="VNY490" s="431"/>
      <c r="VNZ490" s="3"/>
      <c r="VOA490" s="570"/>
      <c r="VOB490" s="3"/>
      <c r="VOC490" s="431"/>
      <c r="VOD490" s="3"/>
      <c r="VOE490" s="570"/>
      <c r="VOF490" s="3"/>
      <c r="VOG490" s="431"/>
      <c r="VOH490" s="3"/>
      <c r="VOI490" s="570"/>
      <c r="VOJ490" s="3"/>
      <c r="VOK490" s="431"/>
      <c r="VOL490" s="3"/>
      <c r="VOM490" s="570"/>
      <c r="VON490" s="3"/>
      <c r="VOO490" s="431"/>
      <c r="VOP490" s="3"/>
      <c r="VOQ490" s="570"/>
      <c r="VOR490" s="3"/>
      <c r="VOS490" s="431"/>
      <c r="VOT490" s="3"/>
      <c r="VOU490" s="570"/>
      <c r="VOV490" s="3"/>
      <c r="VOW490" s="431"/>
      <c r="VOX490" s="3"/>
      <c r="VOY490" s="570"/>
      <c r="VOZ490" s="3"/>
      <c r="VPA490" s="431"/>
      <c r="VPB490" s="3"/>
      <c r="VPC490" s="570"/>
      <c r="VPD490" s="3"/>
      <c r="VPE490" s="431"/>
      <c r="VPF490" s="3"/>
      <c r="VPG490" s="570"/>
      <c r="VPH490" s="3"/>
      <c r="VPI490" s="431"/>
      <c r="VPJ490" s="3"/>
      <c r="VPK490" s="570"/>
      <c r="VPL490" s="3"/>
      <c r="VPM490" s="431"/>
      <c r="VPN490" s="3"/>
      <c r="VPO490" s="570"/>
      <c r="VPP490" s="3"/>
      <c r="VPQ490" s="431"/>
      <c r="VPR490" s="3"/>
      <c r="VPS490" s="570"/>
      <c r="VPT490" s="3"/>
      <c r="VPU490" s="431"/>
      <c r="VPV490" s="3"/>
      <c r="VPW490" s="570"/>
      <c r="VPX490" s="3"/>
      <c r="VPY490" s="431"/>
      <c r="VPZ490" s="3"/>
      <c r="VQA490" s="570"/>
      <c r="VQB490" s="3"/>
      <c r="VQC490" s="431"/>
      <c r="VQD490" s="3"/>
      <c r="VQE490" s="570"/>
      <c r="VQF490" s="3"/>
      <c r="VQG490" s="431"/>
      <c r="VQH490" s="3"/>
      <c r="VQI490" s="570"/>
      <c r="VQJ490" s="3"/>
      <c r="VQK490" s="431"/>
      <c r="VQL490" s="3"/>
      <c r="VQM490" s="570"/>
      <c r="VQN490" s="3"/>
      <c r="VQO490" s="431"/>
      <c r="VQP490" s="3"/>
      <c r="VQQ490" s="570"/>
      <c r="VQR490" s="3"/>
      <c r="VQS490" s="431"/>
      <c r="VQT490" s="3"/>
      <c r="VQU490" s="570"/>
      <c r="VQV490" s="3"/>
      <c r="VQW490" s="431"/>
      <c r="VQX490" s="3"/>
      <c r="VQY490" s="570"/>
      <c r="VQZ490" s="3"/>
      <c r="VRA490" s="431"/>
      <c r="VRB490" s="3"/>
      <c r="VRC490" s="570"/>
      <c r="VRD490" s="3"/>
      <c r="VRE490" s="431"/>
      <c r="VRF490" s="3"/>
      <c r="VRG490" s="570"/>
      <c r="VRH490" s="3"/>
      <c r="VRI490" s="431"/>
      <c r="VRJ490" s="3"/>
      <c r="VRK490" s="570"/>
      <c r="VRL490" s="3"/>
      <c r="VRM490" s="431"/>
      <c r="VRN490" s="3"/>
      <c r="VRO490" s="570"/>
      <c r="VRP490" s="3"/>
      <c r="VRQ490" s="431"/>
      <c r="VRR490" s="3"/>
      <c r="VRS490" s="570"/>
      <c r="VRT490" s="3"/>
      <c r="VRU490" s="431"/>
      <c r="VRV490" s="3"/>
      <c r="VRW490" s="570"/>
      <c r="VRX490" s="3"/>
      <c r="VRY490" s="431"/>
      <c r="VRZ490" s="3"/>
      <c r="VSA490" s="570"/>
      <c r="VSB490" s="3"/>
      <c r="VSC490" s="431"/>
      <c r="VSD490" s="3"/>
      <c r="VSE490" s="570"/>
      <c r="VSF490" s="3"/>
      <c r="VSG490" s="431"/>
      <c r="VSH490" s="3"/>
      <c r="VSI490" s="570"/>
      <c r="VSJ490" s="3"/>
      <c r="VSK490" s="431"/>
      <c r="VSL490" s="3"/>
      <c r="VSM490" s="570"/>
      <c r="VSN490" s="3"/>
      <c r="VSO490" s="431"/>
      <c r="VSP490" s="3"/>
      <c r="VSQ490" s="570"/>
      <c r="VSR490" s="3"/>
      <c r="VSS490" s="431"/>
      <c r="VST490" s="3"/>
      <c r="VSU490" s="570"/>
      <c r="VSV490" s="3"/>
      <c r="VSW490" s="431"/>
      <c r="VSX490" s="3"/>
      <c r="VSY490" s="570"/>
      <c r="VSZ490" s="3"/>
      <c r="VTA490" s="431"/>
      <c r="VTB490" s="3"/>
      <c r="VTC490" s="570"/>
      <c r="VTD490" s="3"/>
      <c r="VTE490" s="431"/>
      <c r="VTF490" s="3"/>
      <c r="VTG490" s="570"/>
      <c r="VTH490" s="3"/>
      <c r="VTI490" s="431"/>
      <c r="VTJ490" s="3"/>
      <c r="VTK490" s="570"/>
      <c r="VTL490" s="3"/>
      <c r="VTM490" s="431"/>
      <c r="VTN490" s="3"/>
      <c r="VTO490" s="570"/>
      <c r="VTP490" s="3"/>
      <c r="VTQ490" s="431"/>
      <c r="VTR490" s="3"/>
      <c r="VTS490" s="570"/>
      <c r="VTT490" s="3"/>
      <c r="VTU490" s="431"/>
      <c r="VTV490" s="3"/>
      <c r="VTW490" s="570"/>
      <c r="VTX490" s="3"/>
      <c r="VTY490" s="431"/>
      <c r="VTZ490" s="3"/>
      <c r="VUA490" s="570"/>
      <c r="VUB490" s="3"/>
      <c r="VUC490" s="431"/>
      <c r="VUD490" s="3"/>
      <c r="VUE490" s="570"/>
      <c r="VUF490" s="3"/>
      <c r="VUG490" s="431"/>
      <c r="VUH490" s="3"/>
      <c r="VUI490" s="570"/>
      <c r="VUJ490" s="3"/>
      <c r="VUK490" s="431"/>
      <c r="VUL490" s="3"/>
      <c r="VUM490" s="570"/>
      <c r="VUN490" s="3"/>
      <c r="VUO490" s="431"/>
      <c r="VUP490" s="3"/>
      <c r="VUQ490" s="570"/>
      <c r="VUR490" s="3"/>
      <c r="VUS490" s="431"/>
      <c r="VUT490" s="3"/>
      <c r="VUU490" s="570"/>
      <c r="VUV490" s="3"/>
      <c r="VUW490" s="431"/>
      <c r="VUX490" s="3"/>
      <c r="VUY490" s="570"/>
      <c r="VUZ490" s="3"/>
      <c r="VVA490" s="431"/>
      <c r="VVB490" s="3"/>
      <c r="VVC490" s="570"/>
      <c r="VVD490" s="3"/>
      <c r="VVE490" s="431"/>
      <c r="VVF490" s="3"/>
      <c r="VVG490" s="570"/>
      <c r="VVH490" s="3"/>
      <c r="VVI490" s="431"/>
      <c r="VVJ490" s="3"/>
      <c r="VVK490" s="570"/>
      <c r="VVL490" s="3"/>
      <c r="VVM490" s="431"/>
      <c r="VVN490" s="3"/>
      <c r="VVO490" s="570"/>
      <c r="VVP490" s="3"/>
      <c r="VVQ490" s="431"/>
      <c r="VVR490" s="3"/>
      <c r="VVS490" s="570"/>
      <c r="VVT490" s="3"/>
      <c r="VVU490" s="431"/>
      <c r="VVV490" s="3"/>
      <c r="VVW490" s="570"/>
      <c r="VVX490" s="3"/>
      <c r="VVY490" s="431"/>
      <c r="VVZ490" s="3"/>
      <c r="VWA490" s="570"/>
      <c r="VWB490" s="3"/>
      <c r="VWC490" s="431"/>
      <c r="VWD490" s="3"/>
      <c r="VWE490" s="570"/>
      <c r="VWF490" s="3"/>
      <c r="VWG490" s="431"/>
      <c r="VWH490" s="3"/>
      <c r="VWI490" s="570"/>
      <c r="VWJ490" s="3"/>
      <c r="VWK490" s="431"/>
      <c r="VWL490" s="3"/>
      <c r="VWM490" s="570"/>
      <c r="VWN490" s="3"/>
      <c r="VWO490" s="431"/>
      <c r="VWP490" s="3"/>
      <c r="VWQ490" s="570"/>
      <c r="VWR490" s="3"/>
      <c r="VWS490" s="431"/>
      <c r="VWT490" s="3"/>
      <c r="VWU490" s="570"/>
      <c r="VWV490" s="3"/>
      <c r="VWW490" s="431"/>
      <c r="VWX490" s="3"/>
      <c r="VWY490" s="570"/>
      <c r="VWZ490" s="3"/>
      <c r="VXA490" s="431"/>
      <c r="VXB490" s="3"/>
      <c r="VXC490" s="570"/>
      <c r="VXD490" s="3"/>
      <c r="VXE490" s="431"/>
      <c r="VXF490" s="3"/>
      <c r="VXG490" s="570"/>
      <c r="VXH490" s="3"/>
      <c r="VXI490" s="431"/>
      <c r="VXJ490" s="3"/>
      <c r="VXK490" s="570"/>
      <c r="VXL490" s="3"/>
      <c r="VXM490" s="431"/>
      <c r="VXN490" s="3"/>
      <c r="VXO490" s="570"/>
      <c r="VXP490" s="3"/>
      <c r="VXQ490" s="431"/>
      <c r="VXR490" s="3"/>
      <c r="VXS490" s="570"/>
      <c r="VXT490" s="3"/>
      <c r="VXU490" s="431"/>
      <c r="VXV490" s="3"/>
      <c r="VXW490" s="570"/>
      <c r="VXX490" s="3"/>
      <c r="VXY490" s="431"/>
      <c r="VXZ490" s="3"/>
      <c r="VYA490" s="570"/>
      <c r="VYB490" s="3"/>
      <c r="VYC490" s="431"/>
      <c r="VYD490" s="3"/>
      <c r="VYE490" s="570"/>
      <c r="VYF490" s="3"/>
      <c r="VYG490" s="431"/>
      <c r="VYH490" s="3"/>
      <c r="VYI490" s="570"/>
      <c r="VYJ490" s="3"/>
      <c r="VYK490" s="431"/>
      <c r="VYL490" s="3"/>
      <c r="VYM490" s="570"/>
      <c r="VYN490" s="3"/>
      <c r="VYO490" s="431"/>
      <c r="VYP490" s="3"/>
      <c r="VYQ490" s="570"/>
      <c r="VYR490" s="3"/>
      <c r="VYS490" s="431"/>
      <c r="VYT490" s="3"/>
      <c r="VYU490" s="570"/>
      <c r="VYV490" s="3"/>
      <c r="VYW490" s="431"/>
      <c r="VYX490" s="3"/>
      <c r="VYY490" s="570"/>
      <c r="VYZ490" s="3"/>
      <c r="VZA490" s="431"/>
      <c r="VZB490" s="3"/>
      <c r="VZC490" s="570"/>
      <c r="VZD490" s="3"/>
      <c r="VZE490" s="431"/>
      <c r="VZF490" s="3"/>
      <c r="VZG490" s="570"/>
      <c r="VZH490" s="3"/>
      <c r="VZI490" s="431"/>
      <c r="VZJ490" s="3"/>
      <c r="VZK490" s="570"/>
      <c r="VZL490" s="3"/>
      <c r="VZM490" s="431"/>
      <c r="VZN490" s="3"/>
      <c r="VZO490" s="570"/>
      <c r="VZP490" s="3"/>
      <c r="VZQ490" s="431"/>
      <c r="VZR490" s="3"/>
      <c r="VZS490" s="570"/>
      <c r="VZT490" s="3"/>
      <c r="VZU490" s="431"/>
      <c r="VZV490" s="3"/>
      <c r="VZW490" s="570"/>
      <c r="VZX490" s="3"/>
      <c r="VZY490" s="431"/>
      <c r="VZZ490" s="3"/>
      <c r="WAA490" s="570"/>
      <c r="WAB490" s="3"/>
      <c r="WAC490" s="431"/>
      <c r="WAD490" s="3"/>
      <c r="WAE490" s="570"/>
      <c r="WAF490" s="3"/>
      <c r="WAG490" s="431"/>
      <c r="WAH490" s="3"/>
      <c r="WAI490" s="570"/>
      <c r="WAJ490" s="3"/>
      <c r="WAK490" s="431"/>
      <c r="WAL490" s="3"/>
      <c r="WAM490" s="570"/>
      <c r="WAN490" s="3"/>
      <c r="WAO490" s="431"/>
      <c r="WAP490" s="3"/>
      <c r="WAQ490" s="570"/>
      <c r="WAR490" s="3"/>
      <c r="WAS490" s="431"/>
      <c r="WAT490" s="3"/>
      <c r="WAU490" s="570"/>
      <c r="WAV490" s="3"/>
      <c r="WAW490" s="431"/>
      <c r="WAX490" s="3"/>
      <c r="WAY490" s="570"/>
      <c r="WAZ490" s="3"/>
      <c r="WBA490" s="431"/>
      <c r="WBB490" s="3"/>
      <c r="WBC490" s="570"/>
      <c r="WBD490" s="3"/>
      <c r="WBE490" s="431"/>
      <c r="WBF490" s="3"/>
      <c r="WBG490" s="570"/>
      <c r="WBH490" s="3"/>
      <c r="WBI490" s="431"/>
      <c r="WBJ490" s="3"/>
      <c r="WBK490" s="570"/>
      <c r="WBL490" s="3"/>
      <c r="WBM490" s="431"/>
      <c r="WBN490" s="3"/>
      <c r="WBO490" s="570"/>
      <c r="WBP490" s="3"/>
      <c r="WBQ490" s="431"/>
      <c r="WBR490" s="3"/>
      <c r="WBS490" s="570"/>
      <c r="WBT490" s="3"/>
      <c r="WBU490" s="431"/>
      <c r="WBV490" s="3"/>
      <c r="WBW490" s="570"/>
      <c r="WBX490" s="3"/>
      <c r="WBY490" s="431"/>
      <c r="WBZ490" s="3"/>
      <c r="WCA490" s="570"/>
      <c r="WCB490" s="3"/>
      <c r="WCC490" s="431"/>
      <c r="WCD490" s="3"/>
      <c r="WCE490" s="570"/>
      <c r="WCF490" s="3"/>
      <c r="WCG490" s="431"/>
      <c r="WCH490" s="3"/>
      <c r="WCI490" s="570"/>
      <c r="WCJ490" s="3"/>
      <c r="WCK490" s="431"/>
      <c r="WCL490" s="3"/>
      <c r="WCM490" s="570"/>
      <c r="WCN490" s="3"/>
      <c r="WCO490" s="431"/>
      <c r="WCP490" s="3"/>
      <c r="WCQ490" s="570"/>
      <c r="WCR490" s="3"/>
      <c r="WCS490" s="431"/>
      <c r="WCT490" s="3"/>
      <c r="WCU490" s="570"/>
      <c r="WCV490" s="3"/>
      <c r="WCW490" s="431"/>
      <c r="WCX490" s="3"/>
      <c r="WCY490" s="570"/>
      <c r="WCZ490" s="3"/>
      <c r="WDA490" s="431"/>
      <c r="WDB490" s="3"/>
      <c r="WDC490" s="570"/>
      <c r="WDD490" s="3"/>
      <c r="WDE490" s="431"/>
      <c r="WDF490" s="3"/>
      <c r="WDG490" s="570"/>
      <c r="WDH490" s="3"/>
      <c r="WDI490" s="431"/>
      <c r="WDJ490" s="3"/>
      <c r="WDK490" s="570"/>
      <c r="WDL490" s="3"/>
      <c r="WDM490" s="431"/>
      <c r="WDN490" s="3"/>
      <c r="WDO490" s="570"/>
      <c r="WDP490" s="3"/>
      <c r="WDQ490" s="431"/>
      <c r="WDR490" s="3"/>
      <c r="WDS490" s="570"/>
      <c r="WDT490" s="3"/>
      <c r="WDU490" s="431"/>
      <c r="WDV490" s="3"/>
      <c r="WDW490" s="570"/>
      <c r="WDX490" s="3"/>
      <c r="WDY490" s="431"/>
      <c r="WDZ490" s="3"/>
      <c r="WEA490" s="570"/>
      <c r="WEB490" s="3"/>
      <c r="WEC490" s="431"/>
      <c r="WED490" s="3"/>
      <c r="WEE490" s="570"/>
      <c r="WEF490" s="3"/>
      <c r="WEG490" s="431"/>
      <c r="WEH490" s="3"/>
      <c r="WEI490" s="570"/>
      <c r="WEJ490" s="3"/>
      <c r="WEK490" s="431"/>
      <c r="WEL490" s="3"/>
      <c r="WEM490" s="570"/>
      <c r="WEN490" s="3"/>
      <c r="WEO490" s="431"/>
      <c r="WEP490" s="3"/>
      <c r="WEQ490" s="570"/>
      <c r="WER490" s="3"/>
      <c r="WES490" s="431"/>
      <c r="WET490" s="3"/>
      <c r="WEU490" s="570"/>
      <c r="WEV490" s="3"/>
      <c r="WEW490" s="431"/>
      <c r="WEX490" s="3"/>
      <c r="WEY490" s="570"/>
      <c r="WEZ490" s="3"/>
      <c r="WFA490" s="431"/>
      <c r="WFB490" s="3"/>
      <c r="WFC490" s="570"/>
      <c r="WFD490" s="3"/>
      <c r="WFE490" s="431"/>
      <c r="WFF490" s="3"/>
      <c r="WFG490" s="570"/>
      <c r="WFH490" s="3"/>
      <c r="WFI490" s="431"/>
      <c r="WFJ490" s="3"/>
      <c r="WFK490" s="570"/>
      <c r="WFL490" s="3"/>
      <c r="WFM490" s="431"/>
      <c r="WFN490" s="3"/>
      <c r="WFO490" s="570"/>
      <c r="WFP490" s="3"/>
      <c r="WFQ490" s="431"/>
      <c r="WFR490" s="3"/>
      <c r="WFS490" s="570"/>
      <c r="WFT490" s="3"/>
      <c r="WFU490" s="431"/>
      <c r="WFV490" s="3"/>
      <c r="WFW490" s="570"/>
      <c r="WFX490" s="3"/>
      <c r="WFY490" s="431"/>
      <c r="WFZ490" s="3"/>
      <c r="WGA490" s="570"/>
      <c r="WGB490" s="3"/>
      <c r="WGC490" s="431"/>
      <c r="WGD490" s="3"/>
      <c r="WGE490" s="570"/>
      <c r="WGF490" s="3"/>
      <c r="WGG490" s="431"/>
      <c r="WGH490" s="3"/>
      <c r="WGI490" s="570"/>
      <c r="WGJ490" s="3"/>
      <c r="WGK490" s="431"/>
      <c r="WGL490" s="3"/>
      <c r="WGM490" s="570"/>
      <c r="WGN490" s="3"/>
      <c r="WGO490" s="431"/>
      <c r="WGP490" s="3"/>
      <c r="WGQ490" s="570"/>
      <c r="WGR490" s="3"/>
      <c r="WGS490" s="431"/>
      <c r="WGT490" s="3"/>
      <c r="WGU490" s="570"/>
      <c r="WGV490" s="3"/>
      <c r="WGW490" s="431"/>
      <c r="WGX490" s="3"/>
      <c r="WGY490" s="570"/>
      <c r="WGZ490" s="3"/>
      <c r="WHA490" s="431"/>
      <c r="WHB490" s="3"/>
      <c r="WHC490" s="570"/>
      <c r="WHD490" s="3"/>
      <c r="WHE490" s="431"/>
      <c r="WHF490" s="3"/>
      <c r="WHG490" s="570"/>
      <c r="WHH490" s="3"/>
      <c r="WHI490" s="431"/>
      <c r="WHJ490" s="3"/>
      <c r="WHK490" s="570"/>
      <c r="WHL490" s="3"/>
      <c r="WHM490" s="431"/>
      <c r="WHN490" s="3"/>
      <c r="WHO490" s="570"/>
      <c r="WHP490" s="3"/>
      <c r="WHQ490" s="431"/>
      <c r="WHR490" s="3"/>
      <c r="WHS490" s="570"/>
      <c r="WHT490" s="3"/>
      <c r="WHU490" s="431"/>
      <c r="WHV490" s="3"/>
      <c r="WHW490" s="570"/>
      <c r="WHX490" s="3"/>
      <c r="WHY490" s="431"/>
      <c r="WHZ490" s="3"/>
      <c r="WIA490" s="570"/>
      <c r="WIB490" s="3"/>
      <c r="WIC490" s="431"/>
      <c r="WID490" s="3"/>
      <c r="WIE490" s="570"/>
      <c r="WIF490" s="3"/>
      <c r="WIG490" s="431"/>
      <c r="WIH490" s="3"/>
      <c r="WII490" s="570"/>
      <c r="WIJ490" s="3"/>
      <c r="WIK490" s="431"/>
      <c r="WIL490" s="3"/>
      <c r="WIM490" s="570"/>
      <c r="WIN490" s="3"/>
      <c r="WIO490" s="431"/>
      <c r="WIP490" s="3"/>
      <c r="WIQ490" s="570"/>
      <c r="WIR490" s="3"/>
      <c r="WIS490" s="431"/>
      <c r="WIT490" s="3"/>
      <c r="WIU490" s="570"/>
      <c r="WIV490" s="3"/>
      <c r="WIW490" s="431"/>
      <c r="WIX490" s="3"/>
      <c r="WIY490" s="570"/>
      <c r="WIZ490" s="3"/>
      <c r="WJA490" s="431"/>
      <c r="WJB490" s="3"/>
      <c r="WJC490" s="570"/>
      <c r="WJD490" s="3"/>
      <c r="WJE490" s="431"/>
      <c r="WJF490" s="3"/>
      <c r="WJG490" s="570"/>
      <c r="WJH490" s="3"/>
      <c r="WJI490" s="431"/>
      <c r="WJJ490" s="3"/>
      <c r="WJK490" s="570"/>
      <c r="WJL490" s="3"/>
      <c r="WJM490" s="431"/>
      <c r="WJN490" s="3"/>
      <c r="WJO490" s="570"/>
      <c r="WJP490" s="3"/>
      <c r="WJQ490" s="431"/>
      <c r="WJR490" s="3"/>
      <c r="WJS490" s="570"/>
      <c r="WJT490" s="3"/>
      <c r="WJU490" s="431"/>
      <c r="WJV490" s="3"/>
      <c r="WJW490" s="570"/>
      <c r="WJX490" s="3"/>
      <c r="WJY490" s="431"/>
      <c r="WJZ490" s="3"/>
      <c r="WKA490" s="570"/>
      <c r="WKB490" s="3"/>
      <c r="WKC490" s="431"/>
      <c r="WKD490" s="3"/>
      <c r="WKE490" s="570"/>
      <c r="WKF490" s="3"/>
      <c r="WKG490" s="431"/>
      <c r="WKH490" s="3"/>
      <c r="WKI490" s="570"/>
      <c r="WKJ490" s="3"/>
      <c r="WKK490" s="431"/>
      <c r="WKL490" s="3"/>
      <c r="WKM490" s="570"/>
      <c r="WKN490" s="3"/>
      <c r="WKO490" s="431"/>
      <c r="WKP490" s="3"/>
      <c r="WKQ490" s="570"/>
      <c r="WKR490" s="3"/>
      <c r="WKS490" s="431"/>
      <c r="WKT490" s="3"/>
      <c r="WKU490" s="570"/>
      <c r="WKV490" s="3"/>
      <c r="WKW490" s="431"/>
      <c r="WKX490" s="3"/>
      <c r="WKY490" s="570"/>
      <c r="WKZ490" s="3"/>
      <c r="WLA490" s="431"/>
      <c r="WLB490" s="3"/>
      <c r="WLC490" s="570"/>
      <c r="WLD490" s="3"/>
      <c r="WLE490" s="431"/>
      <c r="WLF490" s="3"/>
      <c r="WLG490" s="570"/>
      <c r="WLH490" s="3"/>
      <c r="WLI490" s="431"/>
      <c r="WLJ490" s="3"/>
      <c r="WLK490" s="570"/>
      <c r="WLL490" s="3"/>
      <c r="WLM490" s="431"/>
      <c r="WLN490" s="3"/>
      <c r="WLO490" s="570"/>
      <c r="WLP490" s="3"/>
      <c r="WLQ490" s="431"/>
      <c r="WLR490" s="3"/>
      <c r="WLS490" s="570"/>
      <c r="WLT490" s="3"/>
      <c r="WLU490" s="431"/>
      <c r="WLV490" s="3"/>
      <c r="WLW490" s="570"/>
      <c r="WLX490" s="3"/>
      <c r="WLY490" s="431"/>
      <c r="WLZ490" s="3"/>
      <c r="WMA490" s="570"/>
      <c r="WMB490" s="3"/>
      <c r="WMC490" s="431"/>
      <c r="WMD490" s="3"/>
      <c r="WME490" s="570"/>
      <c r="WMF490" s="3"/>
      <c r="WMG490" s="431"/>
      <c r="WMH490" s="3"/>
      <c r="WMI490" s="570"/>
      <c r="WMJ490" s="3"/>
      <c r="WMK490" s="431"/>
      <c r="WML490" s="3"/>
      <c r="WMM490" s="570"/>
      <c r="WMN490" s="3"/>
      <c r="WMO490" s="431"/>
      <c r="WMP490" s="3"/>
      <c r="WMQ490" s="570"/>
      <c r="WMR490" s="3"/>
      <c r="WMS490" s="431"/>
      <c r="WMT490" s="3"/>
      <c r="WMU490" s="570"/>
      <c r="WMV490" s="3"/>
      <c r="WMW490" s="431"/>
      <c r="WMX490" s="3"/>
      <c r="WMY490" s="570"/>
      <c r="WMZ490" s="3"/>
      <c r="WNA490" s="431"/>
      <c r="WNB490" s="3"/>
      <c r="WNC490" s="570"/>
      <c r="WND490" s="3"/>
      <c r="WNE490" s="431"/>
      <c r="WNF490" s="3"/>
      <c r="WNG490" s="570"/>
      <c r="WNH490" s="3"/>
      <c r="WNI490" s="431"/>
      <c r="WNJ490" s="3"/>
      <c r="WNK490" s="570"/>
      <c r="WNL490" s="3"/>
      <c r="WNM490" s="431"/>
      <c r="WNN490" s="3"/>
      <c r="WNO490" s="570"/>
      <c r="WNP490" s="3"/>
      <c r="WNQ490" s="431"/>
      <c r="WNR490" s="3"/>
      <c r="WNS490" s="570"/>
      <c r="WNT490" s="3"/>
      <c r="WNU490" s="431"/>
      <c r="WNV490" s="3"/>
      <c r="WNW490" s="570"/>
      <c r="WNX490" s="3"/>
      <c r="WNY490" s="431"/>
      <c r="WNZ490" s="3"/>
      <c r="WOA490" s="570"/>
      <c r="WOB490" s="3"/>
      <c r="WOC490" s="431"/>
      <c r="WOD490" s="3"/>
      <c r="WOE490" s="570"/>
      <c r="WOF490" s="3"/>
      <c r="WOG490" s="431"/>
      <c r="WOH490" s="3"/>
      <c r="WOI490" s="570"/>
      <c r="WOJ490" s="3"/>
      <c r="WOK490" s="431"/>
      <c r="WOL490" s="3"/>
      <c r="WOM490" s="570"/>
      <c r="WON490" s="3"/>
      <c r="WOO490" s="431"/>
      <c r="WOP490" s="3"/>
      <c r="WOQ490" s="570"/>
      <c r="WOR490" s="3"/>
      <c r="WOS490" s="431"/>
      <c r="WOT490" s="3"/>
      <c r="WOU490" s="570"/>
      <c r="WOV490" s="3"/>
      <c r="WOW490" s="431"/>
      <c r="WOX490" s="3"/>
      <c r="WOY490" s="570"/>
      <c r="WOZ490" s="3"/>
      <c r="WPA490" s="431"/>
      <c r="WPB490" s="3"/>
      <c r="WPC490" s="570"/>
      <c r="WPD490" s="3"/>
      <c r="WPE490" s="431"/>
      <c r="WPF490" s="3"/>
      <c r="WPG490" s="570"/>
      <c r="WPH490" s="3"/>
      <c r="WPI490" s="431"/>
      <c r="WPJ490" s="3"/>
      <c r="WPK490" s="570"/>
      <c r="WPL490" s="3"/>
      <c r="WPM490" s="431"/>
      <c r="WPN490" s="3"/>
      <c r="WPO490" s="570"/>
      <c r="WPP490" s="3"/>
      <c r="WPQ490" s="431"/>
      <c r="WPR490" s="3"/>
      <c r="WPS490" s="570"/>
      <c r="WPT490" s="3"/>
      <c r="WPU490" s="431"/>
      <c r="WPV490" s="3"/>
      <c r="WPW490" s="570"/>
      <c r="WPX490" s="3"/>
      <c r="WPY490" s="431"/>
      <c r="WPZ490" s="3"/>
      <c r="WQA490" s="570"/>
      <c r="WQB490" s="3"/>
      <c r="WQC490" s="431"/>
      <c r="WQD490" s="3"/>
      <c r="WQE490" s="570"/>
      <c r="WQF490" s="3"/>
      <c r="WQG490" s="431"/>
      <c r="WQH490" s="3"/>
      <c r="WQI490" s="570"/>
      <c r="WQJ490" s="3"/>
      <c r="WQK490" s="431"/>
      <c r="WQL490" s="3"/>
      <c r="WQM490" s="570"/>
      <c r="WQN490" s="3"/>
      <c r="WQO490" s="431"/>
      <c r="WQP490" s="3"/>
      <c r="WQQ490" s="570"/>
      <c r="WQR490" s="3"/>
      <c r="WQS490" s="431"/>
      <c r="WQT490" s="3"/>
      <c r="WQU490" s="570"/>
      <c r="WQV490" s="3"/>
      <c r="WQW490" s="431"/>
      <c r="WQX490" s="3"/>
      <c r="WQY490" s="570"/>
      <c r="WQZ490" s="3"/>
      <c r="WRA490" s="431"/>
      <c r="WRB490" s="3"/>
      <c r="WRC490" s="570"/>
      <c r="WRD490" s="3"/>
      <c r="WRE490" s="431"/>
      <c r="WRF490" s="3"/>
      <c r="WRG490" s="570"/>
      <c r="WRH490" s="3"/>
      <c r="WRI490" s="431"/>
      <c r="WRJ490" s="3"/>
      <c r="WRK490" s="570"/>
      <c r="WRL490" s="3"/>
      <c r="WRM490" s="431"/>
      <c r="WRN490" s="3"/>
      <c r="WRO490" s="570"/>
      <c r="WRP490" s="3"/>
      <c r="WRQ490" s="431"/>
      <c r="WRR490" s="3"/>
      <c r="WRS490" s="570"/>
      <c r="WRT490" s="3"/>
      <c r="WRU490" s="431"/>
      <c r="WRV490" s="3"/>
      <c r="WRW490" s="570"/>
      <c r="WRX490" s="3"/>
      <c r="WRY490" s="431"/>
      <c r="WRZ490" s="3"/>
      <c r="WSA490" s="570"/>
      <c r="WSB490" s="3"/>
      <c r="WSC490" s="431"/>
      <c r="WSD490" s="3"/>
      <c r="WSE490" s="570"/>
      <c r="WSF490" s="3"/>
      <c r="WSG490" s="431"/>
      <c r="WSH490" s="3"/>
      <c r="WSI490" s="570"/>
      <c r="WSJ490" s="3"/>
      <c r="WSK490" s="431"/>
      <c r="WSL490" s="3"/>
      <c r="WSM490" s="570"/>
      <c r="WSN490" s="3"/>
      <c r="WSO490" s="431"/>
      <c r="WSP490" s="3"/>
      <c r="WSQ490" s="570"/>
      <c r="WSR490" s="3"/>
      <c r="WSS490" s="431"/>
      <c r="WST490" s="3"/>
      <c r="WSU490" s="570"/>
      <c r="WSV490" s="3"/>
      <c r="WSW490" s="431"/>
      <c r="WSX490" s="3"/>
      <c r="WSY490" s="570"/>
      <c r="WSZ490" s="3"/>
      <c r="WTA490" s="431"/>
      <c r="WTB490" s="3"/>
      <c r="WTC490" s="570"/>
      <c r="WTD490" s="3"/>
      <c r="WTE490" s="431"/>
      <c r="WTF490" s="3"/>
      <c r="WTG490" s="570"/>
      <c r="WTH490" s="3"/>
      <c r="WTI490" s="431"/>
      <c r="WTJ490" s="3"/>
      <c r="WTK490" s="570"/>
      <c r="WTL490" s="3"/>
      <c r="WTM490" s="431"/>
      <c r="WTN490" s="3"/>
      <c r="WTO490" s="570"/>
      <c r="WTP490" s="3"/>
      <c r="WTQ490" s="431"/>
      <c r="WTR490" s="3"/>
      <c r="WTS490" s="570"/>
      <c r="WTT490" s="3"/>
      <c r="WTU490" s="431"/>
      <c r="WTV490" s="3"/>
      <c r="WTW490" s="570"/>
      <c r="WTX490" s="3"/>
      <c r="WTY490" s="431"/>
      <c r="WTZ490" s="3"/>
      <c r="WUA490" s="570"/>
      <c r="WUB490" s="3"/>
      <c r="WUC490" s="431"/>
      <c r="WUD490" s="3"/>
      <c r="WUE490" s="570"/>
      <c r="WUF490" s="3"/>
      <c r="WUG490" s="431"/>
      <c r="WUH490" s="3"/>
      <c r="WUI490" s="570"/>
      <c r="WUJ490" s="3"/>
      <c r="WUK490" s="431"/>
      <c r="WUL490" s="3"/>
      <c r="WUM490" s="570"/>
      <c r="WUN490" s="3"/>
      <c r="WUO490" s="431"/>
      <c r="WUP490" s="3"/>
      <c r="WUQ490" s="570"/>
      <c r="WUR490" s="3"/>
      <c r="WUS490" s="431"/>
      <c r="WUT490" s="3"/>
      <c r="WUU490" s="570"/>
      <c r="WUV490" s="3"/>
      <c r="WUW490" s="431"/>
      <c r="WUX490" s="3"/>
      <c r="WUY490" s="570"/>
      <c r="WUZ490" s="3"/>
      <c r="WVA490" s="431"/>
      <c r="WVB490" s="3"/>
      <c r="WVC490" s="570"/>
      <c r="WVD490" s="3"/>
      <c r="WVE490" s="431"/>
      <c r="WVF490" s="3"/>
      <c r="WVG490" s="570"/>
      <c r="WVH490" s="3"/>
      <c r="WVI490" s="431"/>
      <c r="WVJ490" s="3"/>
      <c r="WVK490" s="570"/>
      <c r="WVL490" s="3"/>
      <c r="WVM490" s="431"/>
      <c r="WVN490" s="3"/>
      <c r="WVO490" s="570"/>
      <c r="WVP490" s="3"/>
      <c r="WVQ490" s="431"/>
      <c r="WVR490" s="3"/>
      <c r="WVS490" s="570"/>
      <c r="WVT490" s="3"/>
      <c r="WVU490" s="431"/>
      <c r="WVV490" s="3"/>
      <c r="WVW490" s="570"/>
      <c r="WVX490" s="3"/>
      <c r="WVY490" s="431"/>
      <c r="WVZ490" s="3"/>
      <c r="WWA490" s="570"/>
      <c r="WWB490" s="3"/>
      <c r="WWC490" s="431"/>
      <c r="WWD490" s="3"/>
      <c r="WWE490" s="570"/>
      <c r="WWF490" s="3"/>
      <c r="WWG490" s="431"/>
      <c r="WWH490" s="3"/>
      <c r="WWI490" s="570"/>
      <c r="WWJ490" s="3"/>
      <c r="WWK490" s="431"/>
      <c r="WWL490" s="3"/>
      <c r="WWM490" s="570"/>
      <c r="WWN490" s="3"/>
      <c r="WWO490" s="431"/>
      <c r="WWP490" s="3"/>
      <c r="WWQ490" s="570"/>
      <c r="WWR490" s="3"/>
      <c r="WWS490" s="431"/>
      <c r="WWT490" s="3"/>
      <c r="WWU490" s="570"/>
      <c r="WWV490" s="3"/>
      <c r="WWW490" s="431"/>
      <c r="WWX490" s="3"/>
      <c r="WWY490" s="570"/>
      <c r="WWZ490" s="3"/>
      <c r="WXA490" s="431"/>
      <c r="WXB490" s="3"/>
      <c r="WXC490" s="570"/>
      <c r="WXD490" s="3"/>
      <c r="WXE490" s="431"/>
      <c r="WXF490" s="3"/>
      <c r="WXG490" s="570"/>
      <c r="WXH490" s="3"/>
      <c r="WXI490" s="431"/>
      <c r="WXJ490" s="3"/>
      <c r="WXK490" s="570"/>
      <c r="WXL490" s="3"/>
      <c r="WXM490" s="431"/>
      <c r="WXN490" s="3"/>
      <c r="WXO490" s="570"/>
      <c r="WXP490" s="3"/>
      <c r="WXQ490" s="431"/>
      <c r="WXR490" s="3"/>
      <c r="WXS490" s="570"/>
      <c r="WXT490" s="3"/>
      <c r="WXU490" s="431"/>
      <c r="WXV490" s="3"/>
      <c r="WXW490" s="570"/>
      <c r="WXX490" s="3"/>
      <c r="WXY490" s="431"/>
      <c r="WXZ490" s="3"/>
      <c r="WYA490" s="570"/>
      <c r="WYB490" s="3"/>
      <c r="WYC490" s="431"/>
      <c r="WYD490" s="3"/>
      <c r="WYE490" s="570"/>
      <c r="WYF490" s="3"/>
      <c r="WYG490" s="431"/>
      <c r="WYH490" s="3"/>
      <c r="WYI490" s="570"/>
      <c r="WYJ490" s="3"/>
      <c r="WYK490" s="431"/>
      <c r="WYL490" s="3"/>
      <c r="WYM490" s="570"/>
      <c r="WYN490" s="3"/>
      <c r="WYO490" s="431"/>
      <c r="WYP490" s="3"/>
      <c r="WYQ490" s="570"/>
      <c r="WYR490" s="3"/>
      <c r="WYS490" s="431"/>
      <c r="WYT490" s="3"/>
      <c r="WYU490" s="570"/>
      <c r="WYV490" s="3"/>
      <c r="WYW490" s="431"/>
      <c r="WYX490" s="3"/>
      <c r="WYY490" s="570"/>
      <c r="WYZ490" s="3"/>
      <c r="WZA490" s="431"/>
      <c r="WZB490" s="3"/>
      <c r="WZC490" s="570"/>
      <c r="WZD490" s="3"/>
      <c r="WZE490" s="431"/>
      <c r="WZF490" s="3"/>
      <c r="WZG490" s="570"/>
      <c r="WZH490" s="3"/>
      <c r="WZI490" s="431"/>
      <c r="WZJ490" s="3"/>
      <c r="WZK490" s="570"/>
      <c r="WZL490" s="3"/>
      <c r="WZM490" s="431"/>
      <c r="WZN490" s="3"/>
      <c r="WZO490" s="570"/>
      <c r="WZP490" s="3"/>
      <c r="WZQ490" s="431"/>
      <c r="WZR490" s="3"/>
      <c r="WZS490" s="570"/>
      <c r="WZT490" s="3"/>
      <c r="WZU490" s="431"/>
      <c r="WZV490" s="3"/>
      <c r="WZW490" s="570"/>
      <c r="WZX490" s="3"/>
      <c r="WZY490" s="431"/>
      <c r="WZZ490" s="3"/>
      <c r="XAA490" s="570"/>
      <c r="XAB490" s="3"/>
      <c r="XAC490" s="431"/>
      <c r="XAD490" s="3"/>
      <c r="XAE490" s="570"/>
      <c r="XAF490" s="3"/>
      <c r="XAG490" s="431"/>
      <c r="XAH490" s="3"/>
      <c r="XAI490" s="570"/>
      <c r="XAJ490" s="3"/>
      <c r="XAK490" s="431"/>
      <c r="XAL490" s="3"/>
      <c r="XAM490" s="570"/>
      <c r="XAN490" s="3"/>
      <c r="XAO490" s="431"/>
      <c r="XAP490" s="3"/>
      <c r="XAQ490" s="570"/>
      <c r="XAR490" s="3"/>
      <c r="XAS490" s="431"/>
      <c r="XAT490" s="3"/>
      <c r="XAU490" s="570"/>
      <c r="XAV490" s="3"/>
      <c r="XAW490" s="431"/>
      <c r="XAX490" s="3"/>
      <c r="XAY490" s="570"/>
      <c r="XAZ490" s="3"/>
      <c r="XBA490" s="431"/>
      <c r="XBB490" s="3"/>
      <c r="XBC490" s="570"/>
      <c r="XBD490" s="3"/>
      <c r="XBE490" s="431"/>
      <c r="XBF490" s="3"/>
      <c r="XBG490" s="570"/>
      <c r="XBH490" s="3"/>
      <c r="XBI490" s="431"/>
      <c r="XBJ490" s="3"/>
      <c r="XBK490" s="570"/>
      <c r="XBL490" s="3"/>
      <c r="XBM490" s="431"/>
      <c r="XBN490" s="3"/>
      <c r="XBO490" s="570"/>
      <c r="XBP490" s="3"/>
      <c r="XBQ490" s="431"/>
      <c r="XBR490" s="3"/>
      <c r="XBS490" s="570"/>
      <c r="XBT490" s="3"/>
      <c r="XBU490" s="431"/>
      <c r="XBV490" s="3"/>
      <c r="XBW490" s="570"/>
      <c r="XBX490" s="3"/>
      <c r="XBY490" s="431"/>
      <c r="XBZ490" s="3"/>
      <c r="XCA490" s="570"/>
      <c r="XCB490" s="3"/>
      <c r="XCC490" s="431"/>
      <c r="XCD490" s="3"/>
      <c r="XCE490" s="570"/>
      <c r="XCF490" s="3"/>
      <c r="XCG490" s="431"/>
      <c r="XCH490" s="3"/>
      <c r="XCI490" s="570"/>
      <c r="XCJ490" s="3"/>
      <c r="XCK490" s="431"/>
      <c r="XCL490" s="3"/>
      <c r="XCM490" s="570"/>
      <c r="XCN490" s="3"/>
      <c r="XCO490" s="431"/>
      <c r="XCP490" s="3"/>
      <c r="XCQ490" s="570"/>
      <c r="XCR490" s="3"/>
      <c r="XCS490" s="431"/>
      <c r="XCT490" s="3"/>
      <c r="XCU490" s="570"/>
      <c r="XCV490" s="3"/>
      <c r="XCW490" s="431"/>
      <c r="XCX490" s="3"/>
      <c r="XCY490" s="570"/>
      <c r="XCZ490" s="3"/>
      <c r="XDA490" s="431"/>
      <c r="XDB490" s="3"/>
      <c r="XDC490" s="570"/>
      <c r="XDD490" s="3"/>
      <c r="XDE490" s="431"/>
      <c r="XDF490" s="3"/>
      <c r="XDG490" s="570"/>
      <c r="XDH490" s="3"/>
      <c r="XDI490" s="431"/>
      <c r="XDJ490" s="3"/>
      <c r="XDK490" s="570"/>
      <c r="XDL490" s="3"/>
      <c r="XDM490" s="431"/>
      <c r="XDN490" s="3"/>
      <c r="XDO490" s="570"/>
      <c r="XDP490" s="3"/>
      <c r="XDQ490" s="431"/>
      <c r="XDR490" s="3"/>
      <c r="XDS490" s="570"/>
      <c r="XDT490" s="3"/>
      <c r="XDU490" s="431"/>
      <c r="XDV490" s="3"/>
      <c r="XDW490" s="570"/>
      <c r="XDX490" s="3"/>
      <c r="XDY490" s="431"/>
      <c r="XDZ490" s="3"/>
      <c r="XEA490" s="570"/>
      <c r="XEB490" s="3"/>
      <c r="XEC490" s="431"/>
      <c r="XED490" s="3"/>
      <c r="XEE490" s="570"/>
      <c r="XEF490" s="3"/>
      <c r="XEG490" s="431"/>
      <c r="XEH490" s="3"/>
      <c r="XEI490" s="570"/>
      <c r="XEJ490" s="3"/>
      <c r="XEK490" s="431"/>
      <c r="XEL490" s="3"/>
      <c r="XEM490" s="570"/>
      <c r="XEN490" s="3"/>
      <c r="XEO490" s="431"/>
      <c r="XEP490" s="3"/>
      <c r="XEQ490" s="570"/>
      <c r="XER490" s="3"/>
      <c r="XES490" s="431"/>
      <c r="XET490" s="3"/>
      <c r="XEU490" s="570"/>
      <c r="XEV490" s="3"/>
      <c r="XEW490" s="431"/>
      <c r="XEX490" s="3"/>
      <c r="XEY490" s="570"/>
      <c r="XEZ490" s="3"/>
      <c r="XFA490" s="431"/>
      <c r="XFB490" s="3"/>
      <c r="XFC490" s="570"/>
      <c r="XFD490" s="3"/>
    </row>
    <row r="491" spans="1:16384">
      <c r="A491" s="431"/>
    </row>
    <row r="492" spans="1:16384" ht="23.25">
      <c r="B492" s="384" t="s">
        <v>909</v>
      </c>
    </row>
  </sheetData>
  <mergeCells count="13">
    <mergeCell ref="A486:D486"/>
    <mergeCell ref="C6:C7"/>
    <mergeCell ref="D6:D7"/>
    <mergeCell ref="A1:D1"/>
    <mergeCell ref="A2:D2"/>
    <mergeCell ref="A3:D3"/>
    <mergeCell ref="A6:B7"/>
    <mergeCell ref="B4:C4"/>
    <mergeCell ref="B9:D9"/>
    <mergeCell ref="B252:D252"/>
    <mergeCell ref="B459:D459"/>
    <mergeCell ref="B470:C470"/>
    <mergeCell ref="B483:C483"/>
  </mergeCells>
  <dataValidations count="2">
    <dataValidation type="textLength" operator="lessThanOrEqual" allowBlank="1" showInputMessage="1" showErrorMessage="1" sqref="B474:B482">
      <formula1>200</formula1>
    </dataValidation>
    <dataValidation type="decimal" allowBlank="1" showInputMessage="1" showErrorMessage="1" error="Solo se permiten números y decimales" sqref="D477:D482"/>
  </dataValidation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23"/>
  <sheetViews>
    <sheetView workbookViewId="0">
      <selection activeCell="E520" sqref="E520"/>
    </sheetView>
  </sheetViews>
  <sheetFormatPr baseColWidth="10" defaultRowHeight="15"/>
  <cols>
    <col min="1" max="1" width="12.5703125" customWidth="1"/>
    <col min="2" max="2" width="47.140625" customWidth="1"/>
    <col min="3" max="3" width="45.5703125" customWidth="1"/>
    <col min="4" max="4" width="70.42578125" customWidth="1"/>
  </cols>
  <sheetData>
    <row r="1" spans="1:4" ht="15.75">
      <c r="A1" s="1412" t="str">
        <f>+'ETCA-I-01'!A1:G1</f>
        <v>COMISION DE VIVIENDA DEL ESTADO DE SONORA</v>
      </c>
      <c r="B1" s="1412">
        <f>'[2]ETCA-I-01'!A1:G1</f>
        <v>0</v>
      </c>
      <c r="C1" s="1412"/>
    </row>
    <row r="2" spans="1:4" ht="15.75">
      <c r="A2" s="1412" t="s">
        <v>2293</v>
      </c>
      <c r="B2" s="1412"/>
      <c r="C2" s="1412"/>
    </row>
    <row r="3" spans="1:4" ht="15.75">
      <c r="A3" s="1412" t="str">
        <f>+'ETCA-I-01'!A3:G3</f>
        <v>Al 30 de Septiembre de 2020</v>
      </c>
      <c r="B3" s="1412"/>
      <c r="C3" s="1412"/>
    </row>
    <row r="4" spans="1:4" ht="15.75" thickBot="1"/>
    <row r="5" spans="1:4" ht="12" customHeight="1">
      <c r="A5" s="1428" t="s">
        <v>901</v>
      </c>
      <c r="B5" s="1428" t="s">
        <v>246</v>
      </c>
      <c r="C5" s="1061" t="s">
        <v>2294</v>
      </c>
    </row>
    <row r="6" spans="1:4" ht="34.5" customHeight="1">
      <c r="A6" s="1429"/>
      <c r="B6" s="1429"/>
      <c r="C6" s="1073" t="s">
        <v>2295</v>
      </c>
    </row>
    <row r="7" spans="1:4" ht="12" customHeight="1">
      <c r="A7" s="1062">
        <v>1</v>
      </c>
      <c r="B7" s="1062" t="s">
        <v>2296</v>
      </c>
      <c r="C7" s="1063"/>
      <c r="D7" s="1071"/>
    </row>
    <row r="8" spans="1:4" ht="12" customHeight="1">
      <c r="A8" s="1062"/>
      <c r="B8" s="1062"/>
      <c r="C8" s="1063"/>
      <c r="D8" s="1071"/>
    </row>
    <row r="9" spans="1:4" ht="12" customHeight="1">
      <c r="A9" s="1062">
        <v>1.1000000000000001</v>
      </c>
      <c r="B9" s="1062" t="s">
        <v>2297</v>
      </c>
      <c r="C9" s="1063"/>
      <c r="D9" s="1071"/>
    </row>
    <row r="10" spans="1:4" ht="12" customHeight="1">
      <c r="A10" s="1062"/>
      <c r="B10" s="1062"/>
      <c r="C10" s="1063"/>
      <c r="D10" s="1071"/>
    </row>
    <row r="11" spans="1:4" ht="12" customHeight="1">
      <c r="A11" s="1062" t="s">
        <v>2298</v>
      </c>
      <c r="B11" s="1062" t="s">
        <v>198</v>
      </c>
      <c r="C11" s="1063"/>
      <c r="D11" s="1071"/>
    </row>
    <row r="12" spans="1:4" ht="12" customHeight="1">
      <c r="A12" s="1062" t="s">
        <v>2299</v>
      </c>
      <c r="B12" s="1062" t="s">
        <v>2300</v>
      </c>
      <c r="C12" s="1062"/>
      <c r="D12" s="1062"/>
    </row>
    <row r="13" spans="1:4" ht="12" customHeight="1">
      <c r="A13" s="1063"/>
      <c r="B13" s="1064"/>
      <c r="C13" s="1063"/>
      <c r="D13" s="1071"/>
    </row>
    <row r="14" spans="1:4" ht="12" customHeight="1">
      <c r="A14" s="1063" t="s">
        <v>2301</v>
      </c>
      <c r="B14" s="1064" t="s">
        <v>2302</v>
      </c>
      <c r="C14" s="1063"/>
      <c r="D14" s="1071"/>
    </row>
    <row r="15" spans="1:4" ht="12" customHeight="1">
      <c r="A15" s="1063" t="s">
        <v>2303</v>
      </c>
      <c r="B15" s="1063" t="s">
        <v>2304</v>
      </c>
      <c r="C15" s="1063"/>
      <c r="D15" s="1067" t="s">
        <v>2305</v>
      </c>
    </row>
    <row r="16" spans="1:4" ht="12" customHeight="1">
      <c r="A16" s="1062"/>
      <c r="B16" s="1062"/>
      <c r="C16" s="1062"/>
      <c r="D16" s="1062"/>
    </row>
    <row r="17" spans="1:4" ht="12" customHeight="1">
      <c r="A17" s="1063" t="s">
        <v>2306</v>
      </c>
      <c r="B17" s="1064" t="s">
        <v>2307</v>
      </c>
      <c r="C17" s="1063"/>
      <c r="D17" s="1067"/>
    </row>
    <row r="18" spans="1:4" ht="12" customHeight="1">
      <c r="A18" s="1063" t="s">
        <v>2308</v>
      </c>
      <c r="B18" s="1063" t="s">
        <v>2304</v>
      </c>
      <c r="C18" s="1063"/>
      <c r="D18" s="1067" t="s">
        <v>2309</v>
      </c>
    </row>
    <row r="19" spans="1:4" ht="12" customHeight="1">
      <c r="A19" s="1062"/>
      <c r="B19" s="1062"/>
      <c r="C19" s="1062"/>
      <c r="D19" s="1062"/>
    </row>
    <row r="20" spans="1:4" ht="12" customHeight="1">
      <c r="A20" s="1063" t="s">
        <v>2310</v>
      </c>
      <c r="B20" s="1064" t="s">
        <v>2311</v>
      </c>
      <c r="C20" s="1063"/>
      <c r="D20" s="1067"/>
    </row>
    <row r="21" spans="1:4" ht="12" customHeight="1">
      <c r="A21" s="1062"/>
      <c r="B21" s="1062"/>
      <c r="C21" s="1062"/>
      <c r="D21" s="1062"/>
    </row>
    <row r="22" spans="1:4" ht="12" customHeight="1">
      <c r="A22" s="1062" t="s">
        <v>2312</v>
      </c>
      <c r="B22" s="1062" t="s">
        <v>2313</v>
      </c>
      <c r="C22" s="1062"/>
      <c r="D22" s="1062"/>
    </row>
    <row r="23" spans="1:4" ht="12" customHeight="1">
      <c r="A23" s="1063" t="s">
        <v>2314</v>
      </c>
      <c r="B23" s="1063" t="s">
        <v>2315</v>
      </c>
      <c r="C23" s="1063"/>
      <c r="D23" s="1067" t="s">
        <v>2316</v>
      </c>
    </row>
    <row r="24" spans="1:4" ht="12" customHeight="1">
      <c r="A24" s="1063"/>
      <c r="B24" s="1063"/>
      <c r="C24" s="1063"/>
      <c r="D24" s="1067"/>
    </row>
    <row r="25" spans="1:4" ht="12" customHeight="1">
      <c r="A25" s="1062" t="s">
        <v>2317</v>
      </c>
      <c r="B25" s="1062" t="s">
        <v>2318</v>
      </c>
      <c r="C25" s="1063"/>
      <c r="D25" s="1067" t="s">
        <v>2319</v>
      </c>
    </row>
    <row r="26" spans="1:4" ht="12" customHeight="1">
      <c r="A26" s="1063"/>
      <c r="B26" s="1063"/>
      <c r="C26" s="1063"/>
      <c r="D26" s="1067"/>
    </row>
    <row r="27" spans="1:4" ht="12" customHeight="1">
      <c r="A27" s="1062" t="s">
        <v>2320</v>
      </c>
      <c r="B27" s="1062" t="s">
        <v>2321</v>
      </c>
      <c r="C27" s="1062"/>
      <c r="D27" s="1062"/>
    </row>
    <row r="28" spans="1:4" ht="12" customHeight="1">
      <c r="A28" s="1063" t="s">
        <v>2322</v>
      </c>
      <c r="B28" s="1063" t="s">
        <v>2323</v>
      </c>
      <c r="C28" s="1065"/>
      <c r="D28" s="1065" t="s">
        <v>2324</v>
      </c>
    </row>
    <row r="29" spans="1:4" ht="12" customHeight="1">
      <c r="A29" s="1063" t="s">
        <v>2325</v>
      </c>
      <c r="B29" s="1063" t="s">
        <v>2326</v>
      </c>
      <c r="C29" s="1063"/>
      <c r="D29" s="1067" t="s">
        <v>2327</v>
      </c>
    </row>
    <row r="30" spans="1:4" ht="12" customHeight="1">
      <c r="A30" s="1063" t="s">
        <v>2328</v>
      </c>
      <c r="B30" s="1063" t="s">
        <v>2329</v>
      </c>
      <c r="C30" s="1063"/>
      <c r="D30" s="1067" t="s">
        <v>2327</v>
      </c>
    </row>
    <row r="31" spans="1:4" ht="12" customHeight="1">
      <c r="A31" s="1063" t="s">
        <v>2330</v>
      </c>
      <c r="B31" s="1063" t="s">
        <v>2331</v>
      </c>
      <c r="C31" s="1063"/>
      <c r="D31" s="1067" t="s">
        <v>2327</v>
      </c>
    </row>
    <row r="32" spans="1:4" ht="12" customHeight="1">
      <c r="A32" s="1062"/>
      <c r="B32" s="1062"/>
      <c r="C32" s="1062"/>
      <c r="D32" s="1062"/>
    </row>
    <row r="33" spans="1:4" ht="12" customHeight="1">
      <c r="A33" s="1062" t="s">
        <v>2332</v>
      </c>
      <c r="B33" s="1062" t="s">
        <v>2333</v>
      </c>
      <c r="C33" s="1062"/>
      <c r="D33" s="1062"/>
    </row>
    <row r="34" spans="1:4" ht="12" customHeight="1">
      <c r="A34" s="1063" t="s">
        <v>2334</v>
      </c>
      <c r="B34" s="1063" t="s">
        <v>2335</v>
      </c>
      <c r="C34" s="1063"/>
      <c r="D34" s="1067" t="s">
        <v>2336</v>
      </c>
    </row>
    <row r="35" spans="1:4" ht="12" customHeight="1">
      <c r="A35" s="1063" t="s">
        <v>2337</v>
      </c>
      <c r="B35" s="1063" t="s">
        <v>2338</v>
      </c>
      <c r="C35" s="1063"/>
      <c r="D35" s="1067" t="s">
        <v>2339</v>
      </c>
    </row>
    <row r="36" spans="1:4" ht="12" customHeight="1">
      <c r="A36" s="1062"/>
      <c r="B36" s="1062"/>
      <c r="C36" s="1062"/>
      <c r="D36" s="1062"/>
    </row>
    <row r="37" spans="1:4" ht="12" customHeight="1">
      <c r="A37" s="1062" t="s">
        <v>2340</v>
      </c>
      <c r="B37" s="1062" t="s">
        <v>2341</v>
      </c>
      <c r="C37" s="1063"/>
      <c r="D37" s="1067" t="s">
        <v>2342</v>
      </c>
    </row>
    <row r="38" spans="1:4" ht="12" customHeight="1">
      <c r="A38" s="1063"/>
      <c r="B38" s="1063"/>
      <c r="C38" s="1063"/>
      <c r="D38" s="1067"/>
    </row>
    <row r="39" spans="1:4" ht="12" customHeight="1">
      <c r="A39" s="1062" t="s">
        <v>2343</v>
      </c>
      <c r="B39" s="1062" t="s">
        <v>2344</v>
      </c>
      <c r="C39" s="1063"/>
      <c r="D39" s="1067" t="s">
        <v>2309</v>
      </c>
    </row>
    <row r="40" spans="1:4" ht="12" customHeight="1">
      <c r="A40" s="1063"/>
      <c r="B40" s="1063"/>
      <c r="C40" s="1063"/>
      <c r="D40" s="1067"/>
    </row>
    <row r="41" spans="1:4" ht="12" customHeight="1">
      <c r="A41" s="1062" t="s">
        <v>2345</v>
      </c>
      <c r="B41" s="1062" t="s">
        <v>2346</v>
      </c>
      <c r="C41" s="1063"/>
      <c r="D41" s="1067" t="s">
        <v>2347</v>
      </c>
    </row>
    <row r="42" spans="1:4" ht="12" customHeight="1">
      <c r="A42" s="1063"/>
      <c r="B42" s="1063"/>
      <c r="C42" s="1063"/>
      <c r="D42" s="1067"/>
    </row>
    <row r="43" spans="1:4" ht="12" customHeight="1">
      <c r="A43" s="1062" t="s">
        <v>2348</v>
      </c>
      <c r="B43" s="1062" t="s">
        <v>2349</v>
      </c>
      <c r="C43" s="1063"/>
      <c r="D43" s="1067" t="s">
        <v>2350</v>
      </c>
    </row>
    <row r="44" spans="1:4" ht="12" customHeight="1">
      <c r="A44" s="1062"/>
      <c r="B44" s="1062"/>
      <c r="C44" s="1063"/>
      <c r="D44" s="1067"/>
    </row>
    <row r="45" spans="1:4" ht="12" customHeight="1">
      <c r="A45" s="1062" t="s">
        <v>2351</v>
      </c>
      <c r="B45" s="1062" t="s">
        <v>2352</v>
      </c>
      <c r="C45" s="1063"/>
      <c r="D45" s="1067"/>
    </row>
    <row r="46" spans="1:4" ht="12" customHeight="1">
      <c r="A46" s="1063" t="s">
        <v>2353</v>
      </c>
      <c r="B46" s="1063" t="s">
        <v>2354</v>
      </c>
      <c r="C46" s="1063"/>
      <c r="D46" s="1067" t="s">
        <v>2355</v>
      </c>
    </row>
    <row r="47" spans="1:4" ht="12" customHeight="1">
      <c r="A47" s="1063" t="s">
        <v>2356</v>
      </c>
      <c r="B47" s="1063" t="s">
        <v>2357</v>
      </c>
      <c r="C47" s="1063"/>
      <c r="D47" s="1067" t="s">
        <v>2358</v>
      </c>
    </row>
    <row r="48" spans="1:4" ht="12" customHeight="1">
      <c r="A48" s="1063" t="s">
        <v>2359</v>
      </c>
      <c r="B48" s="1063" t="s">
        <v>2360</v>
      </c>
      <c r="C48" s="1063"/>
      <c r="D48" s="1067" t="s">
        <v>2355</v>
      </c>
    </row>
    <row r="49" spans="1:4" ht="12" customHeight="1">
      <c r="A49" s="1063" t="s">
        <v>2361</v>
      </c>
      <c r="B49" s="1063" t="s">
        <v>2362</v>
      </c>
      <c r="C49" s="1063"/>
      <c r="D49" s="1067" t="s">
        <v>2363</v>
      </c>
    </row>
    <row r="50" spans="1:4" ht="12" customHeight="1">
      <c r="A50" s="1062" t="s">
        <v>2364</v>
      </c>
      <c r="B50" s="1062" t="s">
        <v>419</v>
      </c>
      <c r="C50" s="1063"/>
      <c r="D50" s="1067" t="s">
        <v>2365</v>
      </c>
    </row>
    <row r="51" spans="1:4" ht="12" customHeight="1">
      <c r="A51" s="1063"/>
      <c r="B51" s="1063"/>
      <c r="C51" s="1063"/>
      <c r="D51" s="1067"/>
    </row>
    <row r="52" spans="1:4" ht="12" customHeight="1">
      <c r="A52" s="1062" t="s">
        <v>2366</v>
      </c>
      <c r="B52" s="1062" t="s">
        <v>2367</v>
      </c>
      <c r="C52" s="1063"/>
      <c r="D52" s="1067"/>
    </row>
    <row r="53" spans="1:4" ht="12" customHeight="1">
      <c r="A53" s="1063" t="s">
        <v>2368</v>
      </c>
      <c r="B53" s="1063" t="s">
        <v>2369</v>
      </c>
      <c r="C53" s="1063"/>
      <c r="D53" s="1067" t="s">
        <v>2370</v>
      </c>
    </row>
    <row r="54" spans="1:4" ht="12" customHeight="1">
      <c r="A54" s="1063" t="s">
        <v>2371</v>
      </c>
      <c r="B54" s="1063" t="s">
        <v>2372</v>
      </c>
      <c r="C54" s="1072">
        <f>+'ETCA-II-01'!F13</f>
        <v>197813.06</v>
      </c>
      <c r="D54" s="1067" t="s">
        <v>2373</v>
      </c>
    </row>
    <row r="55" spans="1:4" ht="12" customHeight="1">
      <c r="A55" s="1063" t="s">
        <v>2374</v>
      </c>
      <c r="B55" s="1063" t="s">
        <v>2375</v>
      </c>
      <c r="C55" s="1063"/>
      <c r="D55" s="1067" t="s">
        <v>2376</v>
      </c>
    </row>
    <row r="56" spans="1:4" ht="12" customHeight="1">
      <c r="A56" s="1063"/>
      <c r="B56" s="1063"/>
      <c r="C56" s="1063"/>
      <c r="D56" s="1067"/>
    </row>
    <row r="57" spans="1:4" ht="12" customHeight="1">
      <c r="A57" s="1062" t="s">
        <v>2377</v>
      </c>
      <c r="B57" s="1062" t="s">
        <v>2378</v>
      </c>
      <c r="C57" s="1063"/>
      <c r="D57" s="1067"/>
    </row>
    <row r="58" spans="1:4" ht="12" customHeight="1">
      <c r="A58" s="1063" t="s">
        <v>2379</v>
      </c>
      <c r="B58" s="1063" t="s">
        <v>2380</v>
      </c>
      <c r="C58" s="1063"/>
      <c r="D58" s="1067" t="s">
        <v>2381</v>
      </c>
    </row>
    <row r="59" spans="1:4" ht="12" customHeight="1">
      <c r="A59" s="1063" t="s">
        <v>2382</v>
      </c>
      <c r="B59" s="1063" t="s">
        <v>2383</v>
      </c>
      <c r="C59" s="1063"/>
      <c r="D59" s="1067"/>
    </row>
    <row r="60" spans="1:4" ht="12" customHeight="1">
      <c r="A60" s="1063" t="s">
        <v>2384</v>
      </c>
      <c r="B60" s="1063" t="s">
        <v>2385</v>
      </c>
      <c r="C60" s="1063"/>
      <c r="D60" s="1067"/>
    </row>
    <row r="61" spans="1:4" ht="12" customHeight="1">
      <c r="A61" s="1063" t="s">
        <v>2386</v>
      </c>
      <c r="B61" s="1063" t="s">
        <v>2387</v>
      </c>
      <c r="C61" s="1063"/>
      <c r="D61" s="1067" t="s">
        <v>2388</v>
      </c>
    </row>
    <row r="62" spans="1:4" ht="12" customHeight="1">
      <c r="A62" s="1063" t="s">
        <v>2389</v>
      </c>
      <c r="B62" s="1063" t="s">
        <v>2390</v>
      </c>
      <c r="C62" s="1063"/>
      <c r="D62" s="1067" t="s">
        <v>2388</v>
      </c>
    </row>
    <row r="63" spans="1:4" ht="12" customHeight="1">
      <c r="A63" s="1063" t="s">
        <v>2391</v>
      </c>
      <c r="B63" s="1063" t="s">
        <v>2392</v>
      </c>
      <c r="C63" s="1063"/>
      <c r="D63" s="1067" t="s">
        <v>2393</v>
      </c>
    </row>
    <row r="64" spans="1:4" ht="12" customHeight="1">
      <c r="A64" s="1063"/>
      <c r="B64" s="1063"/>
      <c r="C64" s="1063"/>
      <c r="D64" s="1067"/>
    </row>
    <row r="65" spans="1:4" ht="12" customHeight="1">
      <c r="A65" s="1062" t="s">
        <v>2394</v>
      </c>
      <c r="B65" s="1062" t="s">
        <v>2395</v>
      </c>
      <c r="C65" s="1062"/>
      <c r="D65" s="1062"/>
    </row>
    <row r="66" spans="1:4" ht="12" customHeight="1">
      <c r="A66" s="1063" t="s">
        <v>2396</v>
      </c>
      <c r="B66" s="1063" t="s">
        <v>2397</v>
      </c>
      <c r="C66" s="1063"/>
      <c r="D66" s="1067" t="s">
        <v>2398</v>
      </c>
    </row>
    <row r="67" spans="1:4" ht="12" customHeight="1">
      <c r="A67" s="1063" t="s">
        <v>2399</v>
      </c>
      <c r="B67" s="1063" t="s">
        <v>2400</v>
      </c>
      <c r="C67" s="1063"/>
      <c r="D67" s="1067" t="s">
        <v>2401</v>
      </c>
    </row>
    <row r="68" spans="1:4" ht="12" customHeight="1">
      <c r="A68" s="1063" t="s">
        <v>2402</v>
      </c>
      <c r="B68" s="1063" t="s">
        <v>2403</v>
      </c>
      <c r="C68" s="1065"/>
      <c r="D68" s="1065" t="s">
        <v>2404</v>
      </c>
    </row>
    <row r="69" spans="1:4" ht="12" customHeight="1">
      <c r="A69" s="1062"/>
      <c r="B69" s="1062"/>
      <c r="C69" s="1062"/>
      <c r="D69" s="1062"/>
    </row>
    <row r="70" spans="1:4" ht="12" customHeight="1">
      <c r="A70" s="1062"/>
      <c r="B70" s="1062"/>
      <c r="C70" s="1062"/>
      <c r="D70" s="1062"/>
    </row>
    <row r="71" spans="1:4" ht="12" customHeight="1">
      <c r="A71" s="1062" t="s">
        <v>2405</v>
      </c>
      <c r="B71" s="1062" t="s">
        <v>2406</v>
      </c>
      <c r="C71" s="1062"/>
      <c r="D71" s="1062"/>
    </row>
    <row r="72" spans="1:4" ht="12" customHeight="1">
      <c r="A72" s="1063" t="s">
        <v>2407</v>
      </c>
      <c r="B72" s="1063" t="s">
        <v>2408</v>
      </c>
      <c r="C72" s="1063"/>
      <c r="D72" s="1067" t="s">
        <v>2409</v>
      </c>
    </row>
    <row r="73" spans="1:4" ht="12" customHeight="1">
      <c r="A73" s="1063" t="s">
        <v>2410</v>
      </c>
      <c r="B73" s="1063" t="s">
        <v>2411</v>
      </c>
      <c r="C73" s="1072">
        <f>+'ETCA-II-01'!F17</f>
        <v>60881495.380000003</v>
      </c>
      <c r="D73" s="1067" t="s">
        <v>2409</v>
      </c>
    </row>
    <row r="74" spans="1:4" ht="12" customHeight="1">
      <c r="A74" s="1062"/>
      <c r="B74" s="1062"/>
      <c r="C74" s="1062"/>
      <c r="D74" s="1062"/>
    </row>
    <row r="75" spans="1:4" ht="12" customHeight="1">
      <c r="A75" s="1062" t="s">
        <v>2412</v>
      </c>
      <c r="B75" s="1062" t="s">
        <v>2413</v>
      </c>
      <c r="C75" s="1062"/>
      <c r="D75" s="1062"/>
    </row>
    <row r="76" spans="1:4" ht="12" customHeight="1">
      <c r="A76" s="1063" t="s">
        <v>2414</v>
      </c>
      <c r="B76" s="1063" t="s">
        <v>2415</v>
      </c>
      <c r="C76" s="1065"/>
      <c r="D76" s="1065" t="s">
        <v>2416</v>
      </c>
    </row>
    <row r="77" spans="1:4" ht="12" customHeight="1">
      <c r="A77" s="1063" t="s">
        <v>2417</v>
      </c>
      <c r="B77" s="1063" t="s">
        <v>2418</v>
      </c>
      <c r="C77" s="1063"/>
      <c r="D77" s="1067" t="s">
        <v>2419</v>
      </c>
    </row>
    <row r="78" spans="1:4" ht="12" customHeight="1">
      <c r="A78" s="1063" t="s">
        <v>2420</v>
      </c>
      <c r="B78" s="1063" t="s">
        <v>2421</v>
      </c>
      <c r="C78" s="1063"/>
      <c r="D78" s="1067"/>
    </row>
    <row r="79" spans="1:4" ht="12" customHeight="1">
      <c r="A79" s="1063" t="s">
        <v>2422</v>
      </c>
      <c r="B79" s="1063" t="s">
        <v>2423</v>
      </c>
      <c r="C79" s="1063"/>
      <c r="D79" s="1067" t="s">
        <v>2424</v>
      </c>
    </row>
    <row r="80" spans="1:4" ht="12" customHeight="1">
      <c r="A80" s="1063" t="s">
        <v>2425</v>
      </c>
      <c r="B80" s="1063" t="s">
        <v>2426</v>
      </c>
      <c r="C80" s="1063"/>
      <c r="D80" s="1067" t="s">
        <v>2427</v>
      </c>
    </row>
    <row r="81" spans="1:4" ht="12" customHeight="1">
      <c r="A81" s="1063" t="s">
        <v>2428</v>
      </c>
      <c r="B81" s="1063" t="s">
        <v>219</v>
      </c>
      <c r="C81" s="1063"/>
      <c r="D81" s="1067" t="s">
        <v>2429</v>
      </c>
    </row>
    <row r="82" spans="1:4" ht="12" customHeight="1">
      <c r="A82" s="1063" t="s">
        <v>2430</v>
      </c>
      <c r="B82" s="1063" t="s">
        <v>2431</v>
      </c>
      <c r="C82" s="1063"/>
      <c r="D82" s="1067" t="s">
        <v>2432</v>
      </c>
    </row>
    <row r="83" spans="1:4" ht="12" customHeight="1">
      <c r="A83" s="1063" t="s">
        <v>2433</v>
      </c>
      <c r="B83" s="1063" t="s">
        <v>2434</v>
      </c>
      <c r="C83" s="1063"/>
      <c r="D83" s="1067" t="s">
        <v>2435</v>
      </c>
    </row>
    <row r="84" spans="1:4" ht="12" customHeight="1">
      <c r="A84" s="1063" t="s">
        <v>2436</v>
      </c>
      <c r="B84" s="1063" t="s">
        <v>2437</v>
      </c>
      <c r="C84" s="1063"/>
      <c r="D84" s="1067" t="s">
        <v>2435</v>
      </c>
    </row>
    <row r="85" spans="1:4" ht="12" customHeight="1">
      <c r="A85" s="1063" t="s">
        <v>2438</v>
      </c>
      <c r="B85" s="1063" t="s">
        <v>2439</v>
      </c>
      <c r="C85" s="1063"/>
      <c r="D85" s="1067"/>
    </row>
    <row r="86" spans="1:4" ht="12" customHeight="1">
      <c r="A86" s="1063" t="s">
        <v>2440</v>
      </c>
      <c r="B86" s="1063" t="s">
        <v>2441</v>
      </c>
      <c r="C86" s="1063"/>
      <c r="D86" s="1067"/>
    </row>
    <row r="87" spans="1:4" ht="12" customHeight="1">
      <c r="A87" s="1063" t="s">
        <v>2442</v>
      </c>
      <c r="B87" s="1063" t="s">
        <v>2443</v>
      </c>
      <c r="C87" s="1063"/>
      <c r="D87" s="1067"/>
    </row>
    <row r="88" spans="1:4" ht="12" customHeight="1">
      <c r="A88" s="1063" t="s">
        <v>2444</v>
      </c>
      <c r="B88" s="1063" t="s">
        <v>2445</v>
      </c>
      <c r="C88" s="1063"/>
      <c r="D88" s="1067"/>
    </row>
    <row r="89" spans="1:4" ht="12" customHeight="1">
      <c r="A89" s="1062"/>
      <c r="B89" s="1062"/>
      <c r="C89" s="1062"/>
      <c r="D89" s="1062"/>
    </row>
    <row r="90" spans="1:4" ht="12" customHeight="1">
      <c r="A90" s="1062" t="s">
        <v>2446</v>
      </c>
      <c r="B90" s="1062" t="s">
        <v>225</v>
      </c>
      <c r="C90" s="1063"/>
      <c r="D90" s="1067" t="s">
        <v>2447</v>
      </c>
    </row>
    <row r="91" spans="1:4" ht="12" customHeight="1">
      <c r="A91" s="1063"/>
      <c r="B91" s="1063"/>
      <c r="C91" s="1063"/>
      <c r="D91" s="1067"/>
    </row>
    <row r="92" spans="1:4" ht="12" customHeight="1">
      <c r="A92" s="1062">
        <v>1.2</v>
      </c>
      <c r="B92" s="1062" t="s">
        <v>2448</v>
      </c>
      <c r="C92" s="1063"/>
      <c r="D92" s="1067"/>
    </row>
    <row r="93" spans="1:4" ht="12" customHeight="1">
      <c r="A93" s="1062"/>
      <c r="B93" s="1062"/>
      <c r="C93" s="1063"/>
      <c r="D93" s="1067"/>
    </row>
    <row r="94" spans="1:4" ht="12" customHeight="1">
      <c r="A94" s="1062" t="s">
        <v>2449</v>
      </c>
      <c r="B94" s="1062" t="s">
        <v>2450</v>
      </c>
      <c r="C94" s="1063"/>
      <c r="D94" s="1067"/>
    </row>
    <row r="95" spans="1:4" ht="12" customHeight="1">
      <c r="A95" s="1063" t="s">
        <v>2451</v>
      </c>
      <c r="B95" s="1063" t="s">
        <v>2452</v>
      </c>
      <c r="C95" s="1063"/>
      <c r="D95" s="1067" t="s">
        <v>2453</v>
      </c>
    </row>
    <row r="96" spans="1:4" ht="12" customHeight="1">
      <c r="A96" s="1063" t="s">
        <v>2454</v>
      </c>
      <c r="B96" s="1063" t="s">
        <v>2455</v>
      </c>
      <c r="C96" s="1063"/>
      <c r="D96" s="1067" t="s">
        <v>2453</v>
      </c>
    </row>
    <row r="97" spans="1:4" ht="12" customHeight="1">
      <c r="A97" s="1063" t="s">
        <v>2456</v>
      </c>
      <c r="B97" s="1063" t="s">
        <v>2457</v>
      </c>
      <c r="C97" s="1063"/>
      <c r="D97" s="1067" t="s">
        <v>2453</v>
      </c>
    </row>
    <row r="98" spans="1:4" ht="12" customHeight="1">
      <c r="A98" s="1062"/>
      <c r="B98" s="1062"/>
      <c r="C98" s="1062"/>
      <c r="D98" s="1062"/>
    </row>
    <row r="99" spans="1:4" ht="12" customHeight="1">
      <c r="A99" s="1062" t="s">
        <v>2458</v>
      </c>
      <c r="B99" s="1062" t="s">
        <v>2459</v>
      </c>
      <c r="C99" s="1066" t="s">
        <v>2460</v>
      </c>
      <c r="D99" s="1066" t="s">
        <v>2460</v>
      </c>
    </row>
    <row r="100" spans="1:4" ht="12" customHeight="1">
      <c r="A100" s="1063" t="s">
        <v>2461</v>
      </c>
      <c r="B100" s="1063" t="s">
        <v>213</v>
      </c>
      <c r="C100" s="1063"/>
      <c r="D100" s="1067" t="s">
        <v>2462</v>
      </c>
    </row>
    <row r="101" spans="1:4" ht="12" customHeight="1">
      <c r="A101" s="1063" t="s">
        <v>2463</v>
      </c>
      <c r="B101" s="1063" t="s">
        <v>2464</v>
      </c>
      <c r="C101" s="1063"/>
      <c r="D101" s="1067" t="s">
        <v>2462</v>
      </c>
    </row>
    <row r="102" spans="1:4" ht="12" customHeight="1">
      <c r="A102" s="1063" t="s">
        <v>2465</v>
      </c>
      <c r="B102" s="1063" t="s">
        <v>2466</v>
      </c>
      <c r="C102" s="1063"/>
      <c r="D102" s="1067" t="s">
        <v>2467</v>
      </c>
    </row>
    <row r="103" spans="1:4" ht="12" customHeight="1">
      <c r="A103" s="1063" t="s">
        <v>2468</v>
      </c>
      <c r="B103" s="1063" t="s">
        <v>2469</v>
      </c>
      <c r="C103" s="1063"/>
      <c r="D103" s="1067" t="s">
        <v>2470</v>
      </c>
    </row>
    <row r="104" spans="1:4" ht="12" customHeight="1">
      <c r="A104" s="1063" t="s">
        <v>2471</v>
      </c>
      <c r="B104" s="1063" t="s">
        <v>2472</v>
      </c>
      <c r="C104" s="1063"/>
      <c r="D104" s="1067" t="s">
        <v>2473</v>
      </c>
    </row>
    <row r="105" spans="1:4" ht="12" customHeight="1">
      <c r="A105" s="1063" t="s">
        <v>2474</v>
      </c>
      <c r="B105" s="1063" t="s">
        <v>2475</v>
      </c>
      <c r="C105" s="1063"/>
      <c r="D105" s="1067" t="s">
        <v>2476</v>
      </c>
    </row>
    <row r="106" spans="1:4" ht="12" customHeight="1">
      <c r="A106" s="1427" t="s">
        <v>2477</v>
      </c>
      <c r="B106" s="1427" t="s">
        <v>2478</v>
      </c>
      <c r="C106" s="1063"/>
      <c r="D106" s="1067" t="s">
        <v>2479</v>
      </c>
    </row>
    <row r="107" spans="1:4" ht="12" customHeight="1">
      <c r="A107" s="1427"/>
      <c r="B107" s="1427"/>
      <c r="C107" s="1068"/>
      <c r="D107" s="1068" t="s">
        <v>2480</v>
      </c>
    </row>
    <row r="108" spans="1:4" ht="12" customHeight="1">
      <c r="A108" s="1062"/>
      <c r="B108" s="1062"/>
      <c r="C108" s="1062"/>
      <c r="D108" s="1062"/>
    </row>
    <row r="109" spans="1:4" ht="12" customHeight="1">
      <c r="A109" s="1062" t="s">
        <v>2481</v>
      </c>
      <c r="B109" s="1062" t="s">
        <v>2482</v>
      </c>
      <c r="C109" s="1066" t="s">
        <v>2460</v>
      </c>
      <c r="D109" s="1066" t="s">
        <v>2460</v>
      </c>
    </row>
    <row r="110" spans="1:4" ht="12" customHeight="1">
      <c r="A110" s="1062"/>
      <c r="B110" s="1062"/>
      <c r="C110" s="1062"/>
      <c r="D110" s="1062"/>
    </row>
    <row r="111" spans="1:4" ht="12" customHeight="1">
      <c r="A111" s="1063" t="s">
        <v>2483</v>
      </c>
      <c r="B111" s="1063" t="s">
        <v>2484</v>
      </c>
      <c r="C111" s="1063"/>
      <c r="D111" s="1067" t="s">
        <v>2485</v>
      </c>
    </row>
    <row r="112" spans="1:4" ht="12" customHeight="1">
      <c r="A112" s="1063" t="s">
        <v>2486</v>
      </c>
      <c r="B112" s="1063" t="s">
        <v>2487</v>
      </c>
      <c r="C112" s="1063"/>
      <c r="D112" s="1067" t="s">
        <v>2488</v>
      </c>
    </row>
    <row r="113" spans="1:4" ht="12" customHeight="1">
      <c r="A113" s="1063" t="s">
        <v>2489</v>
      </c>
      <c r="B113" s="1063" t="s">
        <v>2490</v>
      </c>
      <c r="C113" s="1063"/>
      <c r="D113" s="1067" t="s">
        <v>2491</v>
      </c>
    </row>
    <row r="114" spans="1:4" ht="12" customHeight="1">
      <c r="A114" s="1063" t="s">
        <v>2492</v>
      </c>
      <c r="B114" s="1063" t="s">
        <v>235</v>
      </c>
      <c r="C114" s="1063"/>
      <c r="D114" s="1067" t="s">
        <v>2493</v>
      </c>
    </row>
    <row r="115" spans="1:4" ht="12" customHeight="1">
      <c r="A115" s="1062" t="s">
        <v>2494</v>
      </c>
      <c r="B115" s="1062" t="s">
        <v>2495</v>
      </c>
      <c r="C115" s="1062"/>
      <c r="D115" s="1062"/>
    </row>
    <row r="116" spans="1:4" ht="12" customHeight="1">
      <c r="A116" s="1427" t="s">
        <v>2496</v>
      </c>
      <c r="B116" s="1427" t="s">
        <v>2415</v>
      </c>
      <c r="C116" s="1065"/>
      <c r="D116" s="1065" t="s">
        <v>2497</v>
      </c>
    </row>
    <row r="117" spans="1:4" ht="12" customHeight="1">
      <c r="A117" s="1427"/>
      <c r="B117" s="1427"/>
      <c r="C117" s="1063"/>
      <c r="D117" s="1067" t="s">
        <v>2498</v>
      </c>
    </row>
    <row r="118" spans="1:4" ht="12" customHeight="1">
      <c r="A118" s="1063" t="s">
        <v>2499</v>
      </c>
      <c r="B118" s="1063" t="s">
        <v>2418</v>
      </c>
      <c r="C118" s="1063"/>
      <c r="D118" s="1067" t="s">
        <v>2500</v>
      </c>
    </row>
    <row r="119" spans="1:4" ht="12" customHeight="1">
      <c r="A119" s="1063" t="s">
        <v>2501</v>
      </c>
      <c r="B119" s="1063" t="s">
        <v>2502</v>
      </c>
      <c r="C119" s="1063"/>
      <c r="D119" s="1067"/>
    </row>
    <row r="120" spans="1:4" ht="12" customHeight="1">
      <c r="A120" s="1063" t="s">
        <v>2503</v>
      </c>
      <c r="B120" s="1063" t="s">
        <v>2423</v>
      </c>
      <c r="C120" s="1063"/>
      <c r="D120" s="1067" t="s">
        <v>2424</v>
      </c>
    </row>
    <row r="121" spans="1:4" ht="12" customHeight="1">
      <c r="A121" s="1063" t="s">
        <v>2504</v>
      </c>
      <c r="B121" s="1063" t="s">
        <v>2426</v>
      </c>
      <c r="C121" s="1063"/>
      <c r="D121" s="1067" t="s">
        <v>2427</v>
      </c>
    </row>
    <row r="122" spans="1:4" ht="12" customHeight="1">
      <c r="A122" s="1063" t="s">
        <v>2505</v>
      </c>
      <c r="B122" s="1063" t="s">
        <v>219</v>
      </c>
      <c r="C122" s="1063"/>
      <c r="D122" s="1067" t="s">
        <v>2432</v>
      </c>
    </row>
    <row r="123" spans="1:4" ht="12" customHeight="1">
      <c r="A123" s="1063" t="s">
        <v>2506</v>
      </c>
      <c r="B123" s="1063" t="s">
        <v>2431</v>
      </c>
      <c r="C123" s="1063"/>
      <c r="D123" s="1067" t="s">
        <v>2432</v>
      </c>
    </row>
    <row r="124" spans="1:4" ht="12" customHeight="1">
      <c r="A124" s="1063" t="s">
        <v>2507</v>
      </c>
      <c r="B124" s="1063" t="s">
        <v>2434</v>
      </c>
      <c r="C124" s="1063"/>
      <c r="D124" s="1067" t="s">
        <v>2435</v>
      </c>
    </row>
    <row r="125" spans="1:4" ht="12" customHeight="1">
      <c r="A125" s="1063" t="s">
        <v>2508</v>
      </c>
      <c r="B125" s="1063" t="s">
        <v>2437</v>
      </c>
      <c r="C125" s="1063"/>
      <c r="D125" s="1067" t="s">
        <v>2435</v>
      </c>
    </row>
    <row r="126" spans="1:4" ht="12" customHeight="1">
      <c r="A126" s="1063" t="s">
        <v>2509</v>
      </c>
      <c r="B126" s="1063" t="s">
        <v>2439</v>
      </c>
      <c r="C126" s="1063"/>
      <c r="D126" s="1067" t="s">
        <v>2510</v>
      </c>
    </row>
    <row r="127" spans="1:4" ht="12" customHeight="1">
      <c r="A127" s="1063" t="s">
        <v>2511</v>
      </c>
      <c r="B127" s="1063" t="s">
        <v>2441</v>
      </c>
      <c r="C127" s="1063"/>
      <c r="D127" s="1067"/>
    </row>
    <row r="128" spans="1:4" ht="12" customHeight="1">
      <c r="A128" s="1063" t="s">
        <v>2512</v>
      </c>
      <c r="B128" s="1063" t="s">
        <v>2443</v>
      </c>
      <c r="C128" s="1063"/>
      <c r="D128" s="1067"/>
    </row>
    <row r="129" spans="1:4" ht="12" customHeight="1">
      <c r="A129" s="1063" t="s">
        <v>2513</v>
      </c>
      <c r="B129" s="1063" t="s">
        <v>2445</v>
      </c>
      <c r="C129" s="1063"/>
      <c r="D129" s="1067"/>
    </row>
    <row r="130" spans="1:4" ht="12" customHeight="1">
      <c r="A130" s="1062"/>
      <c r="B130" s="1062"/>
      <c r="C130" s="1062"/>
      <c r="D130" s="1062"/>
    </row>
    <row r="131" spans="1:4" ht="12" customHeight="1">
      <c r="A131" s="1062" t="s">
        <v>2514</v>
      </c>
      <c r="B131" s="1062" t="s">
        <v>2515</v>
      </c>
      <c r="C131" s="1063"/>
      <c r="D131" s="1067" t="s">
        <v>2516</v>
      </c>
    </row>
    <row r="132" spans="1:4" ht="12" customHeight="1">
      <c r="A132" s="1063" t="s">
        <v>2517</v>
      </c>
      <c r="B132" s="1063" t="s">
        <v>2518</v>
      </c>
      <c r="C132" s="1063"/>
      <c r="D132" s="1067"/>
    </row>
    <row r="133" spans="1:4" ht="12" customHeight="1">
      <c r="A133" s="1063" t="s">
        <v>2519</v>
      </c>
      <c r="B133" s="1063" t="s">
        <v>2520</v>
      </c>
      <c r="C133" s="1063"/>
      <c r="D133" s="1067"/>
    </row>
    <row r="134" spans="1:4" ht="12" customHeight="1">
      <c r="A134" s="1063" t="s">
        <v>2521</v>
      </c>
      <c r="B134" s="1063" t="s">
        <v>2522</v>
      </c>
      <c r="C134" s="1063"/>
      <c r="D134" s="1067"/>
    </row>
    <row r="135" spans="1:4" ht="12" customHeight="1">
      <c r="A135" s="1063" t="s">
        <v>2523</v>
      </c>
      <c r="B135" s="1063" t="s">
        <v>2524</v>
      </c>
      <c r="C135" s="1063"/>
      <c r="D135" s="1067"/>
    </row>
    <row r="136" spans="1:4" ht="12" customHeight="1">
      <c r="A136" s="1062"/>
      <c r="B136" s="1062"/>
      <c r="C136" s="1062"/>
      <c r="D136" s="1062"/>
    </row>
    <row r="137" spans="1:4" ht="12" customHeight="1">
      <c r="A137" s="1062"/>
      <c r="B137" s="1062" t="s">
        <v>2525</v>
      </c>
      <c r="C137" s="1063"/>
      <c r="D137" s="1067"/>
    </row>
    <row r="138" spans="1:4" ht="12" customHeight="1">
      <c r="A138" s="1062"/>
      <c r="B138" s="1062"/>
      <c r="C138" s="1062"/>
      <c r="D138" s="1062"/>
    </row>
    <row r="139" spans="1:4" ht="12" customHeight="1">
      <c r="A139" s="1062">
        <v>2</v>
      </c>
      <c r="B139" s="1062" t="s">
        <v>2526</v>
      </c>
      <c r="C139" s="1063"/>
      <c r="D139" s="1067"/>
    </row>
    <row r="140" spans="1:4" ht="12" customHeight="1">
      <c r="A140" s="1062"/>
      <c r="B140" s="1062"/>
      <c r="C140" s="1062"/>
      <c r="D140" s="1062"/>
    </row>
    <row r="141" spans="1:4" ht="12" customHeight="1">
      <c r="A141" s="1062">
        <v>2.1</v>
      </c>
      <c r="B141" s="1062" t="s">
        <v>2527</v>
      </c>
      <c r="C141" s="1063"/>
      <c r="D141" s="1067"/>
    </row>
    <row r="142" spans="1:4" ht="12" customHeight="1">
      <c r="A142" s="1062" t="s">
        <v>2528</v>
      </c>
      <c r="B142" s="1062" t="s">
        <v>2529</v>
      </c>
      <c r="C142" s="1062"/>
      <c r="D142" s="1062"/>
    </row>
    <row r="143" spans="1:4" ht="12" customHeight="1">
      <c r="A143" s="1063" t="s">
        <v>2530</v>
      </c>
      <c r="B143" s="1063" t="s">
        <v>2531</v>
      </c>
      <c r="C143" s="1063"/>
      <c r="D143" s="1067"/>
    </row>
    <row r="144" spans="1:4" ht="12" customHeight="1">
      <c r="A144" s="1063" t="s">
        <v>2532</v>
      </c>
      <c r="B144" s="1063" t="s">
        <v>2533</v>
      </c>
      <c r="C144" s="1074">
        <f>+'ETCA-II-13'!F10+'ETCA-II-13'!F19+'ETCA-II-13'!F25</f>
        <v>16925947.5</v>
      </c>
      <c r="D144" s="1067" t="s">
        <v>2534</v>
      </c>
    </row>
    <row r="145" spans="1:4" ht="12" customHeight="1">
      <c r="A145" s="1063" t="s">
        <v>2535</v>
      </c>
      <c r="B145" s="1063" t="s">
        <v>2536</v>
      </c>
      <c r="C145" s="1074">
        <f>+'ETCA-II-13'!F25</f>
        <v>6051640.3099999996</v>
      </c>
      <c r="D145" s="1067" t="s">
        <v>2537</v>
      </c>
    </row>
    <row r="146" spans="1:4" ht="12" customHeight="1">
      <c r="A146" s="1063" t="s">
        <v>2538</v>
      </c>
      <c r="B146" s="1063" t="s">
        <v>2539</v>
      </c>
      <c r="C146" s="1063"/>
      <c r="D146" s="1067" t="s">
        <v>2540</v>
      </c>
    </row>
    <row r="147" spans="1:4" ht="12" customHeight="1">
      <c r="A147" s="1063" t="s">
        <v>2541</v>
      </c>
      <c r="B147" s="1063" t="s">
        <v>2542</v>
      </c>
      <c r="C147" s="1074">
        <f>+'ETCA-II-13'!F44+'ETCA-II-13'!F74</f>
        <v>6537391.8800000008</v>
      </c>
      <c r="D147" s="1067" t="s">
        <v>2543</v>
      </c>
    </row>
    <row r="148" spans="1:4" ht="12" customHeight="1">
      <c r="A148" s="1062"/>
      <c r="B148" s="1062"/>
      <c r="C148" s="1062"/>
      <c r="D148" s="1062"/>
    </row>
    <row r="149" spans="1:4" ht="12" customHeight="1">
      <c r="A149" s="1063"/>
      <c r="B149" s="1063"/>
      <c r="C149" s="1066" t="s">
        <v>2460</v>
      </c>
      <c r="D149" s="1066" t="s">
        <v>2460</v>
      </c>
    </row>
    <row r="150" spans="1:4" ht="12" customHeight="1">
      <c r="A150" s="1063" t="s">
        <v>2544</v>
      </c>
      <c r="B150" s="1063" t="s">
        <v>2545</v>
      </c>
      <c r="C150" s="1063"/>
      <c r="D150" s="1067" t="s">
        <v>2546</v>
      </c>
    </row>
    <row r="151" spans="1:4" ht="12" customHeight="1">
      <c r="A151" s="1063" t="s">
        <v>2547</v>
      </c>
      <c r="B151" s="1063" t="s">
        <v>2484</v>
      </c>
      <c r="C151" s="1063"/>
      <c r="D151" s="1067" t="s">
        <v>2485</v>
      </c>
    </row>
    <row r="152" spans="1:4" ht="12" customHeight="1">
      <c r="A152" s="1063" t="s">
        <v>2548</v>
      </c>
      <c r="B152" s="1063" t="s">
        <v>2487</v>
      </c>
      <c r="C152" s="1063"/>
      <c r="D152" s="1067" t="s">
        <v>2549</v>
      </c>
    </row>
    <row r="153" spans="1:4" ht="12" customHeight="1">
      <c r="A153" s="1063"/>
      <c r="B153" s="1063"/>
      <c r="C153" s="1063"/>
      <c r="D153" s="1067"/>
    </row>
    <row r="154" spans="1:4" ht="12" customHeight="1">
      <c r="A154" s="1063" t="s">
        <v>2550</v>
      </c>
      <c r="B154" s="1063" t="s">
        <v>2551</v>
      </c>
      <c r="C154" s="1063"/>
      <c r="D154" s="1067"/>
    </row>
    <row r="155" spans="1:4" ht="12" customHeight="1">
      <c r="A155" s="1062"/>
      <c r="B155" s="1062"/>
      <c r="C155" s="1062"/>
      <c r="D155" s="1062"/>
    </row>
    <row r="156" spans="1:4" ht="12" customHeight="1">
      <c r="A156" s="1062" t="s">
        <v>2552</v>
      </c>
      <c r="B156" s="1062" t="s">
        <v>2553</v>
      </c>
      <c r="C156" s="1063"/>
      <c r="D156" s="1067" t="s">
        <v>2554</v>
      </c>
    </row>
    <row r="157" spans="1:4" ht="12" customHeight="1">
      <c r="A157" s="1062"/>
      <c r="B157" s="1062"/>
      <c r="C157" s="1062"/>
      <c r="D157" s="1062"/>
    </row>
    <row r="158" spans="1:4" ht="12" customHeight="1">
      <c r="A158" s="1062" t="s">
        <v>2555</v>
      </c>
      <c r="B158" s="1062" t="s">
        <v>2556</v>
      </c>
      <c r="C158" s="1062"/>
      <c r="D158" s="1062"/>
    </row>
    <row r="159" spans="1:4" ht="12" customHeight="1">
      <c r="A159" s="1063" t="s">
        <v>2557</v>
      </c>
      <c r="B159" s="1063" t="s">
        <v>2380</v>
      </c>
      <c r="C159" s="1063"/>
      <c r="D159" s="1067"/>
    </row>
    <row r="160" spans="1:4" ht="12" customHeight="1">
      <c r="A160" s="1063" t="s">
        <v>2558</v>
      </c>
      <c r="B160" s="1063" t="s">
        <v>2559</v>
      </c>
      <c r="C160" s="1063"/>
      <c r="D160" s="1067" t="s">
        <v>2560</v>
      </c>
    </row>
    <row r="161" spans="1:4" ht="12" customHeight="1">
      <c r="A161" s="1063" t="s">
        <v>2561</v>
      </c>
      <c r="B161" s="1063" t="s">
        <v>2562</v>
      </c>
      <c r="C161" s="1063"/>
      <c r="D161" s="1067" t="s">
        <v>2563</v>
      </c>
    </row>
    <row r="162" spans="1:4" ht="12" customHeight="1">
      <c r="A162" s="1063" t="s">
        <v>2564</v>
      </c>
      <c r="B162" s="1063" t="s">
        <v>2565</v>
      </c>
      <c r="C162" s="1063"/>
      <c r="D162" s="1067" t="s">
        <v>2566</v>
      </c>
    </row>
    <row r="163" spans="1:4" ht="12" customHeight="1">
      <c r="A163" s="1063" t="s">
        <v>2567</v>
      </c>
      <c r="B163" s="1063" t="s">
        <v>2387</v>
      </c>
      <c r="C163" s="1063"/>
      <c r="D163" s="1067" t="s">
        <v>2568</v>
      </c>
    </row>
    <row r="164" spans="1:4" ht="12" customHeight="1">
      <c r="A164" s="1063" t="s">
        <v>2569</v>
      </c>
      <c r="B164" s="1063" t="s">
        <v>2570</v>
      </c>
      <c r="C164" s="1063"/>
      <c r="D164" s="1067" t="s">
        <v>2571</v>
      </c>
    </row>
    <row r="165" spans="1:4" ht="12" customHeight="1">
      <c r="A165" s="1062"/>
      <c r="B165" s="1062"/>
      <c r="C165" s="1062"/>
      <c r="D165" s="1062"/>
    </row>
    <row r="166" spans="1:4" ht="12" customHeight="1">
      <c r="A166" s="1062" t="s">
        <v>2572</v>
      </c>
      <c r="B166" s="1062" t="s">
        <v>2573</v>
      </c>
      <c r="C166" s="1062"/>
      <c r="D166" s="1062"/>
    </row>
    <row r="167" spans="1:4" ht="12" customHeight="1">
      <c r="A167" s="1063" t="s">
        <v>2574</v>
      </c>
      <c r="B167" s="1063" t="s">
        <v>2575</v>
      </c>
      <c r="C167" s="1063"/>
      <c r="D167" s="1067"/>
    </row>
    <row r="168" spans="1:4" ht="12" customHeight="1">
      <c r="A168" s="1063" t="s">
        <v>2576</v>
      </c>
      <c r="B168" s="1063" t="s">
        <v>2577</v>
      </c>
      <c r="C168" s="1063"/>
      <c r="D168" s="1067" t="s">
        <v>2578</v>
      </c>
    </row>
    <row r="169" spans="1:4" ht="12" customHeight="1">
      <c r="A169" s="1063" t="s">
        <v>2579</v>
      </c>
      <c r="B169" s="1063" t="s">
        <v>2580</v>
      </c>
      <c r="C169" s="1063"/>
      <c r="D169" s="1067" t="s">
        <v>2581</v>
      </c>
    </row>
    <row r="170" spans="1:4" ht="12" customHeight="1">
      <c r="A170" s="1063" t="s">
        <v>2582</v>
      </c>
      <c r="B170" s="1063" t="s">
        <v>2583</v>
      </c>
      <c r="C170" s="1063"/>
      <c r="D170" s="1067"/>
    </row>
    <row r="171" spans="1:4" ht="12" customHeight="1">
      <c r="A171" s="1063" t="s">
        <v>2584</v>
      </c>
      <c r="B171" s="1063" t="s">
        <v>2585</v>
      </c>
      <c r="C171" s="1063"/>
      <c r="D171" s="1067" t="s">
        <v>2586</v>
      </c>
    </row>
    <row r="172" spans="1:4" ht="12" customHeight="1">
      <c r="A172" s="1063" t="s">
        <v>2587</v>
      </c>
      <c r="B172" s="1063" t="s">
        <v>2580</v>
      </c>
      <c r="C172" s="1063"/>
      <c r="D172" s="1067" t="s">
        <v>2588</v>
      </c>
    </row>
    <row r="173" spans="1:4" ht="12" customHeight="1">
      <c r="A173" s="1062"/>
      <c r="B173" s="1062"/>
      <c r="C173" s="1062"/>
      <c r="D173" s="1062"/>
    </row>
    <row r="174" spans="1:4" ht="12" customHeight="1">
      <c r="A174" s="1062" t="s">
        <v>2589</v>
      </c>
      <c r="B174" s="1062" t="s">
        <v>2590</v>
      </c>
      <c r="C174" s="1062"/>
      <c r="D174" s="1062"/>
    </row>
    <row r="175" spans="1:4" ht="12" customHeight="1">
      <c r="A175" s="1062" t="s">
        <v>2591</v>
      </c>
      <c r="B175" s="1062" t="s">
        <v>2592</v>
      </c>
      <c r="C175" s="1063"/>
      <c r="D175" s="1067"/>
    </row>
    <row r="176" spans="1:4" ht="12" customHeight="1">
      <c r="A176" s="1063" t="s">
        <v>2593</v>
      </c>
      <c r="B176" s="1063" t="s">
        <v>2594</v>
      </c>
      <c r="C176" s="1063"/>
      <c r="D176" s="1067" t="s">
        <v>2595</v>
      </c>
    </row>
    <row r="177" spans="1:4" ht="12" customHeight="1">
      <c r="A177" s="1063" t="s">
        <v>2596</v>
      </c>
      <c r="B177" s="1063" t="s">
        <v>2597</v>
      </c>
      <c r="C177" s="1063"/>
      <c r="D177" s="1067" t="s">
        <v>2598</v>
      </c>
    </row>
    <row r="178" spans="1:4" ht="12" customHeight="1">
      <c r="A178" s="1063" t="s">
        <v>2599</v>
      </c>
      <c r="B178" s="1063" t="s">
        <v>2600</v>
      </c>
      <c r="C178" s="1063"/>
      <c r="D178" s="1067" t="s">
        <v>2601</v>
      </c>
    </row>
    <row r="179" spans="1:4" ht="12" customHeight="1">
      <c r="A179" s="1063" t="s">
        <v>2602</v>
      </c>
      <c r="B179" s="1063" t="s">
        <v>2603</v>
      </c>
      <c r="C179" s="1063"/>
      <c r="D179" s="1067" t="s">
        <v>2604</v>
      </c>
    </row>
    <row r="180" spans="1:4" ht="12" customHeight="1">
      <c r="A180" s="1063" t="s">
        <v>2605</v>
      </c>
      <c r="B180" s="1063" t="s">
        <v>818</v>
      </c>
      <c r="C180" s="1063"/>
      <c r="D180" s="1067" t="s">
        <v>2606</v>
      </c>
    </row>
    <row r="181" spans="1:4" ht="12" customHeight="1">
      <c r="A181" s="1063" t="s">
        <v>2607</v>
      </c>
      <c r="B181" s="1063" t="s">
        <v>2608</v>
      </c>
      <c r="C181" s="1063"/>
      <c r="D181" s="1067" t="s">
        <v>2609</v>
      </c>
    </row>
    <row r="182" spans="1:4" ht="12" customHeight="1">
      <c r="A182" s="1063" t="s">
        <v>2610</v>
      </c>
      <c r="B182" s="1063" t="s">
        <v>2611</v>
      </c>
      <c r="C182" s="1063"/>
      <c r="D182" s="1067" t="s">
        <v>2612</v>
      </c>
    </row>
    <row r="183" spans="1:4" ht="12" customHeight="1">
      <c r="A183" s="1062"/>
      <c r="B183" s="1062"/>
      <c r="C183" s="1062"/>
      <c r="D183" s="1062"/>
    </row>
    <row r="184" spans="1:4" ht="12" customHeight="1">
      <c r="A184" s="1062" t="s">
        <v>2613</v>
      </c>
      <c r="B184" s="1062" t="s">
        <v>2614</v>
      </c>
      <c r="C184" s="1063"/>
      <c r="D184" s="1067"/>
    </row>
    <row r="185" spans="1:4" ht="12" customHeight="1">
      <c r="A185" s="1063" t="s">
        <v>2615</v>
      </c>
      <c r="B185" s="1063" t="s">
        <v>2616</v>
      </c>
      <c r="C185" s="1063"/>
      <c r="D185" s="1067"/>
    </row>
    <row r="186" spans="1:4" ht="12" customHeight="1">
      <c r="A186" s="1063" t="s">
        <v>2617</v>
      </c>
      <c r="B186" s="1063" t="s">
        <v>2423</v>
      </c>
      <c r="C186" s="1063"/>
      <c r="D186" s="1067" t="s">
        <v>2618</v>
      </c>
    </row>
    <row r="187" spans="1:4" ht="12" customHeight="1">
      <c r="A187" s="1063" t="s">
        <v>2619</v>
      </c>
      <c r="B187" s="1063" t="s">
        <v>2426</v>
      </c>
      <c r="C187" s="1063"/>
      <c r="D187" s="1067" t="s">
        <v>2620</v>
      </c>
    </row>
    <row r="188" spans="1:4" ht="12" customHeight="1">
      <c r="A188" s="1063" t="s">
        <v>2621</v>
      </c>
      <c r="B188" s="1063" t="s">
        <v>2622</v>
      </c>
      <c r="C188" s="1063"/>
      <c r="D188" s="1067" t="s">
        <v>2623</v>
      </c>
    </row>
    <row r="189" spans="1:4" ht="12" customHeight="1">
      <c r="A189" s="1063" t="s">
        <v>2624</v>
      </c>
      <c r="B189" s="1063" t="s">
        <v>2431</v>
      </c>
      <c r="C189" s="1063"/>
      <c r="D189" s="1067" t="s">
        <v>2625</v>
      </c>
    </row>
    <row r="190" spans="1:4" ht="12" customHeight="1">
      <c r="A190" s="1063" t="s">
        <v>2626</v>
      </c>
      <c r="B190" s="1063" t="s">
        <v>2627</v>
      </c>
      <c r="C190" s="1063"/>
      <c r="D190" s="1067" t="s">
        <v>2628</v>
      </c>
    </row>
    <row r="191" spans="1:4" ht="12" customHeight="1">
      <c r="A191" s="1063" t="s">
        <v>2629</v>
      </c>
      <c r="B191" s="1063" t="s">
        <v>2630</v>
      </c>
      <c r="C191" s="1063"/>
      <c r="D191" s="1067"/>
    </row>
    <row r="192" spans="1:4" ht="12" customHeight="1">
      <c r="A192" s="1063" t="s">
        <v>2631</v>
      </c>
      <c r="B192" s="1063" t="s">
        <v>2632</v>
      </c>
      <c r="C192" s="1063"/>
      <c r="D192" s="1067" t="s">
        <v>2633</v>
      </c>
    </row>
    <row r="193" spans="1:4" ht="12" customHeight="1">
      <c r="A193" s="1063" t="s">
        <v>2634</v>
      </c>
      <c r="B193" s="1063" t="s">
        <v>2635</v>
      </c>
      <c r="C193" s="1063"/>
      <c r="D193" s="1067" t="s">
        <v>2636</v>
      </c>
    </row>
    <row r="194" spans="1:4" ht="12" customHeight="1">
      <c r="A194" s="1063" t="s">
        <v>2637</v>
      </c>
      <c r="B194" s="1063" t="s">
        <v>2638</v>
      </c>
      <c r="C194" s="1063"/>
      <c r="D194" s="1067" t="s">
        <v>2639</v>
      </c>
    </row>
    <row r="195" spans="1:4" ht="12" customHeight="1">
      <c r="A195" s="1063" t="s">
        <v>2640</v>
      </c>
      <c r="B195" s="1063" t="s">
        <v>2641</v>
      </c>
      <c r="C195" s="1063"/>
      <c r="D195" s="1067" t="s">
        <v>2642</v>
      </c>
    </row>
    <row r="196" spans="1:4" ht="12" customHeight="1">
      <c r="A196" s="1062"/>
      <c r="B196" s="1062"/>
      <c r="C196" s="1062"/>
      <c r="D196" s="1062"/>
    </row>
    <row r="197" spans="1:4" ht="12" customHeight="1">
      <c r="A197" s="1062" t="s">
        <v>2643</v>
      </c>
      <c r="B197" s="1062" t="s">
        <v>2644</v>
      </c>
      <c r="C197" s="1062"/>
      <c r="D197" s="1062"/>
    </row>
    <row r="198" spans="1:4" ht="12" customHeight="1">
      <c r="A198" s="1062"/>
      <c r="B198" s="1062"/>
      <c r="C198" s="1062"/>
      <c r="D198" s="1062"/>
    </row>
    <row r="199" spans="1:4" ht="12" customHeight="1">
      <c r="A199" s="1062" t="s">
        <v>2645</v>
      </c>
      <c r="B199" s="1062" t="s">
        <v>225</v>
      </c>
      <c r="C199" s="1063"/>
      <c r="D199" s="1067" t="s">
        <v>2646</v>
      </c>
    </row>
    <row r="200" spans="1:4" ht="12" customHeight="1">
      <c r="A200" s="1062"/>
      <c r="B200" s="1062"/>
      <c r="C200" s="1062"/>
      <c r="D200" s="1062"/>
    </row>
    <row r="201" spans="1:4" ht="12" customHeight="1">
      <c r="A201" s="1062" t="s">
        <v>2647</v>
      </c>
      <c r="B201" s="1062" t="s">
        <v>2648</v>
      </c>
      <c r="C201" s="1066" t="s">
        <v>2460</v>
      </c>
      <c r="D201" s="1066" t="s">
        <v>2460</v>
      </c>
    </row>
    <row r="202" spans="1:4" ht="12" customHeight="1">
      <c r="A202" s="1063" t="s">
        <v>2649</v>
      </c>
      <c r="B202" s="1063" t="s">
        <v>40</v>
      </c>
      <c r="C202" s="1063"/>
      <c r="D202" s="1067" t="s">
        <v>2650</v>
      </c>
    </row>
    <row r="203" spans="1:4" ht="12" customHeight="1">
      <c r="A203" s="1063" t="s">
        <v>2651</v>
      </c>
      <c r="B203" s="1063" t="s">
        <v>57</v>
      </c>
      <c r="C203" s="1063"/>
      <c r="D203" s="1067" t="s">
        <v>2652</v>
      </c>
    </row>
    <row r="204" spans="1:4" ht="12" customHeight="1">
      <c r="A204" s="1063" t="s">
        <v>2653</v>
      </c>
      <c r="B204" s="1063" t="s">
        <v>2654</v>
      </c>
      <c r="C204" s="1069"/>
      <c r="D204" s="1069" t="s">
        <v>2655</v>
      </c>
    </row>
    <row r="205" spans="1:4" ht="12" customHeight="1">
      <c r="A205" s="1063" t="s">
        <v>2656</v>
      </c>
      <c r="B205" s="1063" t="s">
        <v>2657</v>
      </c>
      <c r="C205" s="1063"/>
      <c r="D205" s="1067" t="s">
        <v>2658</v>
      </c>
    </row>
    <row r="206" spans="1:4" ht="12" customHeight="1">
      <c r="A206" s="1062"/>
      <c r="B206" s="1062"/>
      <c r="C206" s="1062"/>
      <c r="D206" s="1062"/>
    </row>
    <row r="207" spans="1:4" ht="12" customHeight="1">
      <c r="A207" s="1062">
        <v>2.2000000000000002</v>
      </c>
      <c r="B207" s="1062" t="s">
        <v>2659</v>
      </c>
      <c r="C207" s="1063"/>
      <c r="D207" s="1067"/>
    </row>
    <row r="208" spans="1:4" ht="12" customHeight="1">
      <c r="A208" s="1062"/>
      <c r="B208" s="1062"/>
      <c r="C208" s="1062"/>
      <c r="D208" s="1062"/>
    </row>
    <row r="209" spans="1:4" ht="12" customHeight="1">
      <c r="A209" s="1062" t="s">
        <v>2660</v>
      </c>
      <c r="B209" s="1062" t="s">
        <v>2661</v>
      </c>
      <c r="C209" s="1074">
        <f>+'ETCA-II-13'!F168</f>
        <v>22813210.490000002</v>
      </c>
      <c r="D209" s="1067" t="s">
        <v>2662</v>
      </c>
    </row>
    <row r="210" spans="1:4" ht="12" customHeight="1">
      <c r="A210" s="1062" t="s">
        <v>2663</v>
      </c>
      <c r="B210" s="1062" t="s">
        <v>2664</v>
      </c>
      <c r="C210" s="1063"/>
      <c r="D210" s="1067"/>
    </row>
    <row r="211" spans="1:4" ht="12" customHeight="1">
      <c r="A211" s="1063" t="s">
        <v>2665</v>
      </c>
      <c r="B211" s="1063" t="s">
        <v>2666</v>
      </c>
      <c r="C211" s="1063"/>
      <c r="D211" s="1067"/>
    </row>
    <row r="212" spans="1:4" ht="12" customHeight="1">
      <c r="A212" s="1063" t="s">
        <v>2667</v>
      </c>
      <c r="B212" s="1063" t="s">
        <v>2668</v>
      </c>
      <c r="C212" s="1063"/>
      <c r="D212" s="1067" t="s">
        <v>2669</v>
      </c>
    </row>
    <row r="213" spans="1:4" ht="12" customHeight="1">
      <c r="A213" s="1063" t="s">
        <v>2670</v>
      </c>
      <c r="B213" s="1063" t="s">
        <v>2671</v>
      </c>
      <c r="C213" s="1063"/>
      <c r="D213" s="1067" t="s">
        <v>2672</v>
      </c>
    </row>
    <row r="214" spans="1:4" ht="12" customHeight="1">
      <c r="A214" s="1063" t="s">
        <v>2673</v>
      </c>
      <c r="B214" s="1063" t="s">
        <v>2674</v>
      </c>
      <c r="C214" s="1063"/>
      <c r="D214" s="1067" t="s">
        <v>2675</v>
      </c>
    </row>
    <row r="215" spans="1:4" ht="12" customHeight="1">
      <c r="A215" s="1063" t="s">
        <v>2676</v>
      </c>
      <c r="B215" s="1063" t="s">
        <v>2677</v>
      </c>
      <c r="C215" s="1063"/>
      <c r="D215" s="1067"/>
    </row>
    <row r="216" spans="1:4" ht="12" customHeight="1">
      <c r="A216" s="1063" t="s">
        <v>2678</v>
      </c>
      <c r="B216" s="1063" t="s">
        <v>2679</v>
      </c>
      <c r="C216" s="1063"/>
      <c r="D216" s="1067" t="s">
        <v>2680</v>
      </c>
    </row>
    <row r="217" spans="1:4" ht="12" customHeight="1">
      <c r="A217" s="1063" t="s">
        <v>2681</v>
      </c>
      <c r="B217" s="1063" t="s">
        <v>2682</v>
      </c>
      <c r="C217" s="1063"/>
      <c r="D217" s="1067" t="s">
        <v>2683</v>
      </c>
    </row>
    <row r="218" spans="1:4" ht="12" customHeight="1">
      <c r="A218" s="1063" t="s">
        <v>2684</v>
      </c>
      <c r="B218" s="1063" t="s">
        <v>2685</v>
      </c>
      <c r="C218" s="1063"/>
      <c r="D218" s="1067" t="s">
        <v>2686</v>
      </c>
    </row>
    <row r="219" spans="1:4" ht="12" customHeight="1">
      <c r="A219" s="1063" t="s">
        <v>2687</v>
      </c>
      <c r="B219" s="1063" t="s">
        <v>2688</v>
      </c>
      <c r="C219" s="1063"/>
      <c r="D219" s="1067" t="s">
        <v>2689</v>
      </c>
    </row>
    <row r="220" spans="1:4" ht="12" customHeight="1">
      <c r="A220" s="1063" t="s">
        <v>2690</v>
      </c>
      <c r="B220" s="1063" t="s">
        <v>2691</v>
      </c>
      <c r="C220" s="1063"/>
      <c r="D220" s="1067"/>
    </row>
    <row r="221" spans="1:4" ht="12" customHeight="1">
      <c r="A221" s="1063" t="s">
        <v>2692</v>
      </c>
      <c r="B221" s="1063" t="s">
        <v>2693</v>
      </c>
      <c r="C221" s="1063"/>
      <c r="D221" s="1067" t="s">
        <v>2694</v>
      </c>
    </row>
    <row r="222" spans="1:4" ht="12" customHeight="1">
      <c r="A222" s="1063" t="s">
        <v>2695</v>
      </c>
      <c r="B222" s="1063" t="s">
        <v>2696</v>
      </c>
      <c r="C222" s="1063"/>
      <c r="D222" s="1067" t="s">
        <v>2697</v>
      </c>
    </row>
    <row r="223" spans="1:4" ht="12" customHeight="1">
      <c r="A223" s="1063" t="s">
        <v>2698</v>
      </c>
      <c r="B223" s="1063" t="s">
        <v>2699</v>
      </c>
      <c r="C223" s="1063" t="s">
        <v>244</v>
      </c>
      <c r="D223" s="1067" t="s">
        <v>244</v>
      </c>
    </row>
    <row r="224" spans="1:4" ht="12" customHeight="1">
      <c r="A224" s="1063" t="s">
        <v>2700</v>
      </c>
      <c r="B224" s="1063" t="s">
        <v>2701</v>
      </c>
      <c r="C224" s="1063"/>
      <c r="D224" s="1067"/>
    </row>
    <row r="225" spans="1:4" ht="12" customHeight="1">
      <c r="A225" s="1063" t="s">
        <v>2702</v>
      </c>
      <c r="B225" s="1063" t="s">
        <v>2703</v>
      </c>
      <c r="C225" s="1063"/>
      <c r="D225" s="1067"/>
    </row>
    <row r="226" spans="1:4" ht="12" customHeight="1">
      <c r="A226" s="1063" t="s">
        <v>2704</v>
      </c>
      <c r="B226" s="1063" t="s">
        <v>2705</v>
      </c>
      <c r="C226" s="1063"/>
      <c r="D226" s="1067" t="s">
        <v>2706</v>
      </c>
    </row>
    <row r="227" spans="1:4" ht="12" customHeight="1">
      <c r="A227" s="1063" t="s">
        <v>2707</v>
      </c>
      <c r="B227" s="1063" t="s">
        <v>2708</v>
      </c>
      <c r="C227" s="1063"/>
      <c r="D227" s="1067"/>
    </row>
    <row r="228" spans="1:4" ht="12" customHeight="1">
      <c r="A228" s="1063" t="s">
        <v>2709</v>
      </c>
      <c r="B228" s="1063" t="s">
        <v>2710</v>
      </c>
      <c r="C228" s="1063"/>
      <c r="D228" s="1067" t="s">
        <v>2711</v>
      </c>
    </row>
    <row r="229" spans="1:4" ht="12" customHeight="1">
      <c r="A229" s="1062"/>
      <c r="B229" s="1062"/>
      <c r="C229" s="1062"/>
      <c r="D229" s="1062"/>
    </row>
    <row r="230" spans="1:4" ht="12" customHeight="1">
      <c r="A230" s="1063" t="s">
        <v>2712</v>
      </c>
      <c r="B230" s="1062" t="s">
        <v>2713</v>
      </c>
      <c r="C230" s="1066" t="s">
        <v>2460</v>
      </c>
      <c r="D230" s="1066" t="s">
        <v>2460</v>
      </c>
    </row>
    <row r="231" spans="1:4" ht="12" customHeight="1">
      <c r="A231" s="1063" t="s">
        <v>2714</v>
      </c>
      <c r="B231" s="1063" t="s">
        <v>213</v>
      </c>
      <c r="C231" s="1063"/>
      <c r="D231" s="1067" t="s">
        <v>2715</v>
      </c>
    </row>
    <row r="232" spans="1:4" ht="12" customHeight="1">
      <c r="A232" s="1063" t="s">
        <v>2716</v>
      </c>
      <c r="B232" s="1063" t="s">
        <v>2464</v>
      </c>
      <c r="C232" s="1063"/>
      <c r="D232" s="1067"/>
    </row>
    <row r="233" spans="1:4" ht="12" customHeight="1">
      <c r="A233" s="1063" t="s">
        <v>2717</v>
      </c>
      <c r="B233" s="1063" t="s">
        <v>2466</v>
      </c>
      <c r="C233" s="1063"/>
      <c r="D233" s="1067" t="s">
        <v>2467</v>
      </c>
    </row>
    <row r="234" spans="1:4" ht="12" customHeight="1">
      <c r="A234" s="1063" t="s">
        <v>2718</v>
      </c>
      <c r="B234" s="1063" t="s">
        <v>2469</v>
      </c>
      <c r="C234" s="1063"/>
      <c r="D234" s="1067" t="s">
        <v>2470</v>
      </c>
    </row>
    <row r="235" spans="1:4" ht="12" customHeight="1">
      <c r="A235" s="1063" t="s">
        <v>2719</v>
      </c>
      <c r="B235" s="1063" t="s">
        <v>2720</v>
      </c>
      <c r="C235" s="1063"/>
      <c r="D235" s="1067" t="s">
        <v>2473</v>
      </c>
    </row>
    <row r="236" spans="1:4" ht="12" customHeight="1">
      <c r="A236" s="1063" t="s">
        <v>2721</v>
      </c>
      <c r="B236" s="1063" t="s">
        <v>2722</v>
      </c>
      <c r="C236" s="1063"/>
      <c r="D236" s="1067"/>
    </row>
    <row r="237" spans="1:4" ht="12" customHeight="1">
      <c r="A237" s="1063" t="s">
        <v>2723</v>
      </c>
      <c r="B237" s="1063" t="s">
        <v>2724</v>
      </c>
      <c r="C237" s="1063"/>
      <c r="D237" s="1067" t="s">
        <v>2725</v>
      </c>
    </row>
    <row r="238" spans="1:4" ht="12" customHeight="1">
      <c r="A238" s="1062"/>
      <c r="B238" s="1062"/>
      <c r="C238" s="1062"/>
      <c r="D238" s="1062"/>
    </row>
    <row r="239" spans="1:4" ht="12" customHeight="1">
      <c r="A239" s="1062" t="s">
        <v>2726</v>
      </c>
      <c r="B239" s="1062" t="s">
        <v>2727</v>
      </c>
      <c r="C239" s="1063"/>
      <c r="D239" s="1067"/>
    </row>
    <row r="240" spans="1:4" ht="12" customHeight="1">
      <c r="A240" s="1063" t="s">
        <v>2728</v>
      </c>
      <c r="B240" s="1063" t="s">
        <v>2729</v>
      </c>
      <c r="C240" s="1063"/>
      <c r="D240" s="1067" t="s">
        <v>2730</v>
      </c>
    </row>
    <row r="241" spans="1:4" ht="12" customHeight="1">
      <c r="A241" s="1063" t="s">
        <v>2731</v>
      </c>
      <c r="B241" s="1063" t="s">
        <v>2732</v>
      </c>
      <c r="C241" s="1063"/>
      <c r="D241" s="1067" t="s">
        <v>2733</v>
      </c>
    </row>
    <row r="242" spans="1:4" ht="12" customHeight="1">
      <c r="A242" s="1063" t="s">
        <v>2734</v>
      </c>
      <c r="B242" s="1063" t="s">
        <v>2735</v>
      </c>
      <c r="C242" s="1063"/>
      <c r="D242" s="1067"/>
    </row>
    <row r="243" spans="1:4" ht="12" customHeight="1">
      <c r="A243" s="1062"/>
      <c r="B243" s="1062"/>
      <c r="C243" s="1062"/>
      <c r="D243" s="1062"/>
    </row>
    <row r="244" spans="1:4" ht="12" customHeight="1">
      <c r="A244" s="1062" t="s">
        <v>2736</v>
      </c>
      <c r="B244" s="1062" t="s">
        <v>2737</v>
      </c>
      <c r="C244" s="1063"/>
      <c r="D244" s="1067"/>
    </row>
    <row r="245" spans="1:4" ht="12" customHeight="1">
      <c r="A245" s="1063" t="s">
        <v>2738</v>
      </c>
      <c r="B245" s="1063" t="s">
        <v>2739</v>
      </c>
      <c r="C245" s="1063"/>
      <c r="D245" s="1067"/>
    </row>
    <row r="246" spans="1:4" ht="12" customHeight="1">
      <c r="A246" s="1063" t="s">
        <v>2740</v>
      </c>
      <c r="B246" s="1063" t="s">
        <v>2741</v>
      </c>
      <c r="C246" s="1063"/>
      <c r="D246" s="1067" t="s">
        <v>2742</v>
      </c>
    </row>
    <row r="247" spans="1:4" ht="12" customHeight="1">
      <c r="A247" s="1063" t="s">
        <v>2743</v>
      </c>
      <c r="B247" s="1063" t="s">
        <v>2744</v>
      </c>
      <c r="C247" s="1063"/>
      <c r="D247" s="1067"/>
    </row>
    <row r="248" spans="1:4" ht="12" customHeight="1">
      <c r="A248" s="1063" t="s">
        <v>2745</v>
      </c>
      <c r="B248" s="1063" t="s">
        <v>2746</v>
      </c>
      <c r="C248" s="1063"/>
      <c r="D248" s="1067"/>
    </row>
    <row r="249" spans="1:4" ht="12" customHeight="1">
      <c r="A249" s="1063" t="s">
        <v>2747</v>
      </c>
      <c r="B249" s="1063" t="s">
        <v>2748</v>
      </c>
      <c r="C249" s="1063"/>
      <c r="D249" s="1067"/>
    </row>
    <row r="250" spans="1:4" ht="12" customHeight="1">
      <c r="A250" s="1063" t="s">
        <v>2749</v>
      </c>
      <c r="B250" s="1063" t="s">
        <v>2750</v>
      </c>
      <c r="C250" s="1063"/>
      <c r="D250" s="1067"/>
    </row>
    <row r="251" spans="1:4" ht="12" customHeight="1">
      <c r="A251" s="1063" t="s">
        <v>2751</v>
      </c>
      <c r="B251" s="1063" t="s">
        <v>2752</v>
      </c>
      <c r="C251" s="1063"/>
      <c r="D251" s="1067" t="s">
        <v>2753</v>
      </c>
    </row>
    <row r="252" spans="1:4" ht="12" customHeight="1">
      <c r="A252" s="1063" t="s">
        <v>2754</v>
      </c>
      <c r="B252" s="1063" t="s">
        <v>2755</v>
      </c>
      <c r="C252" s="1063"/>
      <c r="D252" s="1067"/>
    </row>
    <row r="253" spans="1:4" ht="12" customHeight="1">
      <c r="A253" s="1063" t="s">
        <v>2756</v>
      </c>
      <c r="B253" s="1063" t="s">
        <v>2757</v>
      </c>
      <c r="C253" s="1063"/>
      <c r="D253" s="1067"/>
    </row>
    <row r="254" spans="1:4" ht="12" customHeight="1">
      <c r="A254" s="1063" t="s">
        <v>2758</v>
      </c>
      <c r="B254" s="1063" t="s">
        <v>2759</v>
      </c>
      <c r="C254" s="1063"/>
      <c r="D254" s="1067"/>
    </row>
    <row r="255" spans="1:4" ht="12" customHeight="1">
      <c r="A255" s="1063" t="s">
        <v>2760</v>
      </c>
      <c r="B255" s="1063" t="s">
        <v>2761</v>
      </c>
      <c r="C255" s="1063"/>
      <c r="D255" s="1067"/>
    </row>
    <row r="256" spans="1:4" ht="12" customHeight="1">
      <c r="A256" s="1062"/>
      <c r="B256" s="1062"/>
      <c r="C256" s="1062"/>
      <c r="D256" s="1062"/>
    </row>
    <row r="257" spans="1:4" ht="12" customHeight="1">
      <c r="A257" s="1062" t="s">
        <v>2762</v>
      </c>
      <c r="B257" s="1062" t="s">
        <v>2763</v>
      </c>
      <c r="C257" s="1062"/>
      <c r="D257" s="1062"/>
    </row>
    <row r="258" spans="1:4" ht="12" customHeight="1">
      <c r="A258" s="1063" t="s">
        <v>2764</v>
      </c>
      <c r="B258" s="1063" t="s">
        <v>2592</v>
      </c>
      <c r="C258" s="1063"/>
      <c r="D258" s="1067"/>
    </row>
    <row r="259" spans="1:4" ht="12" customHeight="1">
      <c r="A259" s="1063" t="s">
        <v>2765</v>
      </c>
      <c r="B259" s="1063" t="s">
        <v>2594</v>
      </c>
      <c r="C259" s="1063"/>
      <c r="D259" s="1067" t="s">
        <v>2766</v>
      </c>
    </row>
    <row r="260" spans="1:4" ht="12" customHeight="1">
      <c r="A260" s="1063" t="s">
        <v>2767</v>
      </c>
      <c r="B260" s="1063" t="s">
        <v>2600</v>
      </c>
      <c r="C260" s="1063"/>
      <c r="D260" s="1067" t="s">
        <v>2768</v>
      </c>
    </row>
    <row r="261" spans="1:4" ht="12" customHeight="1">
      <c r="A261" s="1063" t="s">
        <v>2769</v>
      </c>
      <c r="B261" s="1063" t="s">
        <v>2603</v>
      </c>
      <c r="C261" s="1063"/>
      <c r="D261" s="1067" t="s">
        <v>2770</v>
      </c>
    </row>
    <row r="262" spans="1:4" ht="12" customHeight="1">
      <c r="A262" s="1063" t="s">
        <v>2771</v>
      </c>
      <c r="B262" s="1063" t="s">
        <v>818</v>
      </c>
      <c r="C262" s="1063"/>
      <c r="D262" s="1067" t="s">
        <v>2606</v>
      </c>
    </row>
    <row r="263" spans="1:4" ht="12" customHeight="1">
      <c r="A263" s="1063" t="s">
        <v>2772</v>
      </c>
      <c r="B263" s="1063" t="s">
        <v>2614</v>
      </c>
      <c r="C263" s="1063"/>
      <c r="D263" s="1067"/>
    </row>
    <row r="264" spans="1:4" ht="12" customHeight="1">
      <c r="A264" s="1063" t="s">
        <v>2773</v>
      </c>
      <c r="B264" s="1063" t="s">
        <v>2616</v>
      </c>
      <c r="C264" s="1063"/>
      <c r="D264" s="1067"/>
    </row>
    <row r="265" spans="1:4" ht="12" customHeight="1">
      <c r="A265" s="1063" t="s">
        <v>2774</v>
      </c>
      <c r="B265" s="1063" t="s">
        <v>2423</v>
      </c>
      <c r="C265" s="1063"/>
      <c r="D265" s="1067" t="s">
        <v>2618</v>
      </c>
    </row>
    <row r="266" spans="1:4" ht="12" customHeight="1">
      <c r="A266" s="1063" t="s">
        <v>2775</v>
      </c>
      <c r="B266" s="1063" t="s">
        <v>2776</v>
      </c>
      <c r="C266" s="1063"/>
      <c r="D266" s="1067" t="s">
        <v>2777</v>
      </c>
    </row>
    <row r="267" spans="1:4" ht="12" customHeight="1">
      <c r="A267" s="1063" t="s">
        <v>2778</v>
      </c>
      <c r="B267" s="1063" t="s">
        <v>2779</v>
      </c>
      <c r="C267" s="1063"/>
      <c r="D267" s="1067" t="s">
        <v>2780</v>
      </c>
    </row>
    <row r="268" spans="1:4" ht="12" customHeight="1">
      <c r="A268" s="1063" t="s">
        <v>2781</v>
      </c>
      <c r="B268" s="1063" t="s">
        <v>2627</v>
      </c>
      <c r="C268" s="1063"/>
      <c r="D268" s="1067"/>
    </row>
    <row r="269" spans="1:4" ht="12" customHeight="1">
      <c r="A269" s="1063" t="s">
        <v>2782</v>
      </c>
      <c r="B269" s="1063" t="s">
        <v>2630</v>
      </c>
      <c r="C269" s="1063"/>
      <c r="D269" s="1067"/>
    </row>
    <row r="270" spans="1:4" ht="12" customHeight="1">
      <c r="A270" s="1063" t="s">
        <v>2783</v>
      </c>
      <c r="B270" s="1063" t="s">
        <v>2632</v>
      </c>
      <c r="C270" s="1063"/>
      <c r="D270" s="1067"/>
    </row>
    <row r="271" spans="1:4" ht="12" customHeight="1">
      <c r="A271" s="1063" t="s">
        <v>2784</v>
      </c>
      <c r="B271" s="1063" t="s">
        <v>2635</v>
      </c>
      <c r="C271" s="1063"/>
      <c r="D271" s="1067" t="s">
        <v>2636</v>
      </c>
    </row>
    <row r="272" spans="1:4" ht="12" customHeight="1">
      <c r="A272" s="1063" t="s">
        <v>2785</v>
      </c>
      <c r="B272" s="1063" t="s">
        <v>2638</v>
      </c>
      <c r="C272" s="1063"/>
      <c r="D272" s="1067" t="s">
        <v>2639</v>
      </c>
    </row>
    <row r="273" spans="1:4" ht="12" customHeight="1">
      <c r="A273" s="1063" t="s">
        <v>2786</v>
      </c>
      <c r="B273" s="1063" t="s">
        <v>2641</v>
      </c>
      <c r="C273" s="1063"/>
      <c r="D273" s="1067" t="s">
        <v>2642</v>
      </c>
    </row>
    <row r="274" spans="1:4" ht="12" customHeight="1">
      <c r="A274" s="1062"/>
      <c r="B274" s="1062"/>
      <c r="C274" s="1062"/>
      <c r="D274" s="1062"/>
    </row>
    <row r="275" spans="1:4" ht="12" customHeight="1">
      <c r="A275" s="1062" t="s">
        <v>2787</v>
      </c>
      <c r="B275" s="1062" t="s">
        <v>2788</v>
      </c>
      <c r="C275" s="1063"/>
      <c r="D275" s="1067"/>
    </row>
    <row r="276" spans="1:4" ht="12" customHeight="1">
      <c r="A276" s="1063" t="s">
        <v>2789</v>
      </c>
      <c r="B276" s="1063" t="s">
        <v>550</v>
      </c>
      <c r="C276" s="1063"/>
      <c r="D276" s="1067"/>
    </row>
    <row r="277" spans="1:4" ht="12" customHeight="1">
      <c r="A277" s="1063" t="s">
        <v>2790</v>
      </c>
      <c r="B277" s="1063" t="s">
        <v>2791</v>
      </c>
      <c r="C277" s="1063"/>
      <c r="D277" s="1067"/>
    </row>
    <row r="278" spans="1:4" ht="12" customHeight="1">
      <c r="A278" s="1063" t="s">
        <v>2792</v>
      </c>
      <c r="B278" s="1063" t="s">
        <v>2793</v>
      </c>
      <c r="C278" s="1063"/>
      <c r="D278" s="1067" t="s">
        <v>2794</v>
      </c>
    </row>
    <row r="279" spans="1:4" ht="12" customHeight="1">
      <c r="A279" s="1063" t="s">
        <v>2795</v>
      </c>
      <c r="B279" s="1063" t="s">
        <v>2796</v>
      </c>
      <c r="C279" s="1063"/>
      <c r="D279" s="1067" t="s">
        <v>2797</v>
      </c>
    </row>
    <row r="280" spans="1:4" ht="12" customHeight="1">
      <c r="A280" s="1063" t="s">
        <v>2798</v>
      </c>
      <c r="B280" s="1063" t="s">
        <v>2799</v>
      </c>
      <c r="C280" s="1063"/>
      <c r="D280" s="1067" t="s">
        <v>2800</v>
      </c>
    </row>
    <row r="281" spans="1:4" ht="12" customHeight="1">
      <c r="A281" s="1063" t="s">
        <v>2801</v>
      </c>
      <c r="B281" s="1063" t="s">
        <v>2802</v>
      </c>
      <c r="C281" s="1063"/>
      <c r="D281" s="1067" t="s">
        <v>2803</v>
      </c>
    </row>
    <row r="282" spans="1:4" ht="12" customHeight="1">
      <c r="A282" s="1063" t="s">
        <v>2804</v>
      </c>
      <c r="B282" s="1063" t="s">
        <v>2805</v>
      </c>
      <c r="C282" s="1063"/>
      <c r="D282" s="1067"/>
    </row>
    <row r="283" spans="1:4" ht="12" customHeight="1">
      <c r="A283" s="1063" t="s">
        <v>2806</v>
      </c>
      <c r="B283" s="1063" t="s">
        <v>552</v>
      </c>
      <c r="C283" s="1063"/>
      <c r="D283" s="1067"/>
    </row>
    <row r="284" spans="1:4" ht="12" customHeight="1">
      <c r="A284" s="1063" t="s">
        <v>2807</v>
      </c>
      <c r="B284" s="1063" t="s">
        <v>2791</v>
      </c>
      <c r="C284" s="1063"/>
      <c r="D284" s="1067"/>
    </row>
    <row r="285" spans="1:4" ht="12" customHeight="1">
      <c r="A285" s="1063" t="s">
        <v>2808</v>
      </c>
      <c r="B285" s="1063" t="s">
        <v>2793</v>
      </c>
      <c r="C285" s="1063"/>
      <c r="D285" s="1067" t="s">
        <v>2809</v>
      </c>
    </row>
    <row r="286" spans="1:4" ht="12" customHeight="1">
      <c r="A286" s="1063" t="s">
        <v>2810</v>
      </c>
      <c r="B286" s="1063" t="s">
        <v>2796</v>
      </c>
      <c r="C286" s="1063"/>
      <c r="D286" s="1067" t="s">
        <v>2811</v>
      </c>
    </row>
    <row r="287" spans="1:4" ht="12" customHeight="1">
      <c r="A287" s="1063" t="s">
        <v>2812</v>
      </c>
      <c r="B287" s="1063" t="s">
        <v>2799</v>
      </c>
      <c r="C287" s="1063"/>
      <c r="D287" s="1067" t="s">
        <v>2813</v>
      </c>
    </row>
    <row r="288" spans="1:4" ht="12" customHeight="1">
      <c r="A288" s="1062"/>
      <c r="B288" s="1062"/>
      <c r="C288" s="1062"/>
      <c r="D288" s="1062"/>
    </row>
    <row r="289" spans="1:4" ht="12" customHeight="1">
      <c r="A289" s="1062"/>
      <c r="B289" s="1062" t="s">
        <v>2814</v>
      </c>
      <c r="C289" s="1063"/>
      <c r="D289" s="1067"/>
    </row>
    <row r="290" spans="1:4" ht="12" customHeight="1">
      <c r="A290" s="1062"/>
      <c r="B290" s="1062"/>
      <c r="C290" s="1062"/>
      <c r="D290" s="1062"/>
    </row>
    <row r="291" spans="1:4" ht="12" customHeight="1">
      <c r="A291" s="1062"/>
      <c r="B291" s="1062"/>
      <c r="C291" s="1063"/>
      <c r="D291" s="1067"/>
    </row>
    <row r="292" spans="1:4" ht="12" customHeight="1">
      <c r="A292" s="1062"/>
      <c r="B292" s="1062"/>
      <c r="C292" s="1062"/>
      <c r="D292" s="1062"/>
    </row>
    <row r="293" spans="1:4" ht="12" customHeight="1">
      <c r="A293" s="1062">
        <v>3</v>
      </c>
      <c r="B293" s="1062" t="s">
        <v>2815</v>
      </c>
      <c r="C293" s="1063"/>
      <c r="D293" s="1067"/>
    </row>
    <row r="294" spans="1:4" ht="12" customHeight="1">
      <c r="A294" s="1062"/>
      <c r="B294" s="1062"/>
      <c r="C294" s="1063"/>
      <c r="D294" s="1067"/>
    </row>
    <row r="295" spans="1:4" ht="12" customHeight="1">
      <c r="A295" s="1062">
        <v>3.1</v>
      </c>
      <c r="B295" s="1062" t="s">
        <v>2816</v>
      </c>
      <c r="C295" s="1063"/>
      <c r="D295" s="1067"/>
    </row>
    <row r="296" spans="1:4" ht="12" customHeight="1">
      <c r="A296" s="1062"/>
      <c r="B296" s="1062"/>
      <c r="C296" s="1062"/>
      <c r="D296" s="1062"/>
    </row>
    <row r="297" spans="1:4" ht="12" customHeight="1">
      <c r="A297" s="1062" t="s">
        <v>2817</v>
      </c>
      <c r="B297" s="1062" t="s">
        <v>2818</v>
      </c>
      <c r="C297" s="1063"/>
      <c r="D297" s="1067"/>
    </row>
    <row r="298" spans="1:4" ht="12" customHeight="1">
      <c r="A298" s="1063" t="s">
        <v>2819</v>
      </c>
      <c r="B298" s="1063" t="s">
        <v>2820</v>
      </c>
      <c r="C298" s="1063"/>
      <c r="D298" s="1067"/>
    </row>
    <row r="299" spans="1:4" ht="12" customHeight="1">
      <c r="A299" s="1063" t="s">
        <v>2821</v>
      </c>
      <c r="B299" s="1063" t="s">
        <v>2822</v>
      </c>
      <c r="C299" s="1070" t="s">
        <v>2823</v>
      </c>
      <c r="D299" s="1070" t="s">
        <v>2823</v>
      </c>
    </row>
    <row r="300" spans="1:4" ht="12" customHeight="1">
      <c r="A300" s="1063" t="s">
        <v>2824</v>
      </c>
      <c r="B300" s="1063" t="s">
        <v>2825</v>
      </c>
      <c r="C300" s="1074">
        <f>+'ETCA-I-02'!B9-'ETCA-I-02'!C9</f>
        <v>-7000</v>
      </c>
      <c r="D300" s="1067" t="s">
        <v>2826</v>
      </c>
    </row>
    <row r="301" spans="1:4" ht="12" customHeight="1">
      <c r="A301" s="1063" t="s">
        <v>2827</v>
      </c>
      <c r="B301" s="1063" t="s">
        <v>2828</v>
      </c>
      <c r="C301" s="1074">
        <f>+'ETCA-I-02'!B10-'ETCA-I-02'!C10</f>
        <v>-2305974.2399999993</v>
      </c>
      <c r="D301" s="1067" t="s">
        <v>2829</v>
      </c>
    </row>
    <row r="302" spans="1:4" ht="12" customHeight="1">
      <c r="A302" s="1063" t="s">
        <v>2830</v>
      </c>
      <c r="B302" s="1063" t="s">
        <v>2831</v>
      </c>
      <c r="C302" s="1063"/>
      <c r="D302" s="1067" t="s">
        <v>2832</v>
      </c>
    </row>
    <row r="303" spans="1:4" ht="12" customHeight="1">
      <c r="A303" s="1063" t="s">
        <v>2833</v>
      </c>
      <c r="B303" s="1063" t="s">
        <v>2834</v>
      </c>
      <c r="C303" s="1074">
        <f>+'ETCA-I-02'!B12-'ETCA-I-02'!C12</f>
        <v>160583.16999999993</v>
      </c>
      <c r="D303" s="1067" t="s">
        <v>2835</v>
      </c>
    </row>
    <row r="304" spans="1:4" ht="12" customHeight="1">
      <c r="A304" s="1063" t="s">
        <v>2836</v>
      </c>
      <c r="B304" s="1063" t="s">
        <v>2837</v>
      </c>
      <c r="C304" s="1063"/>
      <c r="D304" s="1067" t="s">
        <v>2838</v>
      </c>
    </row>
    <row r="305" spans="1:4" ht="12" customHeight="1">
      <c r="A305" s="1063" t="s">
        <v>2839</v>
      </c>
      <c r="B305" s="1063" t="s">
        <v>2840</v>
      </c>
      <c r="C305" s="1063"/>
      <c r="D305" s="1067" t="s">
        <v>2841</v>
      </c>
    </row>
    <row r="306" spans="1:4" ht="12" customHeight="1">
      <c r="A306" s="1063" t="s">
        <v>2842</v>
      </c>
      <c r="B306" s="1063" t="s">
        <v>2843</v>
      </c>
      <c r="C306" s="1063"/>
      <c r="D306" s="1067" t="s">
        <v>2844</v>
      </c>
    </row>
    <row r="307" spans="1:4" ht="12" customHeight="1">
      <c r="A307" s="1427" t="s">
        <v>2845</v>
      </c>
      <c r="B307" s="1427" t="s">
        <v>2846</v>
      </c>
      <c r="C307" s="1066" t="s">
        <v>2847</v>
      </c>
      <c r="D307" s="1066" t="s">
        <v>2847</v>
      </c>
    </row>
    <row r="308" spans="1:4" ht="12" customHeight="1">
      <c r="A308" s="1427"/>
      <c r="B308" s="1427"/>
      <c r="C308" s="1066" t="s">
        <v>2848</v>
      </c>
      <c r="D308" s="1066" t="s">
        <v>2848</v>
      </c>
    </row>
    <row r="309" spans="1:4" ht="12" customHeight="1">
      <c r="A309" s="1063" t="s">
        <v>2849</v>
      </c>
      <c r="B309" s="1063" t="s">
        <v>292</v>
      </c>
      <c r="C309" s="1063"/>
      <c r="D309" s="1067" t="s">
        <v>2850</v>
      </c>
    </row>
    <row r="310" spans="1:4" ht="12" customHeight="1">
      <c r="A310" s="1063" t="s">
        <v>2851</v>
      </c>
      <c r="B310" s="1063" t="s">
        <v>2852</v>
      </c>
      <c r="C310" s="1063"/>
      <c r="D310" s="1067" t="s">
        <v>2853</v>
      </c>
    </row>
    <row r="311" spans="1:4" ht="12" customHeight="1">
      <c r="A311" s="1063" t="s">
        <v>2854</v>
      </c>
      <c r="B311" s="1063" t="s">
        <v>554</v>
      </c>
      <c r="C311" s="1063"/>
      <c r="D311" s="1067" t="s">
        <v>2855</v>
      </c>
    </row>
    <row r="312" spans="1:4" ht="12" customHeight="1">
      <c r="A312" s="1427" t="s">
        <v>2856</v>
      </c>
      <c r="B312" s="1427" t="s">
        <v>2857</v>
      </c>
      <c r="C312" s="1066" t="s">
        <v>2858</v>
      </c>
      <c r="D312" s="1066" t="s">
        <v>2858</v>
      </c>
    </row>
    <row r="313" spans="1:4" ht="12" customHeight="1">
      <c r="A313" s="1427"/>
      <c r="B313" s="1427"/>
      <c r="C313" s="1066" t="s">
        <v>2848</v>
      </c>
      <c r="D313" s="1066" t="s">
        <v>2848</v>
      </c>
    </row>
    <row r="314" spans="1:4" ht="12" customHeight="1">
      <c r="A314" s="1063" t="s">
        <v>2859</v>
      </c>
      <c r="B314" s="1063" t="s">
        <v>2860</v>
      </c>
      <c r="C314" s="1074">
        <f>+'ETCA-I-02'!B18-'ETCA-I-02'!C18</f>
        <v>2536907.7199999997</v>
      </c>
      <c r="D314" s="1067" t="s">
        <v>2861</v>
      </c>
    </row>
    <row r="315" spans="1:4" ht="12" customHeight="1">
      <c r="A315" s="1063" t="s">
        <v>2862</v>
      </c>
      <c r="B315" s="1063" t="s">
        <v>2863</v>
      </c>
      <c r="C315" s="1074">
        <f>+'ETCA-I-02'!B19-'ETCA-I-02'!C19</f>
        <v>7558109.6299999999</v>
      </c>
      <c r="D315" s="1067" t="s">
        <v>2864</v>
      </c>
    </row>
    <row r="316" spans="1:4" ht="12" customHeight="1">
      <c r="A316" s="1063" t="s">
        <v>2865</v>
      </c>
      <c r="B316" s="1063" t="s">
        <v>2866</v>
      </c>
      <c r="C316" s="1074">
        <f>+'ETCA-I-02'!B20-'ETCA-I-02'!C20</f>
        <v>89765.32</v>
      </c>
      <c r="D316" s="1067" t="s">
        <v>2867</v>
      </c>
    </row>
    <row r="317" spans="1:4" ht="12" customHeight="1">
      <c r="A317" s="1063" t="s">
        <v>2868</v>
      </c>
      <c r="B317" s="1063" t="s">
        <v>2869</v>
      </c>
      <c r="C317" s="1063"/>
      <c r="D317" s="1067" t="s">
        <v>2870</v>
      </c>
    </row>
    <row r="318" spans="1:4" ht="12" customHeight="1">
      <c r="A318" s="1427" t="s">
        <v>2871</v>
      </c>
      <c r="B318" s="1427" t="s">
        <v>2872</v>
      </c>
      <c r="C318" s="1066" t="s">
        <v>2847</v>
      </c>
      <c r="D318" s="1066" t="s">
        <v>2847</v>
      </c>
    </row>
    <row r="319" spans="1:4" ht="12" customHeight="1">
      <c r="A319" s="1427"/>
      <c r="B319" s="1427"/>
      <c r="C319" s="1066" t="s">
        <v>2873</v>
      </c>
      <c r="D319" s="1066" t="s">
        <v>2873</v>
      </c>
    </row>
    <row r="320" spans="1:4" ht="12" customHeight="1">
      <c r="A320" s="1063" t="s">
        <v>2874</v>
      </c>
      <c r="B320" s="1063" t="s">
        <v>2875</v>
      </c>
      <c r="C320" s="1074">
        <f>+'ETCA-I-02'!B23-'ETCA-I-02'!C23</f>
        <v>-1341.53</v>
      </c>
      <c r="D320" s="1067" t="s">
        <v>2876</v>
      </c>
    </row>
    <row r="321" spans="1:4" ht="12" customHeight="1">
      <c r="A321" s="1063" t="s">
        <v>2877</v>
      </c>
      <c r="B321" s="1063" t="s">
        <v>2878</v>
      </c>
      <c r="C321" s="1063"/>
      <c r="D321" s="1067" t="s">
        <v>2879</v>
      </c>
    </row>
    <row r="322" spans="1:4" ht="12" customHeight="1">
      <c r="A322" s="1427" t="s">
        <v>2880</v>
      </c>
      <c r="B322" s="1427" t="s">
        <v>2881</v>
      </c>
      <c r="C322" s="1066" t="s">
        <v>2882</v>
      </c>
      <c r="D322" s="1066" t="s">
        <v>2882</v>
      </c>
    </row>
    <row r="323" spans="1:4" ht="12" customHeight="1">
      <c r="A323" s="1427"/>
      <c r="B323" s="1427"/>
      <c r="C323" s="1066" t="s">
        <v>2883</v>
      </c>
      <c r="D323" s="1066" t="s">
        <v>2883</v>
      </c>
    </row>
    <row r="324" spans="1:4" ht="12" customHeight="1">
      <c r="A324" s="1427"/>
      <c r="B324" s="1427"/>
      <c r="C324" s="1066" t="s">
        <v>2884</v>
      </c>
      <c r="D324" s="1066" t="s">
        <v>2884</v>
      </c>
    </row>
    <row r="325" spans="1:4" ht="12" customHeight="1">
      <c r="A325" s="1063" t="s">
        <v>2885</v>
      </c>
      <c r="B325" s="1063" t="s">
        <v>2886</v>
      </c>
      <c r="C325" s="1063"/>
      <c r="D325" s="1067" t="s">
        <v>2887</v>
      </c>
    </row>
    <row r="326" spans="1:4" ht="12" customHeight="1">
      <c r="A326" s="1063" t="s">
        <v>2888</v>
      </c>
      <c r="B326" s="1063" t="s">
        <v>2889</v>
      </c>
      <c r="C326" s="1063"/>
      <c r="D326" s="1067" t="s">
        <v>2890</v>
      </c>
    </row>
    <row r="327" spans="1:4" ht="12" customHeight="1">
      <c r="A327" s="1063" t="s">
        <v>2891</v>
      </c>
      <c r="B327" s="1063" t="s">
        <v>2892</v>
      </c>
      <c r="C327" s="1063"/>
      <c r="D327" s="1067" t="s">
        <v>2893</v>
      </c>
    </row>
    <row r="328" spans="1:4" ht="12" customHeight="1">
      <c r="A328" s="1063" t="s">
        <v>2894</v>
      </c>
      <c r="B328" s="1063" t="s">
        <v>2895</v>
      </c>
      <c r="C328" s="1074">
        <f>+'ETCA-I-02'!B28-'ETCA-I-02'!C28</f>
        <v>-1742322.62</v>
      </c>
      <c r="D328" s="1067" t="s">
        <v>2896</v>
      </c>
    </row>
    <row r="329" spans="1:4" ht="12" customHeight="1">
      <c r="A329" s="1063" t="s">
        <v>2897</v>
      </c>
      <c r="B329" s="1063" t="s">
        <v>2898</v>
      </c>
      <c r="C329" s="1063"/>
      <c r="D329" s="1067" t="s">
        <v>2899</v>
      </c>
    </row>
    <row r="330" spans="1:4" ht="12" customHeight="1">
      <c r="A330" s="1063" t="s">
        <v>2900</v>
      </c>
      <c r="B330" s="1063" t="s">
        <v>2901</v>
      </c>
      <c r="C330" s="1063"/>
      <c r="D330" s="1067" t="s">
        <v>2902</v>
      </c>
    </row>
    <row r="331" spans="1:4" ht="12" customHeight="1">
      <c r="A331" s="1063" t="s">
        <v>2903</v>
      </c>
      <c r="B331" s="1063" t="s">
        <v>2904</v>
      </c>
      <c r="C331" s="1063"/>
      <c r="D331" s="1067"/>
    </row>
    <row r="332" spans="1:4" ht="12" customHeight="1">
      <c r="A332" s="1063" t="s">
        <v>2905</v>
      </c>
      <c r="B332" s="1063" t="s">
        <v>2906</v>
      </c>
      <c r="C332" s="1063"/>
      <c r="D332" s="1067"/>
    </row>
    <row r="333" spans="1:4" ht="12" customHeight="1">
      <c r="A333" s="1063" t="s">
        <v>2907</v>
      </c>
      <c r="B333" s="1063" t="s">
        <v>2908</v>
      </c>
      <c r="C333" s="1063"/>
      <c r="D333" s="1067" t="s">
        <v>2909</v>
      </c>
    </row>
    <row r="334" spans="1:4" ht="12" customHeight="1">
      <c r="A334" s="1063" t="s">
        <v>2910</v>
      </c>
      <c r="B334" s="1063" t="s">
        <v>2383</v>
      </c>
      <c r="C334" s="1063"/>
      <c r="D334" s="1067"/>
    </row>
    <row r="335" spans="1:4" ht="12" customHeight="1">
      <c r="A335" s="1063" t="s">
        <v>2911</v>
      </c>
      <c r="B335" s="1063" t="s">
        <v>2385</v>
      </c>
      <c r="C335" s="1063"/>
      <c r="D335" s="1067"/>
    </row>
    <row r="336" spans="1:4" ht="12" customHeight="1">
      <c r="A336" s="1063" t="s">
        <v>2912</v>
      </c>
      <c r="B336" s="1063" t="s">
        <v>2913</v>
      </c>
      <c r="C336" s="1063"/>
      <c r="D336" s="1067" t="s">
        <v>2909</v>
      </c>
    </row>
    <row r="337" spans="1:4" ht="12" customHeight="1">
      <c r="A337" s="1063" t="s">
        <v>2914</v>
      </c>
      <c r="B337" s="1063" t="s">
        <v>2915</v>
      </c>
      <c r="C337" s="1063"/>
      <c r="D337" s="1067" t="s">
        <v>2909</v>
      </c>
    </row>
    <row r="338" spans="1:4" ht="12" customHeight="1">
      <c r="A338" s="1063" t="s">
        <v>2916</v>
      </c>
      <c r="B338" s="1063" t="s">
        <v>2917</v>
      </c>
      <c r="C338" s="1063"/>
      <c r="D338" s="1067"/>
    </row>
    <row r="339" spans="1:4" ht="12" customHeight="1">
      <c r="A339" s="1063" t="s">
        <v>2918</v>
      </c>
      <c r="B339" s="1063" t="s">
        <v>2383</v>
      </c>
      <c r="C339" s="1063"/>
      <c r="D339" s="1067" t="s">
        <v>2909</v>
      </c>
    </row>
    <row r="340" spans="1:4" ht="12" customHeight="1">
      <c r="A340" s="1063" t="s">
        <v>2919</v>
      </c>
      <c r="B340" s="1063" t="s">
        <v>2385</v>
      </c>
      <c r="C340" s="1063"/>
      <c r="D340" s="1067" t="s">
        <v>2909</v>
      </c>
    </row>
    <row r="341" spans="1:4" ht="12" customHeight="1">
      <c r="A341" s="1427" t="s">
        <v>2920</v>
      </c>
      <c r="B341" s="1427" t="s">
        <v>2921</v>
      </c>
      <c r="C341" s="1066" t="s">
        <v>2922</v>
      </c>
      <c r="D341" s="1066" t="s">
        <v>2922</v>
      </c>
    </row>
    <row r="342" spans="1:4" ht="12" customHeight="1">
      <c r="A342" s="1427"/>
      <c r="B342" s="1427"/>
      <c r="C342" s="1066" t="s">
        <v>2884</v>
      </c>
      <c r="D342" s="1066" t="s">
        <v>2884</v>
      </c>
    </row>
    <row r="343" spans="1:4" ht="12" customHeight="1">
      <c r="A343" s="1063" t="s">
        <v>2923</v>
      </c>
      <c r="B343" s="1063" t="s">
        <v>2924</v>
      </c>
      <c r="C343" s="1063"/>
      <c r="D343" s="1067" t="s">
        <v>2925</v>
      </c>
    </row>
    <row r="344" spans="1:4" ht="12" customHeight="1">
      <c r="A344" s="1063" t="s">
        <v>2926</v>
      </c>
      <c r="B344" s="1063" t="s">
        <v>2927</v>
      </c>
      <c r="C344" s="1063"/>
      <c r="D344" s="1067" t="s">
        <v>2928</v>
      </c>
    </row>
    <row r="345" spans="1:4" ht="12" customHeight="1">
      <c r="A345" s="1063" t="s">
        <v>2929</v>
      </c>
      <c r="B345" s="1063" t="s">
        <v>2875</v>
      </c>
      <c r="C345" s="1063"/>
      <c r="D345" s="1067" t="s">
        <v>2930</v>
      </c>
    </row>
    <row r="346" spans="1:4" ht="12" customHeight="1">
      <c r="A346" s="1063" t="s">
        <v>2931</v>
      </c>
      <c r="B346" s="1063" t="s">
        <v>58</v>
      </c>
      <c r="C346" s="1074">
        <f>+'ETCA-I-02'!B53-'ETCA-I-02'!C53</f>
        <v>0</v>
      </c>
      <c r="D346" s="1067" t="s">
        <v>2932</v>
      </c>
    </row>
    <row r="347" spans="1:4" ht="12" customHeight="1">
      <c r="A347" s="1063" t="s">
        <v>2933</v>
      </c>
      <c r="B347" s="1063" t="s">
        <v>2934</v>
      </c>
      <c r="C347" s="1074"/>
      <c r="D347" s="1067" t="s">
        <v>2935</v>
      </c>
    </row>
    <row r="348" spans="1:4" ht="12" customHeight="1">
      <c r="A348" s="1063"/>
      <c r="B348" s="1063"/>
      <c r="C348" s="1063"/>
      <c r="D348" s="1067"/>
    </row>
    <row r="349" spans="1:4" ht="12" customHeight="1">
      <c r="A349" s="1062"/>
      <c r="B349" s="1062"/>
      <c r="C349" s="1063"/>
      <c r="D349" s="1067"/>
    </row>
    <row r="350" spans="1:4" ht="12" customHeight="1">
      <c r="A350" s="1062" t="s">
        <v>2936</v>
      </c>
      <c r="B350" s="1062" t="s">
        <v>2937</v>
      </c>
      <c r="C350" s="1063"/>
      <c r="D350" s="1067"/>
    </row>
    <row r="351" spans="1:4" ht="12" customHeight="1">
      <c r="A351" s="1063" t="s">
        <v>2938</v>
      </c>
      <c r="B351" s="1063" t="s">
        <v>2939</v>
      </c>
      <c r="C351" s="1063"/>
      <c r="D351" s="1067"/>
    </row>
    <row r="352" spans="1:4" ht="12" customHeight="1">
      <c r="A352" s="1427" t="s">
        <v>2940</v>
      </c>
      <c r="B352" s="1427" t="s">
        <v>2941</v>
      </c>
      <c r="C352" s="1066" t="s">
        <v>2922</v>
      </c>
      <c r="D352" s="1066" t="s">
        <v>2922</v>
      </c>
    </row>
    <row r="353" spans="1:4" ht="12" customHeight="1">
      <c r="A353" s="1427"/>
      <c r="B353" s="1427"/>
      <c r="C353" s="1066" t="s">
        <v>2884</v>
      </c>
      <c r="D353" s="1066" t="s">
        <v>2884</v>
      </c>
    </row>
    <row r="354" spans="1:4" ht="12" customHeight="1">
      <c r="A354" s="1063" t="s">
        <v>2942</v>
      </c>
      <c r="B354" s="1063" t="s">
        <v>212</v>
      </c>
      <c r="C354" s="1074">
        <f>+'ETCA-I-02'!F9-'ETCA-I-02'!G9</f>
        <v>-344553.58</v>
      </c>
      <c r="D354" s="1067" t="s">
        <v>2943</v>
      </c>
    </row>
    <row r="355" spans="1:4" ht="12" customHeight="1">
      <c r="A355" s="1063" t="s">
        <v>2944</v>
      </c>
      <c r="B355" s="1063" t="s">
        <v>2945</v>
      </c>
      <c r="C355" s="1074">
        <f>+'ETCA-I-02'!F10-'ETCA-I-02'!G10</f>
        <v>-19210.290000000037</v>
      </c>
      <c r="D355" s="1067" t="s">
        <v>2946</v>
      </c>
    </row>
    <row r="356" spans="1:4" ht="12" customHeight="1">
      <c r="A356" s="1063" t="s">
        <v>2947</v>
      </c>
      <c r="B356" s="1063" t="s">
        <v>2948</v>
      </c>
      <c r="C356" s="1074">
        <f>+'ETCA-I-02'!F11-'ETCA-I-02'!G11</f>
        <v>-3332997.7800000003</v>
      </c>
      <c r="D356" s="1067" t="s">
        <v>2949</v>
      </c>
    </row>
    <row r="357" spans="1:4" ht="12" customHeight="1">
      <c r="A357" s="1063" t="s">
        <v>2950</v>
      </c>
      <c r="B357" s="1063" t="s">
        <v>2951</v>
      </c>
      <c r="C357" s="1063"/>
      <c r="D357" s="1067" t="s">
        <v>2952</v>
      </c>
    </row>
    <row r="358" spans="1:4" ht="12" customHeight="1">
      <c r="A358" s="1063" t="s">
        <v>2953</v>
      </c>
      <c r="B358" s="1063" t="s">
        <v>2954</v>
      </c>
      <c r="C358" s="1063"/>
      <c r="D358" s="1067" t="s">
        <v>2955</v>
      </c>
    </row>
    <row r="359" spans="1:4" ht="12" customHeight="1">
      <c r="A359" s="1063" t="s">
        <v>2956</v>
      </c>
      <c r="B359" s="1063" t="s">
        <v>2957</v>
      </c>
      <c r="C359" s="1063"/>
      <c r="D359" s="1067" t="s">
        <v>2958</v>
      </c>
    </row>
    <row r="360" spans="1:4" ht="12" customHeight="1">
      <c r="A360" s="1063" t="s">
        <v>2959</v>
      </c>
      <c r="B360" s="1063" t="s">
        <v>2960</v>
      </c>
      <c r="C360" s="1074">
        <f>+'ETCA-I-02'!F15-'ETCA-I-02'!G15</f>
        <v>6851129.3599999994</v>
      </c>
      <c r="D360" s="1067" t="s">
        <v>2961</v>
      </c>
    </row>
    <row r="361" spans="1:4" ht="12" customHeight="1">
      <c r="A361" s="1063" t="s">
        <v>2962</v>
      </c>
      <c r="B361" s="1063" t="s">
        <v>2963</v>
      </c>
      <c r="C361" s="1063"/>
      <c r="D361" s="1067" t="s">
        <v>2964</v>
      </c>
    </row>
    <row r="362" spans="1:4" ht="12" customHeight="1">
      <c r="A362" s="1063" t="s">
        <v>2965</v>
      </c>
      <c r="B362" s="1063" t="s">
        <v>2966</v>
      </c>
      <c r="C362" s="1074">
        <f>+'ETCA-I-02'!F17-'ETCA-I-02'!G17</f>
        <v>-369275.6</v>
      </c>
      <c r="D362" s="1067" t="s">
        <v>2967</v>
      </c>
    </row>
    <row r="363" spans="1:4" ht="12" customHeight="1">
      <c r="A363" s="1427" t="s">
        <v>2968</v>
      </c>
      <c r="B363" s="1427" t="s">
        <v>2969</v>
      </c>
      <c r="C363" s="1066"/>
      <c r="D363" s="1066" t="s">
        <v>2922</v>
      </c>
    </row>
    <row r="364" spans="1:4" ht="12" customHeight="1">
      <c r="A364" s="1427"/>
      <c r="B364" s="1427"/>
      <c r="C364" s="1066" t="s">
        <v>2884</v>
      </c>
      <c r="D364" s="1066" t="s">
        <v>2884</v>
      </c>
    </row>
    <row r="365" spans="1:4" ht="12" customHeight="1">
      <c r="A365" s="1063" t="s">
        <v>2970</v>
      </c>
      <c r="B365" s="1063" t="s">
        <v>2971</v>
      </c>
      <c r="C365" s="1063"/>
      <c r="D365" s="1067" t="s">
        <v>2972</v>
      </c>
    </row>
    <row r="366" spans="1:4" ht="12" customHeight="1">
      <c r="A366" s="1063" t="s">
        <v>2973</v>
      </c>
      <c r="B366" s="1063" t="s">
        <v>2974</v>
      </c>
      <c r="C366" s="1063"/>
      <c r="D366" s="1067" t="s">
        <v>2975</v>
      </c>
    </row>
    <row r="367" spans="1:4" ht="12" customHeight="1">
      <c r="A367" s="1063" t="s">
        <v>2976</v>
      </c>
      <c r="B367" s="1063" t="s">
        <v>2977</v>
      </c>
      <c r="C367" s="1063"/>
      <c r="D367" s="1067" t="s">
        <v>2978</v>
      </c>
    </row>
    <row r="368" spans="1:4" ht="12" customHeight="1">
      <c r="A368" s="1063" t="s">
        <v>2979</v>
      </c>
      <c r="B368" s="1063" t="s">
        <v>2980</v>
      </c>
      <c r="C368" s="1063"/>
      <c r="D368" s="1067" t="s">
        <v>2981</v>
      </c>
    </row>
    <row r="369" spans="1:4" ht="12" customHeight="1">
      <c r="A369" s="1063" t="s">
        <v>2982</v>
      </c>
      <c r="B369" s="1063" t="s">
        <v>2983</v>
      </c>
      <c r="C369" s="1063"/>
      <c r="D369" s="1067" t="s">
        <v>2984</v>
      </c>
    </row>
    <row r="370" spans="1:4" ht="12" customHeight="1">
      <c r="A370" s="1063" t="s">
        <v>2985</v>
      </c>
      <c r="B370" s="1063" t="s">
        <v>2986</v>
      </c>
      <c r="C370" s="1063"/>
      <c r="D370" s="1067"/>
    </row>
    <row r="371" spans="1:4" ht="12" customHeight="1">
      <c r="A371" s="1063" t="s">
        <v>2987</v>
      </c>
      <c r="B371" s="1063" t="s">
        <v>2988</v>
      </c>
      <c r="C371" s="1063"/>
      <c r="D371" s="1067"/>
    </row>
    <row r="372" spans="1:4" ht="12" customHeight="1">
      <c r="A372" s="1063" t="s">
        <v>2989</v>
      </c>
      <c r="B372" s="1063" t="s">
        <v>2990</v>
      </c>
      <c r="C372" s="1063"/>
      <c r="D372" s="1067" t="s">
        <v>2991</v>
      </c>
    </row>
    <row r="373" spans="1:4" ht="12" customHeight="1">
      <c r="A373" s="1063" t="s">
        <v>2992</v>
      </c>
      <c r="B373" s="1063" t="s">
        <v>2993</v>
      </c>
      <c r="C373" s="1063"/>
      <c r="D373" s="1067" t="s">
        <v>2994</v>
      </c>
    </row>
    <row r="374" spans="1:4" ht="12" customHeight="1">
      <c r="A374" s="1063" t="s">
        <v>2995</v>
      </c>
      <c r="B374" s="1063" t="s">
        <v>2996</v>
      </c>
      <c r="C374" s="1063"/>
      <c r="D374" s="1067"/>
    </row>
    <row r="375" spans="1:4" ht="12" customHeight="1">
      <c r="A375" s="1063" t="s">
        <v>2997</v>
      </c>
      <c r="B375" s="1063" t="s">
        <v>2998</v>
      </c>
      <c r="C375" s="1063"/>
      <c r="D375" s="1067" t="s">
        <v>2999</v>
      </c>
    </row>
    <row r="376" spans="1:4" ht="12" customHeight="1">
      <c r="A376" s="1063" t="s">
        <v>3000</v>
      </c>
      <c r="B376" s="1063" t="s">
        <v>3001</v>
      </c>
      <c r="C376" s="1063"/>
      <c r="D376" s="1067" t="s">
        <v>3002</v>
      </c>
    </row>
    <row r="377" spans="1:4" ht="12" customHeight="1">
      <c r="A377" s="1427" t="s">
        <v>3003</v>
      </c>
      <c r="B377" s="1427" t="s">
        <v>3004</v>
      </c>
      <c r="C377" s="1066" t="s">
        <v>2847</v>
      </c>
      <c r="D377" s="1066" t="s">
        <v>2847</v>
      </c>
    </row>
    <row r="378" spans="1:4" ht="12" customHeight="1">
      <c r="A378" s="1427"/>
      <c r="B378" s="1427"/>
      <c r="C378" s="1066" t="s">
        <v>2884</v>
      </c>
      <c r="D378" s="1066" t="s">
        <v>2884</v>
      </c>
    </row>
    <row r="379" spans="1:4" ht="12" customHeight="1">
      <c r="A379" s="1063" t="s">
        <v>3005</v>
      </c>
      <c r="B379" s="1063" t="s">
        <v>3006</v>
      </c>
      <c r="C379" s="1063"/>
      <c r="D379" s="1067" t="s">
        <v>3007</v>
      </c>
    </row>
    <row r="380" spans="1:4" ht="12" customHeight="1">
      <c r="A380" s="1063" t="s">
        <v>3008</v>
      </c>
      <c r="B380" s="1063" t="s">
        <v>3009</v>
      </c>
      <c r="C380" s="1063"/>
      <c r="D380" s="1067" t="s">
        <v>3010</v>
      </c>
    </row>
    <row r="381" spans="1:4" ht="12" customHeight="1">
      <c r="A381" s="1063" t="s">
        <v>3011</v>
      </c>
      <c r="B381" s="1063" t="s">
        <v>300</v>
      </c>
      <c r="C381" s="1063"/>
      <c r="D381" s="1067" t="s">
        <v>3012</v>
      </c>
    </row>
    <row r="382" spans="1:4" ht="12" customHeight="1">
      <c r="A382" s="1063"/>
      <c r="B382" s="1063"/>
      <c r="C382" s="1063"/>
      <c r="D382" s="1067"/>
    </row>
    <row r="383" spans="1:4" ht="12" customHeight="1">
      <c r="A383" s="1063" t="s">
        <v>3013</v>
      </c>
      <c r="B383" s="1063" t="s">
        <v>3014</v>
      </c>
      <c r="C383" s="1063"/>
      <c r="D383" s="1067"/>
    </row>
    <row r="384" spans="1:4" ht="12" customHeight="1">
      <c r="A384" s="1063"/>
      <c r="B384" s="1063"/>
      <c r="C384" s="1069"/>
      <c r="D384" s="1069"/>
    </row>
    <row r="385" spans="1:4" ht="12" customHeight="1">
      <c r="A385" s="1427" t="s">
        <v>3015</v>
      </c>
      <c r="B385" s="1427" t="s">
        <v>3016</v>
      </c>
      <c r="C385" s="1066" t="s">
        <v>2847</v>
      </c>
      <c r="D385" s="1066" t="s">
        <v>2847</v>
      </c>
    </row>
    <row r="386" spans="1:4" ht="12" customHeight="1">
      <c r="A386" s="1427"/>
      <c r="B386" s="1427"/>
      <c r="C386" s="1066" t="s">
        <v>2884</v>
      </c>
      <c r="D386" s="1066" t="s">
        <v>2884</v>
      </c>
    </row>
    <row r="387" spans="1:4" ht="12" customHeight="1">
      <c r="A387" s="1063" t="s">
        <v>3017</v>
      </c>
      <c r="B387" s="1063" t="s">
        <v>3018</v>
      </c>
      <c r="C387" s="1063"/>
      <c r="D387" s="1067" t="s">
        <v>3019</v>
      </c>
    </row>
    <row r="388" spans="1:4" ht="12" customHeight="1">
      <c r="A388" s="1063" t="s">
        <v>3020</v>
      </c>
      <c r="B388" s="1063" t="s">
        <v>2948</v>
      </c>
      <c r="C388" s="1063"/>
      <c r="D388" s="1067" t="s">
        <v>3021</v>
      </c>
    </row>
    <row r="389" spans="1:4" ht="12" customHeight="1">
      <c r="A389" s="1427" t="s">
        <v>3022</v>
      </c>
      <c r="B389" s="1427" t="s">
        <v>3023</v>
      </c>
      <c r="C389" s="1066" t="s">
        <v>2922</v>
      </c>
      <c r="D389" s="1066" t="s">
        <v>2922</v>
      </c>
    </row>
    <row r="390" spans="1:4" ht="12" customHeight="1">
      <c r="A390" s="1427"/>
      <c r="B390" s="1427"/>
      <c r="C390" s="1066" t="s">
        <v>2884</v>
      </c>
      <c r="D390" s="1066" t="s">
        <v>2884</v>
      </c>
    </row>
    <row r="391" spans="1:4" ht="12" customHeight="1">
      <c r="A391" s="1063" t="s">
        <v>3024</v>
      </c>
      <c r="B391" s="1063" t="s">
        <v>2971</v>
      </c>
      <c r="C391" s="1063"/>
      <c r="D391" s="1067" t="s">
        <v>3025</v>
      </c>
    </row>
    <row r="392" spans="1:4" ht="12" customHeight="1">
      <c r="A392" s="1063" t="s">
        <v>3026</v>
      </c>
      <c r="B392" s="1063" t="s">
        <v>2974</v>
      </c>
      <c r="C392" s="1063"/>
      <c r="D392" s="1067" t="s">
        <v>3027</v>
      </c>
    </row>
    <row r="393" spans="1:4" ht="12" customHeight="1">
      <c r="A393" s="1063" t="s">
        <v>3028</v>
      </c>
      <c r="B393" s="1063" t="s">
        <v>3029</v>
      </c>
      <c r="C393" s="1063"/>
      <c r="D393" s="1067" t="s">
        <v>3030</v>
      </c>
    </row>
    <row r="394" spans="1:4" ht="12" customHeight="1">
      <c r="A394" s="1063"/>
      <c r="B394" s="1063"/>
      <c r="C394" s="1063"/>
      <c r="D394" s="1067"/>
    </row>
    <row r="395" spans="1:4" ht="12" customHeight="1">
      <c r="A395" s="1063" t="s">
        <v>3031</v>
      </c>
      <c r="B395" s="1063" t="s">
        <v>3032</v>
      </c>
      <c r="C395" s="1063"/>
      <c r="D395" s="1067"/>
    </row>
    <row r="396" spans="1:4" ht="12" customHeight="1">
      <c r="A396" s="1063" t="s">
        <v>3033</v>
      </c>
      <c r="B396" s="1063" t="s">
        <v>3034</v>
      </c>
      <c r="C396" s="1063"/>
      <c r="D396" s="1067" t="s">
        <v>3035</v>
      </c>
    </row>
    <row r="397" spans="1:4" ht="12" customHeight="1">
      <c r="A397" s="1063" t="s">
        <v>3036</v>
      </c>
      <c r="B397" s="1063" t="s">
        <v>3037</v>
      </c>
      <c r="C397" s="1063"/>
      <c r="D397" s="1067" t="s">
        <v>3038</v>
      </c>
    </row>
    <row r="398" spans="1:4" ht="12" customHeight="1">
      <c r="A398" s="1063" t="s">
        <v>3039</v>
      </c>
      <c r="B398" s="1063" t="s">
        <v>3040</v>
      </c>
      <c r="C398" s="1063"/>
      <c r="D398" s="1067"/>
    </row>
    <row r="399" spans="1:4" ht="12" customHeight="1">
      <c r="A399" s="1063" t="s">
        <v>3041</v>
      </c>
      <c r="B399" s="1063" t="s">
        <v>3042</v>
      </c>
      <c r="C399" s="1063"/>
      <c r="D399" s="1067" t="s">
        <v>3043</v>
      </c>
    </row>
    <row r="400" spans="1:4" ht="12" customHeight="1">
      <c r="A400" s="1063" t="s">
        <v>3044</v>
      </c>
      <c r="B400" s="1063" t="s">
        <v>3045</v>
      </c>
      <c r="C400" s="1063"/>
      <c r="D400" s="1067" t="s">
        <v>3046</v>
      </c>
    </row>
    <row r="401" spans="1:4" ht="12" customHeight="1">
      <c r="A401" s="1063"/>
      <c r="B401" s="1063"/>
      <c r="C401" s="1069"/>
      <c r="D401" s="1069"/>
    </row>
    <row r="402" spans="1:4" ht="12" customHeight="1">
      <c r="A402" s="1427" t="s">
        <v>3047</v>
      </c>
      <c r="B402" s="1427" t="s">
        <v>3048</v>
      </c>
      <c r="C402" s="1066" t="s">
        <v>2922</v>
      </c>
      <c r="D402" s="1066" t="s">
        <v>2922</v>
      </c>
    </row>
    <row r="403" spans="1:4" ht="12" customHeight="1">
      <c r="A403" s="1427"/>
      <c r="B403" s="1427"/>
      <c r="C403" s="1066" t="s">
        <v>2884</v>
      </c>
      <c r="D403" s="1066" t="s">
        <v>2884</v>
      </c>
    </row>
    <row r="404" spans="1:4" ht="12" customHeight="1">
      <c r="A404" s="1063" t="s">
        <v>3049</v>
      </c>
      <c r="B404" s="1063" t="s">
        <v>3006</v>
      </c>
      <c r="C404" s="1063"/>
      <c r="D404" s="1067" t="s">
        <v>3050</v>
      </c>
    </row>
    <row r="405" spans="1:4" ht="12" customHeight="1">
      <c r="A405" s="1063" t="s">
        <v>3051</v>
      </c>
      <c r="B405" s="1063" t="s">
        <v>3009</v>
      </c>
      <c r="C405" s="1063"/>
      <c r="D405" s="1067" t="s">
        <v>3052</v>
      </c>
    </row>
    <row r="406" spans="1:4" ht="12" customHeight="1">
      <c r="A406" s="1063" t="s">
        <v>3053</v>
      </c>
      <c r="B406" s="1063" t="s">
        <v>300</v>
      </c>
      <c r="C406" s="1063"/>
      <c r="D406" s="1067" t="s">
        <v>3054</v>
      </c>
    </row>
    <row r="407" spans="1:4" ht="12" customHeight="1">
      <c r="A407" s="1063"/>
      <c r="B407" s="1063"/>
      <c r="C407" s="1063"/>
      <c r="D407" s="1067"/>
    </row>
    <row r="408" spans="1:4" ht="12" customHeight="1">
      <c r="A408" s="1062" t="s">
        <v>3055</v>
      </c>
      <c r="B408" s="1062" t="s">
        <v>3056</v>
      </c>
      <c r="C408" s="1062"/>
      <c r="D408" s="1062"/>
    </row>
    <row r="409" spans="1:4" ht="12" customHeight="1">
      <c r="A409" s="1063"/>
      <c r="B409" s="1062"/>
      <c r="C409" s="1063"/>
      <c r="D409" s="1067"/>
    </row>
    <row r="410" spans="1:4" ht="12" customHeight="1">
      <c r="A410" s="1063"/>
      <c r="B410" s="1062" t="s">
        <v>3057</v>
      </c>
      <c r="C410" s="1063"/>
      <c r="D410" s="1067"/>
    </row>
    <row r="411" spans="1:4" ht="12" customHeight="1">
      <c r="A411" s="1063"/>
      <c r="B411" s="1063"/>
      <c r="C411" s="1063"/>
      <c r="D411" s="1067"/>
    </row>
    <row r="412" spans="1:4" ht="12" customHeight="1">
      <c r="A412" s="1062"/>
      <c r="B412" s="1062"/>
      <c r="C412" s="1063"/>
      <c r="D412" s="1067"/>
    </row>
    <row r="413" spans="1:4" ht="12" customHeight="1">
      <c r="A413" s="1062">
        <v>3.2</v>
      </c>
      <c r="B413" s="1062" t="s">
        <v>3058</v>
      </c>
      <c r="C413" s="1063"/>
      <c r="D413" s="1067"/>
    </row>
    <row r="414" spans="1:4" ht="12" customHeight="1">
      <c r="A414" s="1062"/>
      <c r="B414" s="1062"/>
      <c r="C414" s="1062"/>
      <c r="D414" s="1062"/>
    </row>
    <row r="415" spans="1:4" ht="12" customHeight="1">
      <c r="A415" s="1062" t="s">
        <v>3059</v>
      </c>
      <c r="B415" s="1062" t="s">
        <v>3060</v>
      </c>
      <c r="C415" s="1062"/>
      <c r="D415" s="1062"/>
    </row>
    <row r="416" spans="1:4" ht="12" customHeight="1">
      <c r="A416" s="1063" t="s">
        <v>3061</v>
      </c>
      <c r="B416" s="1063" t="s">
        <v>3062</v>
      </c>
      <c r="C416" s="1063"/>
      <c r="D416" s="1067"/>
    </row>
    <row r="417" spans="1:4" ht="12" customHeight="1">
      <c r="A417" s="1427" t="s">
        <v>3063</v>
      </c>
      <c r="B417" s="1427" t="s">
        <v>3064</v>
      </c>
      <c r="C417" s="1066" t="s">
        <v>3065</v>
      </c>
      <c r="D417" s="1066" t="s">
        <v>3065</v>
      </c>
    </row>
    <row r="418" spans="1:4" ht="12" customHeight="1">
      <c r="A418" s="1427"/>
      <c r="B418" s="1427"/>
      <c r="C418" s="1066" t="s">
        <v>2884</v>
      </c>
      <c r="D418" s="1066" t="s">
        <v>2884</v>
      </c>
    </row>
    <row r="419" spans="1:4" ht="12" customHeight="1">
      <c r="A419" s="1063" t="s">
        <v>3066</v>
      </c>
      <c r="B419" s="1063" t="s">
        <v>2825</v>
      </c>
      <c r="C419" s="1074">
        <f>+'ETCA-I-02'!B9-'ETCA-I-02'!C9</f>
        <v>-7000</v>
      </c>
      <c r="D419" s="1067" t="s">
        <v>2826</v>
      </c>
    </row>
    <row r="420" spans="1:4" ht="12" customHeight="1">
      <c r="A420" s="1063" t="s">
        <v>3067</v>
      </c>
      <c r="B420" s="1063" t="s">
        <v>2828</v>
      </c>
      <c r="C420" s="1074">
        <f>+'ETCA-I-02'!B10-'ETCA-I-02'!C10</f>
        <v>-2305974.2399999993</v>
      </c>
      <c r="D420" s="1067" t="s">
        <v>2829</v>
      </c>
    </row>
    <row r="421" spans="1:4" ht="12" customHeight="1">
      <c r="A421" s="1063" t="s">
        <v>3068</v>
      </c>
      <c r="B421" s="1063" t="s">
        <v>2831</v>
      </c>
      <c r="C421" s="1063"/>
      <c r="D421" s="1067" t="s">
        <v>2832</v>
      </c>
    </row>
    <row r="422" spans="1:4" ht="12" customHeight="1">
      <c r="A422" s="1063" t="s">
        <v>3069</v>
      </c>
      <c r="B422" s="1063" t="s">
        <v>3070</v>
      </c>
      <c r="C422" s="1074">
        <f>+'ETCA-I-02'!B12-'ETCA-I-02'!C12</f>
        <v>160583.16999999993</v>
      </c>
      <c r="D422" s="1067" t="s">
        <v>2835</v>
      </c>
    </row>
    <row r="423" spans="1:4" ht="12" customHeight="1">
      <c r="A423" s="1063" t="s">
        <v>3071</v>
      </c>
      <c r="B423" s="1063" t="s">
        <v>2837</v>
      </c>
      <c r="C423" s="1063"/>
      <c r="D423" s="1067" t="s">
        <v>2838</v>
      </c>
    </row>
    <row r="424" spans="1:4" ht="12" customHeight="1">
      <c r="A424" s="1063" t="s">
        <v>3072</v>
      </c>
      <c r="B424" s="1063" t="s">
        <v>3073</v>
      </c>
      <c r="C424" s="1063"/>
      <c r="D424" s="1067" t="s">
        <v>2841</v>
      </c>
    </row>
    <row r="425" spans="1:4" ht="12" customHeight="1">
      <c r="A425" s="1063" t="s">
        <v>3074</v>
      </c>
      <c r="B425" s="1063" t="s">
        <v>2843</v>
      </c>
      <c r="C425" s="1063"/>
      <c r="D425" s="1067" t="s">
        <v>2844</v>
      </c>
    </row>
    <row r="426" spans="1:4" ht="12" customHeight="1">
      <c r="A426" s="1427" t="s">
        <v>3075</v>
      </c>
      <c r="B426" s="1427" t="s">
        <v>3076</v>
      </c>
      <c r="C426" s="1066" t="s">
        <v>2922</v>
      </c>
      <c r="D426" s="1066" t="s">
        <v>2922</v>
      </c>
    </row>
    <row r="427" spans="1:4" ht="12" customHeight="1">
      <c r="A427" s="1427"/>
      <c r="B427" s="1427"/>
      <c r="C427" s="1066" t="s">
        <v>2884</v>
      </c>
      <c r="D427" s="1066" t="s">
        <v>2884</v>
      </c>
    </row>
    <row r="428" spans="1:4" ht="12" customHeight="1">
      <c r="A428" s="1063" t="s">
        <v>3077</v>
      </c>
      <c r="B428" s="1063" t="s">
        <v>292</v>
      </c>
      <c r="C428" s="1063"/>
      <c r="D428" s="1067" t="s">
        <v>2850</v>
      </c>
    </row>
    <row r="429" spans="1:4" ht="12" customHeight="1">
      <c r="A429" s="1063" t="s">
        <v>3078</v>
      </c>
      <c r="B429" s="1063" t="s">
        <v>550</v>
      </c>
      <c r="C429" s="1063"/>
      <c r="D429" s="1067" t="s">
        <v>2853</v>
      </c>
    </row>
    <row r="430" spans="1:4" ht="12" customHeight="1">
      <c r="A430" s="1063" t="s">
        <v>3079</v>
      </c>
      <c r="B430" s="1063" t="s">
        <v>554</v>
      </c>
      <c r="C430" s="1063"/>
      <c r="D430" s="1067" t="s">
        <v>2855</v>
      </c>
    </row>
    <row r="431" spans="1:4" ht="12" customHeight="1">
      <c r="A431" s="1427" t="s">
        <v>3080</v>
      </c>
      <c r="B431" s="1427" t="s">
        <v>3081</v>
      </c>
      <c r="C431" s="1066" t="s">
        <v>2922</v>
      </c>
      <c r="D431" s="1066" t="s">
        <v>2922</v>
      </c>
    </row>
    <row r="432" spans="1:4" ht="12" customHeight="1">
      <c r="A432" s="1427"/>
      <c r="B432" s="1427"/>
      <c r="C432" s="1066" t="s">
        <v>2884</v>
      </c>
      <c r="D432" s="1066" t="s">
        <v>2884</v>
      </c>
    </row>
    <row r="433" spans="1:4" ht="12" customHeight="1">
      <c r="A433" s="1063" t="s">
        <v>3082</v>
      </c>
      <c r="B433" s="1063" t="s">
        <v>2860</v>
      </c>
      <c r="C433" s="1074">
        <f>+'ETCA-I-02'!B18-'ETCA-I-02'!C18</f>
        <v>2536907.7199999997</v>
      </c>
      <c r="D433" s="1067" t="s">
        <v>2861</v>
      </c>
    </row>
    <row r="434" spans="1:4" ht="12" customHeight="1">
      <c r="A434" s="1063" t="s">
        <v>3083</v>
      </c>
      <c r="B434" s="1063" t="s">
        <v>2863</v>
      </c>
      <c r="C434" s="1074">
        <f>+'ETCA-I-02'!B19-'ETCA-I-02'!C19</f>
        <v>7558109.6299999999</v>
      </c>
      <c r="D434" s="1067" t="s">
        <v>2864</v>
      </c>
    </row>
    <row r="435" spans="1:4" ht="12" customHeight="1">
      <c r="A435" s="1063" t="s">
        <v>3084</v>
      </c>
      <c r="B435" s="1063" t="s">
        <v>2866</v>
      </c>
      <c r="C435" s="1074">
        <f>+'ETCA-I-02'!B20-'ETCA-I-02'!C20</f>
        <v>89765.32</v>
      </c>
      <c r="D435" s="1067" t="s">
        <v>2867</v>
      </c>
    </row>
    <row r="436" spans="1:4" ht="12" customHeight="1">
      <c r="A436" s="1063" t="s">
        <v>3085</v>
      </c>
      <c r="B436" s="1063" t="s">
        <v>3086</v>
      </c>
      <c r="C436" s="1063"/>
      <c r="D436" s="1067" t="s">
        <v>2870</v>
      </c>
    </row>
    <row r="437" spans="1:4" ht="12" customHeight="1">
      <c r="A437" s="1427" t="s">
        <v>3087</v>
      </c>
      <c r="B437" s="1427" t="s">
        <v>3088</v>
      </c>
      <c r="C437" s="1066" t="s">
        <v>2922</v>
      </c>
      <c r="D437" s="1066" t="s">
        <v>2922</v>
      </c>
    </row>
    <row r="438" spans="1:4" ht="12" customHeight="1">
      <c r="A438" s="1427"/>
      <c r="B438" s="1427"/>
      <c r="C438" s="1066" t="s">
        <v>3089</v>
      </c>
      <c r="D438" s="1066" t="s">
        <v>3089</v>
      </c>
    </row>
    <row r="439" spans="1:4" ht="12" customHeight="1">
      <c r="A439" s="1063" t="s">
        <v>3090</v>
      </c>
      <c r="B439" s="1063" t="s">
        <v>2875</v>
      </c>
      <c r="C439" s="1074">
        <f>+'ETCA-I-02'!B23-'ETCA-I-02'!C23</f>
        <v>-1341.53</v>
      </c>
      <c r="D439" s="1067" t="s">
        <v>2876</v>
      </c>
    </row>
    <row r="440" spans="1:4" ht="12" customHeight="1">
      <c r="A440" s="1063" t="s">
        <v>3091</v>
      </c>
      <c r="B440" s="1063" t="s">
        <v>3092</v>
      </c>
      <c r="C440" s="1063"/>
      <c r="D440" s="1067" t="s">
        <v>3093</v>
      </c>
    </row>
    <row r="441" spans="1:4" ht="12" customHeight="1">
      <c r="A441" s="1427" t="s">
        <v>3094</v>
      </c>
      <c r="B441" s="1427" t="s">
        <v>3095</v>
      </c>
      <c r="C441" s="1066" t="s">
        <v>2922</v>
      </c>
      <c r="D441" s="1066" t="s">
        <v>2922</v>
      </c>
    </row>
    <row r="442" spans="1:4" ht="12" customHeight="1">
      <c r="A442" s="1427"/>
      <c r="B442" s="1427"/>
      <c r="C442" s="1066" t="s">
        <v>2884</v>
      </c>
      <c r="D442" s="1066" t="s">
        <v>2884</v>
      </c>
    </row>
    <row r="443" spans="1:4" ht="12" customHeight="1">
      <c r="A443" s="1063" t="s">
        <v>3096</v>
      </c>
      <c r="B443" s="1063" t="s">
        <v>2886</v>
      </c>
      <c r="C443" s="1063"/>
      <c r="D443" s="1067" t="s">
        <v>2887</v>
      </c>
    </row>
    <row r="444" spans="1:4" ht="12" customHeight="1">
      <c r="A444" s="1063" t="s">
        <v>3097</v>
      </c>
      <c r="B444" s="1063" t="s">
        <v>2889</v>
      </c>
      <c r="C444" s="1063"/>
      <c r="D444" s="1067" t="s">
        <v>2890</v>
      </c>
    </row>
    <row r="445" spans="1:4" ht="12" customHeight="1">
      <c r="A445" s="1063" t="s">
        <v>3098</v>
      </c>
      <c r="B445" s="1063" t="s">
        <v>2892</v>
      </c>
      <c r="C445" s="1063"/>
      <c r="D445" s="1067" t="s">
        <v>2893</v>
      </c>
    </row>
    <row r="446" spans="1:4" ht="12" customHeight="1">
      <c r="A446" s="1063" t="s">
        <v>3099</v>
      </c>
      <c r="B446" s="1063" t="s">
        <v>2895</v>
      </c>
      <c r="C446" s="1063"/>
      <c r="D446" s="1067" t="s">
        <v>2896</v>
      </c>
    </row>
    <row r="447" spans="1:4" ht="12" customHeight="1">
      <c r="A447" s="1063" t="s">
        <v>3100</v>
      </c>
      <c r="B447" s="1063" t="s">
        <v>3101</v>
      </c>
      <c r="C447" s="1063"/>
      <c r="D447" s="1067" t="s">
        <v>2899</v>
      </c>
    </row>
    <row r="448" spans="1:4" ht="12" customHeight="1">
      <c r="A448" s="1063" t="s">
        <v>3102</v>
      </c>
      <c r="B448" s="1063" t="s">
        <v>39</v>
      </c>
      <c r="C448" s="1063"/>
      <c r="D448" s="1067" t="s">
        <v>2902</v>
      </c>
    </row>
    <row r="449" spans="1:4" ht="12" customHeight="1">
      <c r="A449" s="1063" t="s">
        <v>3103</v>
      </c>
      <c r="B449" s="1063" t="s">
        <v>3104</v>
      </c>
      <c r="C449" s="1063"/>
      <c r="D449" s="1067"/>
    </row>
    <row r="450" spans="1:4" ht="12" customHeight="1">
      <c r="A450" s="1063" t="s">
        <v>3105</v>
      </c>
      <c r="B450" s="1063" t="s">
        <v>3106</v>
      </c>
      <c r="C450" s="1063"/>
      <c r="D450" s="1067"/>
    </row>
    <row r="451" spans="1:4" ht="12" customHeight="1">
      <c r="A451" s="1063" t="s">
        <v>3107</v>
      </c>
      <c r="B451" s="1063" t="s">
        <v>3108</v>
      </c>
      <c r="C451" s="1063"/>
      <c r="D451" s="1067"/>
    </row>
    <row r="452" spans="1:4" ht="12" customHeight="1">
      <c r="A452" s="1063" t="s">
        <v>3109</v>
      </c>
      <c r="B452" s="1063" t="s">
        <v>2383</v>
      </c>
      <c r="C452" s="1063"/>
      <c r="D452" s="1067" t="s">
        <v>3110</v>
      </c>
    </row>
    <row r="453" spans="1:4" ht="12" customHeight="1">
      <c r="A453" s="1063" t="s">
        <v>3111</v>
      </c>
      <c r="B453" s="1063" t="s">
        <v>2385</v>
      </c>
      <c r="C453" s="1063"/>
      <c r="D453" s="1067" t="s">
        <v>3112</v>
      </c>
    </row>
    <row r="454" spans="1:4" ht="12" customHeight="1">
      <c r="A454" s="1063" t="s">
        <v>3113</v>
      </c>
      <c r="B454" s="1063" t="s">
        <v>3114</v>
      </c>
      <c r="C454" s="1063"/>
      <c r="D454" s="1067" t="s">
        <v>3115</v>
      </c>
    </row>
    <row r="455" spans="1:4" ht="12" customHeight="1">
      <c r="A455" s="1063" t="s">
        <v>3116</v>
      </c>
      <c r="B455" s="1063" t="s">
        <v>3117</v>
      </c>
      <c r="C455" s="1063"/>
      <c r="D455" s="1067"/>
    </row>
    <row r="456" spans="1:4" ht="12" customHeight="1">
      <c r="A456" s="1063" t="s">
        <v>3118</v>
      </c>
      <c r="B456" s="1063" t="s">
        <v>552</v>
      </c>
      <c r="C456" s="1063"/>
      <c r="D456" s="1067"/>
    </row>
    <row r="457" spans="1:4" ht="12" customHeight="1">
      <c r="A457" s="1063" t="s">
        <v>3119</v>
      </c>
      <c r="B457" s="1063" t="s">
        <v>2383</v>
      </c>
      <c r="C457" s="1063"/>
      <c r="D457" s="1067" t="s">
        <v>3120</v>
      </c>
    </row>
    <row r="458" spans="1:4" ht="12" customHeight="1">
      <c r="A458" s="1063" t="s">
        <v>3121</v>
      </c>
      <c r="B458" s="1063" t="s">
        <v>2385</v>
      </c>
      <c r="C458" s="1063"/>
      <c r="D458" s="1067" t="s">
        <v>3122</v>
      </c>
    </row>
    <row r="459" spans="1:4" ht="12" customHeight="1">
      <c r="A459" s="1427" t="s">
        <v>3123</v>
      </c>
      <c r="B459" s="1427" t="s">
        <v>3124</v>
      </c>
      <c r="C459" s="1066" t="s">
        <v>2847</v>
      </c>
      <c r="D459" s="1066" t="s">
        <v>2847</v>
      </c>
    </row>
    <row r="460" spans="1:4" ht="12" customHeight="1">
      <c r="A460" s="1427"/>
      <c r="B460" s="1427"/>
      <c r="C460" s="1066" t="s">
        <v>2884</v>
      </c>
      <c r="D460" s="1066" t="s">
        <v>2884</v>
      </c>
    </row>
    <row r="461" spans="1:4" ht="12" customHeight="1">
      <c r="A461" s="1063" t="s">
        <v>3125</v>
      </c>
      <c r="B461" s="1063" t="s">
        <v>2924</v>
      </c>
      <c r="C461" s="1063"/>
      <c r="D461" s="1067" t="s">
        <v>2925</v>
      </c>
    </row>
    <row r="462" spans="1:4" ht="12" customHeight="1">
      <c r="A462" s="1063" t="s">
        <v>3126</v>
      </c>
      <c r="B462" s="1063" t="s">
        <v>2927</v>
      </c>
      <c r="C462" s="1063"/>
      <c r="D462" s="1067" t="s">
        <v>2928</v>
      </c>
    </row>
    <row r="463" spans="1:4" ht="12" customHeight="1">
      <c r="A463" s="1063" t="s">
        <v>3127</v>
      </c>
      <c r="B463" s="1063" t="s">
        <v>3128</v>
      </c>
      <c r="C463" s="1063"/>
      <c r="D463" s="1067" t="s">
        <v>2930</v>
      </c>
    </row>
    <row r="464" spans="1:4" ht="12" customHeight="1">
      <c r="A464" s="1063" t="s">
        <v>3129</v>
      </c>
      <c r="B464" s="1063" t="s">
        <v>58</v>
      </c>
      <c r="C464" s="1063"/>
      <c r="D464" s="1067" t="s">
        <v>2932</v>
      </c>
    </row>
    <row r="465" spans="1:4" ht="12" customHeight="1">
      <c r="A465" s="1063" t="s">
        <v>3130</v>
      </c>
      <c r="B465" s="1063" t="s">
        <v>2934</v>
      </c>
      <c r="C465" s="1063"/>
      <c r="D465" s="1067" t="s">
        <v>2935</v>
      </c>
    </row>
    <row r="466" spans="1:4" ht="12" customHeight="1">
      <c r="A466" s="1063"/>
      <c r="B466" s="1063"/>
      <c r="C466" s="1063"/>
      <c r="D466" s="1067"/>
    </row>
    <row r="467" spans="1:4" ht="12" customHeight="1">
      <c r="A467" s="1062" t="s">
        <v>3131</v>
      </c>
      <c r="B467" s="1062" t="s">
        <v>3132</v>
      </c>
      <c r="C467" s="1063"/>
      <c r="D467" s="1067"/>
    </row>
    <row r="468" spans="1:4" ht="12" customHeight="1">
      <c r="A468" s="1063" t="s">
        <v>3133</v>
      </c>
      <c r="B468" s="1063" t="s">
        <v>3134</v>
      </c>
      <c r="C468" s="1063"/>
      <c r="D468" s="1067"/>
    </row>
    <row r="469" spans="1:4" ht="12" customHeight="1">
      <c r="A469" s="1427" t="s">
        <v>3135</v>
      </c>
      <c r="B469" s="1427" t="s">
        <v>3136</v>
      </c>
      <c r="C469" s="1066" t="s">
        <v>2922</v>
      </c>
      <c r="D469" s="1066" t="s">
        <v>2922</v>
      </c>
    </row>
    <row r="470" spans="1:4" ht="12" customHeight="1">
      <c r="A470" s="1427"/>
      <c r="B470" s="1427"/>
      <c r="C470" s="1066" t="s">
        <v>2884</v>
      </c>
      <c r="D470" s="1066" t="s">
        <v>2884</v>
      </c>
    </row>
    <row r="471" spans="1:4" ht="12" customHeight="1">
      <c r="A471" s="1063" t="s">
        <v>3137</v>
      </c>
      <c r="B471" s="1063" t="s">
        <v>3138</v>
      </c>
      <c r="C471" s="1074">
        <f>+'ETCA-I-02'!F9-'ETCA-I-02'!G9</f>
        <v>-344553.58</v>
      </c>
      <c r="D471" s="1067" t="s">
        <v>2943</v>
      </c>
    </row>
    <row r="472" spans="1:4" ht="12" customHeight="1">
      <c r="A472" s="1063" t="s">
        <v>3139</v>
      </c>
      <c r="B472" s="1063" t="s">
        <v>2945</v>
      </c>
      <c r="C472" s="1074">
        <f>+'ETCA-I-02'!F10-'ETCA-I-02'!G10</f>
        <v>-19210.290000000037</v>
      </c>
      <c r="D472" s="1067" t="s">
        <v>2946</v>
      </c>
    </row>
    <row r="473" spans="1:4" ht="12" customHeight="1">
      <c r="A473" s="1063" t="s">
        <v>3140</v>
      </c>
      <c r="B473" s="1063" t="s">
        <v>2948</v>
      </c>
      <c r="C473" s="1074">
        <f>+'ETCA-I-02'!F11-'ETCA-I-02'!G11</f>
        <v>-3332997.7800000003</v>
      </c>
      <c r="D473" s="1067" t="s">
        <v>2949</v>
      </c>
    </row>
    <row r="474" spans="1:4" ht="12" customHeight="1">
      <c r="A474" s="1063" t="s">
        <v>3141</v>
      </c>
      <c r="B474" s="1063" t="s">
        <v>2951</v>
      </c>
      <c r="C474" s="1063"/>
      <c r="D474" s="1067" t="s">
        <v>2952</v>
      </c>
    </row>
    <row r="475" spans="1:4" ht="12" customHeight="1">
      <c r="A475" s="1063" t="s">
        <v>3142</v>
      </c>
      <c r="B475" s="1063" t="s">
        <v>2954</v>
      </c>
      <c r="C475" s="1063"/>
      <c r="D475" s="1067" t="s">
        <v>2955</v>
      </c>
    </row>
    <row r="476" spans="1:4" ht="12" customHeight="1">
      <c r="A476" s="1063" t="s">
        <v>3143</v>
      </c>
      <c r="B476" s="1063" t="s">
        <v>3144</v>
      </c>
      <c r="C476" s="1063"/>
      <c r="D476" s="1067" t="s">
        <v>2958</v>
      </c>
    </row>
    <row r="477" spans="1:4" ht="12" customHeight="1">
      <c r="A477" s="1063" t="s">
        <v>3145</v>
      </c>
      <c r="B477" s="1063" t="s">
        <v>2960</v>
      </c>
      <c r="C477" s="1074">
        <f>+'ETCA-I-02'!F15-'ETCA-I-02'!G15</f>
        <v>6851129.3599999994</v>
      </c>
      <c r="D477" s="1067" t="s">
        <v>2961</v>
      </c>
    </row>
    <row r="478" spans="1:4" ht="12" customHeight="1">
      <c r="A478" s="1063" t="s">
        <v>3146</v>
      </c>
      <c r="B478" s="1063" t="s">
        <v>3147</v>
      </c>
      <c r="C478" s="1063"/>
      <c r="D478" s="1067" t="s">
        <v>2964</v>
      </c>
    </row>
    <row r="479" spans="1:4" ht="12" customHeight="1">
      <c r="A479" s="1063" t="s">
        <v>3148</v>
      </c>
      <c r="B479" s="1063" t="s">
        <v>2966</v>
      </c>
      <c r="C479" s="1074">
        <f>+'ETCA-I-02'!F17-'ETCA-I-02'!G17</f>
        <v>-369275.6</v>
      </c>
      <c r="D479" s="1067" t="s">
        <v>2967</v>
      </c>
    </row>
    <row r="480" spans="1:4" ht="12" customHeight="1">
      <c r="A480" s="1427" t="s">
        <v>3149</v>
      </c>
      <c r="B480" s="1427" t="s">
        <v>3150</v>
      </c>
      <c r="C480" s="1066" t="s">
        <v>2847</v>
      </c>
      <c r="D480" s="1066" t="s">
        <v>2847</v>
      </c>
    </row>
    <row r="481" spans="1:4" ht="12" customHeight="1">
      <c r="A481" s="1427"/>
      <c r="B481" s="1427"/>
      <c r="C481" s="1066" t="s">
        <v>2848</v>
      </c>
      <c r="D481" s="1066" t="s">
        <v>2848</v>
      </c>
    </row>
    <row r="482" spans="1:4" ht="12" customHeight="1">
      <c r="A482" s="1063" t="s">
        <v>3151</v>
      </c>
      <c r="B482" s="1063" t="s">
        <v>2971</v>
      </c>
      <c r="C482" s="1063"/>
      <c r="D482" s="1067" t="s">
        <v>2972</v>
      </c>
    </row>
    <row r="483" spans="1:4" ht="12" customHeight="1">
      <c r="A483" s="1063" t="s">
        <v>3152</v>
      </c>
      <c r="B483" s="1063" t="s">
        <v>2974</v>
      </c>
      <c r="C483" s="1063"/>
      <c r="D483" s="1067" t="s">
        <v>2975</v>
      </c>
    </row>
    <row r="484" spans="1:4" ht="12" customHeight="1">
      <c r="A484" s="1063" t="s">
        <v>3153</v>
      </c>
      <c r="B484" s="1063" t="s">
        <v>2977</v>
      </c>
      <c r="C484" s="1063"/>
      <c r="D484" s="1067" t="s">
        <v>3154</v>
      </c>
    </row>
    <row r="485" spans="1:4" ht="12" customHeight="1">
      <c r="A485" s="1063" t="s">
        <v>3155</v>
      </c>
      <c r="B485" s="1063" t="s">
        <v>2980</v>
      </c>
      <c r="C485" s="1063"/>
      <c r="D485" s="1067" t="s">
        <v>3156</v>
      </c>
    </row>
    <row r="486" spans="1:4" ht="12" customHeight="1">
      <c r="A486" s="1063" t="s">
        <v>3157</v>
      </c>
      <c r="B486" s="1063" t="s">
        <v>2983</v>
      </c>
      <c r="C486" s="1063"/>
      <c r="D486" s="1067" t="s">
        <v>3158</v>
      </c>
    </row>
    <row r="487" spans="1:4" ht="12" customHeight="1">
      <c r="A487" s="1063" t="s">
        <v>3159</v>
      </c>
      <c r="B487" s="1063" t="s">
        <v>3160</v>
      </c>
      <c r="C487" s="1063"/>
      <c r="D487" s="1067"/>
    </row>
    <row r="488" spans="1:4" ht="12" customHeight="1">
      <c r="A488" s="1063" t="s">
        <v>3161</v>
      </c>
      <c r="B488" s="1063" t="s">
        <v>3162</v>
      </c>
      <c r="C488" s="1063"/>
      <c r="D488" s="1067"/>
    </row>
    <row r="489" spans="1:4" ht="12" customHeight="1">
      <c r="A489" s="1063" t="s">
        <v>3163</v>
      </c>
      <c r="B489" s="1063" t="s">
        <v>3164</v>
      </c>
      <c r="C489" s="1063"/>
      <c r="D489" s="1067" t="s">
        <v>3165</v>
      </c>
    </row>
    <row r="490" spans="1:4" ht="12" customHeight="1">
      <c r="A490" s="1063" t="s">
        <v>3166</v>
      </c>
      <c r="B490" s="1063" t="s">
        <v>3167</v>
      </c>
      <c r="C490" s="1063"/>
      <c r="D490" s="1067" t="s">
        <v>3168</v>
      </c>
    </row>
    <row r="491" spans="1:4" ht="12" customHeight="1">
      <c r="A491" s="1063" t="s">
        <v>3169</v>
      </c>
      <c r="B491" s="1063" t="s">
        <v>3170</v>
      </c>
      <c r="C491" s="1063"/>
      <c r="D491" s="1067"/>
    </row>
    <row r="492" spans="1:4" ht="12" customHeight="1">
      <c r="A492" s="1063" t="s">
        <v>3171</v>
      </c>
      <c r="B492" s="1063" t="s">
        <v>3172</v>
      </c>
      <c r="C492" s="1063"/>
      <c r="D492" s="1067" t="s">
        <v>3173</v>
      </c>
    </row>
    <row r="493" spans="1:4" ht="12" customHeight="1">
      <c r="A493" s="1063" t="s">
        <v>3174</v>
      </c>
      <c r="B493" s="1063" t="s">
        <v>3175</v>
      </c>
      <c r="C493" s="1063"/>
      <c r="D493" s="1067" t="s">
        <v>3176</v>
      </c>
    </row>
    <row r="494" spans="1:4" ht="12" customHeight="1">
      <c r="A494" s="1063" t="s">
        <v>3177</v>
      </c>
      <c r="B494" s="1063" t="s">
        <v>3178</v>
      </c>
      <c r="C494" s="1066" t="s">
        <v>2460</v>
      </c>
      <c r="D494" s="1066" t="s">
        <v>2460</v>
      </c>
    </row>
    <row r="495" spans="1:4" ht="12" customHeight="1">
      <c r="A495" s="1063" t="s">
        <v>3179</v>
      </c>
      <c r="B495" s="1063" t="s">
        <v>3006</v>
      </c>
      <c r="C495" s="1063"/>
      <c r="D495" s="1067" t="s">
        <v>3007</v>
      </c>
    </row>
    <row r="496" spans="1:4" ht="12" customHeight="1">
      <c r="A496" s="1063" t="s">
        <v>3180</v>
      </c>
      <c r="B496" s="1063" t="s">
        <v>3181</v>
      </c>
      <c r="C496" s="1063"/>
      <c r="D496" s="1067" t="s">
        <v>3010</v>
      </c>
    </row>
    <row r="497" spans="1:4" ht="12" customHeight="1">
      <c r="A497" s="1063" t="s">
        <v>3182</v>
      </c>
      <c r="B497" s="1063" t="s">
        <v>300</v>
      </c>
      <c r="C497" s="1063"/>
      <c r="D497" s="1067" t="s">
        <v>3012</v>
      </c>
    </row>
    <row r="498" spans="1:4" ht="12" customHeight="1">
      <c r="A498" s="1063"/>
      <c r="B498" s="1063"/>
      <c r="C498" s="1063"/>
      <c r="D498" s="1067"/>
    </row>
    <row r="499" spans="1:4" ht="12" customHeight="1">
      <c r="A499" s="1063" t="s">
        <v>3183</v>
      </c>
      <c r="B499" s="1063" t="s">
        <v>3184</v>
      </c>
      <c r="C499" s="1063"/>
      <c r="D499" s="1067"/>
    </row>
    <row r="500" spans="1:4" ht="12" customHeight="1">
      <c r="A500" s="1063" t="s">
        <v>3185</v>
      </c>
      <c r="B500" s="1063" t="s">
        <v>3186</v>
      </c>
      <c r="C500" s="1066" t="s">
        <v>2460</v>
      </c>
      <c r="D500" s="1066" t="s">
        <v>2460</v>
      </c>
    </row>
    <row r="501" spans="1:4" ht="12" customHeight="1">
      <c r="A501" s="1063" t="s">
        <v>3187</v>
      </c>
      <c r="B501" s="1063" t="s">
        <v>2945</v>
      </c>
      <c r="C501" s="1063"/>
      <c r="D501" s="1067" t="s">
        <v>3019</v>
      </c>
    </row>
    <row r="502" spans="1:4" ht="12" customHeight="1">
      <c r="A502" s="1063" t="s">
        <v>3188</v>
      </c>
      <c r="B502" s="1063" t="s">
        <v>2948</v>
      </c>
      <c r="C502" s="1063"/>
      <c r="D502" s="1067" t="s">
        <v>3021</v>
      </c>
    </row>
    <row r="503" spans="1:4" ht="12" customHeight="1">
      <c r="A503" s="1063" t="s">
        <v>3189</v>
      </c>
      <c r="B503" s="1063" t="s">
        <v>3190</v>
      </c>
      <c r="C503" s="1063"/>
      <c r="D503" s="1067"/>
    </row>
    <row r="504" spans="1:4" ht="12" customHeight="1">
      <c r="A504" s="1063" t="s">
        <v>3191</v>
      </c>
      <c r="B504" s="1063" t="s">
        <v>2971</v>
      </c>
      <c r="C504" s="1063"/>
      <c r="D504" s="1067" t="s">
        <v>3025</v>
      </c>
    </row>
    <row r="505" spans="1:4" ht="12" customHeight="1">
      <c r="A505" s="1063" t="s">
        <v>3192</v>
      </c>
      <c r="B505" s="1063" t="s">
        <v>2974</v>
      </c>
      <c r="C505" s="1063"/>
      <c r="D505" s="1067" t="s">
        <v>3027</v>
      </c>
    </row>
    <row r="506" spans="1:4" ht="12" customHeight="1">
      <c r="A506" s="1063" t="s">
        <v>3193</v>
      </c>
      <c r="B506" s="1063" t="s">
        <v>2977</v>
      </c>
      <c r="C506" s="1063"/>
      <c r="D506" s="1067" t="s">
        <v>3030</v>
      </c>
    </row>
    <row r="507" spans="1:4" ht="12" customHeight="1">
      <c r="A507" s="1063" t="s">
        <v>3194</v>
      </c>
      <c r="B507" s="1063" t="s">
        <v>3195</v>
      </c>
      <c r="C507" s="1063"/>
      <c r="D507" s="1067"/>
    </row>
    <row r="508" spans="1:4" ht="12" customHeight="1">
      <c r="A508" s="1063" t="s">
        <v>3196</v>
      </c>
      <c r="B508" s="1063" t="s">
        <v>3197</v>
      </c>
      <c r="C508" s="1063"/>
      <c r="D508" s="1067"/>
    </row>
    <row r="509" spans="1:4" ht="12" customHeight="1">
      <c r="A509" s="1063" t="s">
        <v>3198</v>
      </c>
      <c r="B509" s="1063" t="s">
        <v>3199</v>
      </c>
      <c r="C509" s="1063"/>
      <c r="D509" s="1067" t="s">
        <v>3200</v>
      </c>
    </row>
    <row r="510" spans="1:4" ht="12" customHeight="1">
      <c r="A510" s="1063" t="s">
        <v>3201</v>
      </c>
      <c r="B510" s="1063" t="s">
        <v>3202</v>
      </c>
      <c r="C510" s="1063"/>
      <c r="D510" s="1067" t="s">
        <v>3203</v>
      </c>
    </row>
    <row r="511" spans="1:4" ht="12" customHeight="1">
      <c r="A511" s="1063" t="s">
        <v>3204</v>
      </c>
      <c r="B511" s="1063" t="s">
        <v>2996</v>
      </c>
      <c r="C511" s="1063"/>
      <c r="D511" s="1067"/>
    </row>
    <row r="512" spans="1:4" ht="12" customHeight="1">
      <c r="A512" s="1063" t="s">
        <v>3205</v>
      </c>
      <c r="B512" s="1063" t="s">
        <v>3206</v>
      </c>
      <c r="C512" s="1063"/>
      <c r="D512" s="1067" t="s">
        <v>3207</v>
      </c>
    </row>
    <row r="513" spans="1:4" ht="12" customHeight="1">
      <c r="A513" s="1063" t="s">
        <v>3208</v>
      </c>
      <c r="B513" s="1063" t="s">
        <v>3209</v>
      </c>
      <c r="C513" s="1063"/>
      <c r="D513" s="1067" t="s">
        <v>3210</v>
      </c>
    </row>
    <row r="514" spans="1:4" ht="12" customHeight="1">
      <c r="A514" s="1063" t="s">
        <v>3211</v>
      </c>
      <c r="B514" s="1063" t="s">
        <v>3212</v>
      </c>
      <c r="C514" s="1063"/>
      <c r="D514" s="1067"/>
    </row>
    <row r="515" spans="1:4" ht="12" customHeight="1">
      <c r="A515" s="1063" t="s">
        <v>3213</v>
      </c>
      <c r="B515" s="1063" t="s">
        <v>3006</v>
      </c>
      <c r="C515" s="1063"/>
      <c r="D515" s="1067" t="s">
        <v>3050</v>
      </c>
    </row>
    <row r="516" spans="1:4" ht="12" customHeight="1">
      <c r="A516" s="1063" t="s">
        <v>3214</v>
      </c>
      <c r="B516" s="1063" t="s">
        <v>3181</v>
      </c>
      <c r="C516" s="1063"/>
      <c r="D516" s="1067" t="s">
        <v>3052</v>
      </c>
    </row>
    <row r="517" spans="1:4" ht="12" customHeight="1">
      <c r="A517" s="1063" t="s">
        <v>3215</v>
      </c>
      <c r="B517" s="1063" t="s">
        <v>300</v>
      </c>
      <c r="C517" s="1063"/>
      <c r="D517" s="1067" t="s">
        <v>3216</v>
      </c>
    </row>
    <row r="518" spans="1:4" ht="12" customHeight="1">
      <c r="A518" s="1063"/>
      <c r="B518" s="1063"/>
      <c r="C518" s="1063"/>
      <c r="D518" s="1067"/>
    </row>
    <row r="519" spans="1:4" ht="12" customHeight="1">
      <c r="A519" s="1062" t="s">
        <v>3217</v>
      </c>
      <c r="B519" s="1062" t="s">
        <v>3218</v>
      </c>
      <c r="C519" s="1063"/>
      <c r="D519" s="1067"/>
    </row>
    <row r="520" spans="1:4" ht="12" customHeight="1">
      <c r="A520" s="1062"/>
      <c r="B520" s="1062"/>
      <c r="C520" s="1063"/>
      <c r="D520" s="1067"/>
    </row>
    <row r="521" spans="1:4" ht="12" customHeight="1">
      <c r="A521" s="1062"/>
      <c r="B521" s="1062" t="s">
        <v>3219</v>
      </c>
      <c r="C521" s="1063"/>
    </row>
    <row r="522" spans="1:4">
      <c r="A522" s="1430" t="s">
        <v>3220</v>
      </c>
      <c r="B522" s="1430"/>
      <c r="C522" s="1430"/>
    </row>
    <row r="523" spans="1:4">
      <c r="A523" s="1430" t="s">
        <v>3221</v>
      </c>
      <c r="B523" s="1430"/>
      <c r="C523" s="1430"/>
    </row>
  </sheetData>
  <mergeCells count="49">
    <mergeCell ref="A523:C523"/>
    <mergeCell ref="A437:A438"/>
    <mergeCell ref="B437:B438"/>
    <mergeCell ref="A441:A442"/>
    <mergeCell ref="B441:B442"/>
    <mergeCell ref="A459:A460"/>
    <mergeCell ref="B459:B460"/>
    <mergeCell ref="A469:A470"/>
    <mergeCell ref="B469:B470"/>
    <mergeCell ref="A480:A481"/>
    <mergeCell ref="B480:B481"/>
    <mergeCell ref="A522:C522"/>
    <mergeCell ref="A417:A418"/>
    <mergeCell ref="B417:B418"/>
    <mergeCell ref="A426:A427"/>
    <mergeCell ref="B426:B427"/>
    <mergeCell ref="A431:A432"/>
    <mergeCell ref="B431:B432"/>
    <mergeCell ref="A385:A386"/>
    <mergeCell ref="B385:B386"/>
    <mergeCell ref="A389:A390"/>
    <mergeCell ref="B389:B390"/>
    <mergeCell ref="A402:A403"/>
    <mergeCell ref="B402:B403"/>
    <mergeCell ref="A352:A353"/>
    <mergeCell ref="B352:B353"/>
    <mergeCell ref="A363:A364"/>
    <mergeCell ref="B363:B364"/>
    <mergeCell ref="A377:A378"/>
    <mergeCell ref="B377:B378"/>
    <mergeCell ref="A318:A319"/>
    <mergeCell ref="B318:B319"/>
    <mergeCell ref="A322:A324"/>
    <mergeCell ref="B322:B324"/>
    <mergeCell ref="A341:A342"/>
    <mergeCell ref="B341:B342"/>
    <mergeCell ref="A116:A117"/>
    <mergeCell ref="B116:B117"/>
    <mergeCell ref="A307:A308"/>
    <mergeCell ref="B307:B308"/>
    <mergeCell ref="A312:A313"/>
    <mergeCell ref="B312:B313"/>
    <mergeCell ref="A106:A107"/>
    <mergeCell ref="B106:B107"/>
    <mergeCell ref="A1:C1"/>
    <mergeCell ref="A2:C2"/>
    <mergeCell ref="A3:C3"/>
    <mergeCell ref="A5:A6"/>
    <mergeCell ref="B5:B6"/>
  </mergeCells>
  <hyperlinks>
    <hyperlink ref="D28" location="_ftn1" display="_ftn1"/>
    <hyperlink ref="D68" location="_ftn1" display="_ftn1"/>
    <hyperlink ref="D76" location="_ftn2" display="_ftn2"/>
    <hyperlink ref="D116" location="_ftn1" display="_ftn1"/>
  </hyperlink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92D050"/>
    <pageSetUpPr fitToPage="1"/>
  </sheetPr>
  <dimension ref="A1:G70"/>
  <sheetViews>
    <sheetView view="pageBreakPreview" zoomScale="90" zoomScaleNormal="100" zoomScaleSheetLayoutView="90" workbookViewId="0">
      <selection activeCell="E5" sqref="E5"/>
    </sheetView>
  </sheetViews>
  <sheetFormatPr baseColWidth="10" defaultColWidth="11.28515625" defaultRowHeight="16.5"/>
  <cols>
    <col min="1" max="1" width="1.7109375" style="103" customWidth="1"/>
    <col min="2" max="2" width="101.7109375" style="103" bestFit="1" customWidth="1"/>
    <col min="3" max="3" width="18.28515625" style="103" customWidth="1"/>
    <col min="4" max="4" width="18" style="425" customWidth="1"/>
    <col min="5" max="5" width="59.28515625" style="102" customWidth="1"/>
    <col min="6" max="6" width="22.7109375" style="102" customWidth="1"/>
    <col min="7" max="16384" width="11.28515625" style="102"/>
  </cols>
  <sheetData>
    <row r="1" spans="1:7" s="101" customFormat="1" ht="20.25">
      <c r="A1" s="1085" t="str">
        <f>'ETCA-I-01'!A1</f>
        <v>COMISION DE VIVIENDA DEL ESTADO DE SONORA</v>
      </c>
      <c r="B1" s="1085"/>
      <c r="C1" s="1085"/>
      <c r="D1" s="1085"/>
      <c r="E1" s="413"/>
      <c r="G1" s="49"/>
    </row>
    <row r="2" spans="1:7" ht="15.75">
      <c r="A2" s="1083" t="s">
        <v>1</v>
      </c>
      <c r="B2" s="1083"/>
      <c r="C2" s="1083"/>
      <c r="D2" s="1083"/>
    </row>
    <row r="3" spans="1:7">
      <c r="A3" s="1084" t="s">
        <v>2291</v>
      </c>
      <c r="B3" s="1084"/>
      <c r="C3" s="1084"/>
      <c r="D3" s="1084"/>
    </row>
    <row r="4" spans="1:7" s="103" customFormat="1" ht="17.25" thickBot="1">
      <c r="A4" s="1088" t="s">
        <v>1022</v>
      </c>
      <c r="B4" s="1088"/>
      <c r="C4" s="49"/>
      <c r="D4" s="421"/>
    </row>
    <row r="5" spans="1:7" ht="27.75" customHeight="1" thickBot="1">
      <c r="A5" s="1091"/>
      <c r="B5" s="1092"/>
      <c r="C5" s="822">
        <v>2020</v>
      </c>
      <c r="D5" s="822">
        <v>2019</v>
      </c>
    </row>
    <row r="6" spans="1:7" ht="17.25" thickTop="1">
      <c r="A6" s="104" t="s">
        <v>197</v>
      </c>
      <c r="B6" s="105"/>
      <c r="C6" s="106"/>
      <c r="D6" s="578"/>
    </row>
    <row r="7" spans="1:7">
      <c r="A7" s="107" t="s">
        <v>960</v>
      </c>
      <c r="B7" s="108"/>
      <c r="C7" s="523">
        <f>SUM(C8:C14)</f>
        <v>197813.06</v>
      </c>
      <c r="D7" s="524">
        <f>SUM(D8:D14)</f>
        <v>463434.69</v>
      </c>
    </row>
    <row r="8" spans="1:7">
      <c r="A8" s="109"/>
      <c r="B8" s="110" t="s">
        <v>198</v>
      </c>
      <c r="C8" s="525">
        <v>0</v>
      </c>
      <c r="D8" s="526">
        <v>0</v>
      </c>
    </row>
    <row r="9" spans="1:7">
      <c r="A9" s="109"/>
      <c r="B9" s="110" t="s">
        <v>199</v>
      </c>
      <c r="C9" s="525">
        <v>0</v>
      </c>
      <c r="D9" s="526">
        <v>0</v>
      </c>
    </row>
    <row r="10" spans="1:7">
      <c r="A10" s="109"/>
      <c r="B10" s="110" t="s">
        <v>200</v>
      </c>
      <c r="C10" s="525">
        <v>0</v>
      </c>
      <c r="D10" s="526">
        <v>0</v>
      </c>
    </row>
    <row r="11" spans="1:7">
      <c r="A11" s="109"/>
      <c r="B11" s="110" t="s">
        <v>201</v>
      </c>
      <c r="C11" s="525">
        <v>0</v>
      </c>
      <c r="D11" s="526">
        <v>0</v>
      </c>
    </row>
    <row r="12" spans="1:7">
      <c r="A12" s="109"/>
      <c r="B12" s="110" t="s">
        <v>944</v>
      </c>
      <c r="C12" s="525">
        <f>+'ETCA-II-01'!F13</f>
        <v>197813.06</v>
      </c>
      <c r="D12" s="526">
        <v>0</v>
      </c>
    </row>
    <row r="13" spans="1:7">
      <c r="A13" s="109"/>
      <c r="B13" s="110" t="s">
        <v>945</v>
      </c>
      <c r="C13" s="525">
        <v>0</v>
      </c>
      <c r="D13" s="526">
        <v>0</v>
      </c>
    </row>
    <row r="14" spans="1:7">
      <c r="A14" s="109"/>
      <c r="B14" s="110" t="s">
        <v>961</v>
      </c>
      <c r="C14" s="525">
        <v>0</v>
      </c>
      <c r="D14" s="526">
        <v>463434.69</v>
      </c>
    </row>
    <row r="15" spans="1:7" ht="33" customHeight="1">
      <c r="A15" s="1089" t="s">
        <v>946</v>
      </c>
      <c r="B15" s="1090"/>
      <c r="C15" s="523">
        <f>SUM(C16:C17)</f>
        <v>60881495.380000003</v>
      </c>
      <c r="D15" s="524">
        <f>SUM(D16:D17)</f>
        <v>86713010.569999993</v>
      </c>
    </row>
    <row r="16" spans="1:7">
      <c r="A16" s="109"/>
      <c r="B16" s="110" t="s">
        <v>963</v>
      </c>
      <c r="C16" s="525">
        <v>0</v>
      </c>
      <c r="D16" s="526">
        <v>0</v>
      </c>
    </row>
    <row r="17" spans="1:4">
      <c r="A17" s="109"/>
      <c r="B17" s="110" t="s">
        <v>962</v>
      </c>
      <c r="C17" s="525">
        <f>+'ETCA-II-01'!F17</f>
        <v>60881495.380000003</v>
      </c>
      <c r="D17" s="526">
        <v>86713010.569999993</v>
      </c>
    </row>
    <row r="18" spans="1:4">
      <c r="A18" s="107" t="s">
        <v>203</v>
      </c>
      <c r="B18" s="108"/>
      <c r="C18" s="523">
        <f>SUM(C19:C23)</f>
        <v>0</v>
      </c>
      <c r="D18" s="524">
        <f>SUM(D19:D23)</f>
        <v>2343.5</v>
      </c>
    </row>
    <row r="19" spans="1:4">
      <c r="A19" s="109"/>
      <c r="B19" s="110" t="s">
        <v>204</v>
      </c>
      <c r="C19" s="525">
        <v>0</v>
      </c>
      <c r="D19" s="526">
        <v>0</v>
      </c>
    </row>
    <row r="20" spans="1:4">
      <c r="A20" s="109"/>
      <c r="B20" s="110" t="s">
        <v>205</v>
      </c>
      <c r="C20" s="525">
        <v>0</v>
      </c>
      <c r="D20" s="526">
        <v>0</v>
      </c>
    </row>
    <row r="21" spans="1:4">
      <c r="A21" s="109"/>
      <c r="B21" s="110" t="s">
        <v>206</v>
      </c>
      <c r="C21" s="525">
        <v>0</v>
      </c>
      <c r="D21" s="526">
        <v>0</v>
      </c>
    </row>
    <row r="22" spans="1:4">
      <c r="A22" s="109"/>
      <c r="B22" s="110" t="s">
        <v>207</v>
      </c>
      <c r="C22" s="525">
        <v>0</v>
      </c>
      <c r="D22" s="526">
        <v>0</v>
      </c>
    </row>
    <row r="23" spans="1:4">
      <c r="A23" s="109"/>
      <c r="B23" s="110" t="s">
        <v>208</v>
      </c>
      <c r="C23" s="525">
        <v>0</v>
      </c>
      <c r="D23" s="526">
        <v>2343.5</v>
      </c>
    </row>
    <row r="24" spans="1:4">
      <c r="A24" s="111" t="s">
        <v>209</v>
      </c>
      <c r="B24" s="112"/>
      <c r="C24" s="527">
        <f>C18+C15+C7</f>
        <v>61079308.440000005</v>
      </c>
      <c r="D24" s="528">
        <f>D18+D15+D7</f>
        <v>87178788.75999999</v>
      </c>
    </row>
    <row r="25" spans="1:4">
      <c r="A25" s="109"/>
      <c r="B25" s="106"/>
      <c r="C25" s="525"/>
      <c r="D25" s="526"/>
    </row>
    <row r="26" spans="1:4">
      <c r="A26" s="104" t="s">
        <v>210</v>
      </c>
      <c r="B26" s="105"/>
      <c r="C26" s="525"/>
      <c r="D26" s="526"/>
    </row>
    <row r="27" spans="1:4">
      <c r="A27" s="107" t="s">
        <v>211</v>
      </c>
      <c r="B27" s="108"/>
      <c r="C27" s="523">
        <f>SUM(C28:C30)</f>
        <v>23463339.379999999</v>
      </c>
      <c r="D27" s="524">
        <f>SUM(D28:D30)</f>
        <v>23225943.68</v>
      </c>
    </row>
    <row r="28" spans="1:4">
      <c r="A28" s="109"/>
      <c r="B28" s="110" t="s">
        <v>212</v>
      </c>
      <c r="C28" s="525">
        <f>+'ETCA-II-13'!F9</f>
        <v>16925947.5</v>
      </c>
      <c r="D28" s="526">
        <v>14774725.359999999</v>
      </c>
    </row>
    <row r="29" spans="1:4">
      <c r="A29" s="109"/>
      <c r="B29" s="110" t="s">
        <v>213</v>
      </c>
      <c r="C29" s="525">
        <f>+'ETCA-II-13'!F44</f>
        <v>629837.02</v>
      </c>
      <c r="D29" s="526">
        <v>866932.55</v>
      </c>
    </row>
    <row r="30" spans="1:4">
      <c r="A30" s="109"/>
      <c r="B30" s="110" t="s">
        <v>214</v>
      </c>
      <c r="C30" s="525">
        <f>+'ETCA-II-13'!F74</f>
        <v>5907554.8600000003</v>
      </c>
      <c r="D30" s="526">
        <v>7584285.7699999996</v>
      </c>
    </row>
    <row r="31" spans="1:4">
      <c r="A31" s="107" t="s">
        <v>425</v>
      </c>
      <c r="B31" s="108"/>
      <c r="C31" s="523">
        <f>SUM(C32:C40)</f>
        <v>10810287.51</v>
      </c>
      <c r="D31" s="524">
        <f>SUM(D32:D40)</f>
        <v>22899129.199999999</v>
      </c>
    </row>
    <row r="32" spans="1:4">
      <c r="A32" s="109"/>
      <c r="B32" s="110" t="s">
        <v>215</v>
      </c>
      <c r="C32" s="525">
        <f>+'ETCA-II-13'!F153</f>
        <v>10810287.51</v>
      </c>
      <c r="D32" s="526">
        <v>22899129.199999999</v>
      </c>
    </row>
    <row r="33" spans="1:4">
      <c r="A33" s="109"/>
      <c r="B33" s="110" t="s">
        <v>216</v>
      </c>
      <c r="C33" s="525">
        <v>0</v>
      </c>
      <c r="D33" s="526">
        <v>0</v>
      </c>
    </row>
    <row r="34" spans="1:4">
      <c r="A34" s="109"/>
      <c r="B34" s="110" t="s">
        <v>217</v>
      </c>
      <c r="C34" s="525">
        <v>0</v>
      </c>
      <c r="D34" s="526">
        <v>0</v>
      </c>
    </row>
    <row r="35" spans="1:4">
      <c r="A35" s="109"/>
      <c r="B35" s="110" t="s">
        <v>218</v>
      </c>
      <c r="C35" s="525">
        <v>0</v>
      </c>
      <c r="D35" s="526">
        <v>0</v>
      </c>
    </row>
    <row r="36" spans="1:4">
      <c r="A36" s="109"/>
      <c r="B36" s="110" t="s">
        <v>219</v>
      </c>
      <c r="C36" s="525">
        <v>0</v>
      </c>
      <c r="D36" s="526">
        <v>0</v>
      </c>
    </row>
    <row r="37" spans="1:4">
      <c r="A37" s="109"/>
      <c r="B37" s="110" t="s">
        <v>220</v>
      </c>
      <c r="C37" s="525">
        <v>0</v>
      </c>
      <c r="D37" s="526">
        <v>0</v>
      </c>
    </row>
    <row r="38" spans="1:4">
      <c r="A38" s="109"/>
      <c r="B38" s="110" t="s">
        <v>221</v>
      </c>
      <c r="C38" s="525">
        <v>0</v>
      </c>
      <c r="D38" s="526">
        <v>0</v>
      </c>
    </row>
    <row r="39" spans="1:4">
      <c r="A39" s="109"/>
      <c r="B39" s="110" t="s">
        <v>222</v>
      </c>
      <c r="C39" s="525">
        <v>0</v>
      </c>
      <c r="D39" s="526">
        <v>0</v>
      </c>
    </row>
    <row r="40" spans="1:4">
      <c r="A40" s="109"/>
      <c r="B40" s="110" t="s">
        <v>223</v>
      </c>
      <c r="C40" s="525">
        <v>0</v>
      </c>
      <c r="D40" s="526">
        <v>0</v>
      </c>
    </row>
    <row r="41" spans="1:4">
      <c r="A41" s="107" t="s">
        <v>224</v>
      </c>
      <c r="B41" s="108"/>
      <c r="C41" s="523">
        <f>SUM(C42:C44)</f>
        <v>0</v>
      </c>
      <c r="D41" s="524">
        <f>SUM(D42:D44)</f>
        <v>0</v>
      </c>
    </row>
    <row r="42" spans="1:4">
      <c r="A42" s="109"/>
      <c r="B42" s="110" t="s">
        <v>225</v>
      </c>
      <c r="C42" s="525">
        <v>0</v>
      </c>
      <c r="D42" s="526">
        <v>0</v>
      </c>
    </row>
    <row r="43" spans="1:4">
      <c r="A43" s="109"/>
      <c r="B43" s="110" t="s">
        <v>67</v>
      </c>
      <c r="C43" s="525">
        <v>0</v>
      </c>
      <c r="D43" s="526">
        <v>0</v>
      </c>
    </row>
    <row r="44" spans="1:4">
      <c r="A44" s="109"/>
      <c r="B44" s="110" t="s">
        <v>226</v>
      </c>
      <c r="C44" s="525">
        <v>0</v>
      </c>
      <c r="D44" s="526">
        <v>0</v>
      </c>
    </row>
    <row r="45" spans="1:4">
      <c r="A45" s="107" t="s">
        <v>227</v>
      </c>
      <c r="B45" s="108"/>
      <c r="C45" s="523">
        <f>SUM(C46:C50)</f>
        <v>0</v>
      </c>
      <c r="D45" s="524">
        <f>SUM(D46:D50)</f>
        <v>0</v>
      </c>
    </row>
    <row r="46" spans="1:4">
      <c r="A46" s="109"/>
      <c r="B46" s="110" t="s">
        <v>228</v>
      </c>
      <c r="C46" s="525">
        <v>0</v>
      </c>
      <c r="D46" s="526">
        <v>0</v>
      </c>
    </row>
    <row r="47" spans="1:4">
      <c r="A47" s="109"/>
      <c r="B47" s="110" t="s">
        <v>229</v>
      </c>
      <c r="C47" s="525">
        <v>0</v>
      </c>
      <c r="D47" s="526">
        <v>0</v>
      </c>
    </row>
    <row r="48" spans="1:4">
      <c r="A48" s="109"/>
      <c r="B48" s="110" t="s">
        <v>230</v>
      </c>
      <c r="C48" s="525">
        <v>0</v>
      </c>
      <c r="D48" s="526">
        <v>0</v>
      </c>
    </row>
    <row r="49" spans="1:5">
      <c r="A49" s="109"/>
      <c r="B49" s="110" t="s">
        <v>231</v>
      </c>
      <c r="C49" s="525">
        <v>0</v>
      </c>
      <c r="D49" s="526">
        <v>0</v>
      </c>
    </row>
    <row r="50" spans="1:5">
      <c r="A50" s="109"/>
      <c r="B50" s="110" t="s">
        <v>232</v>
      </c>
      <c r="C50" s="525">
        <v>0</v>
      </c>
      <c r="D50" s="526">
        <v>0</v>
      </c>
    </row>
    <row r="51" spans="1:5">
      <c r="A51" s="107" t="s">
        <v>233</v>
      </c>
      <c r="B51" s="108"/>
      <c r="C51" s="527">
        <f>SUM(C52:C57)</f>
        <v>0</v>
      </c>
      <c r="D51" s="528">
        <f>SUM(D52:D57)</f>
        <v>0</v>
      </c>
    </row>
    <row r="52" spans="1:5">
      <c r="A52" s="109"/>
      <c r="B52" s="110" t="s">
        <v>234</v>
      </c>
      <c r="C52" s="525">
        <v>0</v>
      </c>
      <c r="D52" s="526">
        <v>0</v>
      </c>
    </row>
    <row r="53" spans="1:5">
      <c r="A53" s="109"/>
      <c r="B53" s="110" t="s">
        <v>235</v>
      </c>
      <c r="C53" s="525">
        <v>0</v>
      </c>
      <c r="D53" s="526">
        <v>0</v>
      </c>
    </row>
    <row r="54" spans="1:5">
      <c r="A54" s="109"/>
      <c r="B54" s="110" t="s">
        <v>236</v>
      </c>
      <c r="C54" s="525">
        <v>0</v>
      </c>
      <c r="D54" s="526">
        <v>0</v>
      </c>
    </row>
    <row r="55" spans="1:5">
      <c r="A55" s="109"/>
      <c r="B55" s="110" t="s">
        <v>964</v>
      </c>
      <c r="C55" s="525">
        <v>0</v>
      </c>
      <c r="D55" s="526">
        <v>0</v>
      </c>
    </row>
    <row r="56" spans="1:5">
      <c r="A56" s="109"/>
      <c r="B56" s="110" t="s">
        <v>237</v>
      </c>
      <c r="C56" s="525">
        <v>0</v>
      </c>
      <c r="D56" s="526">
        <v>0</v>
      </c>
    </row>
    <row r="57" spans="1:5">
      <c r="A57" s="109"/>
      <c r="B57" s="110" t="s">
        <v>238</v>
      </c>
      <c r="C57" s="525">
        <v>0</v>
      </c>
      <c r="D57" s="526">
        <v>0</v>
      </c>
    </row>
    <row r="58" spans="1:5">
      <c r="A58" s="107" t="s">
        <v>239</v>
      </c>
      <c r="B58" s="108"/>
      <c r="C58" s="527">
        <f>C59</f>
        <v>0</v>
      </c>
      <c r="D58" s="528">
        <f>D59</f>
        <v>0</v>
      </c>
    </row>
    <row r="59" spans="1:5">
      <c r="A59" s="109"/>
      <c r="B59" s="110" t="s">
        <v>240</v>
      </c>
      <c r="C59" s="525">
        <v>0</v>
      </c>
      <c r="D59" s="526">
        <v>0</v>
      </c>
    </row>
    <row r="60" spans="1:5">
      <c r="A60" s="109"/>
      <c r="B60" s="113"/>
      <c r="C60" s="525"/>
      <c r="D60" s="526"/>
    </row>
    <row r="61" spans="1:5">
      <c r="A61" s="107" t="s">
        <v>241</v>
      </c>
      <c r="B61" s="108"/>
      <c r="C61" s="527">
        <f>C58+C51+C45+C31+C27+C41</f>
        <v>34273626.890000001</v>
      </c>
      <c r="D61" s="528">
        <f>D58+D51+D45+D31+D27+D41</f>
        <v>46125072.879999995</v>
      </c>
    </row>
    <row r="62" spans="1:5">
      <c r="A62" s="109"/>
      <c r="B62" s="113"/>
      <c r="C62" s="525"/>
      <c r="D62" s="526"/>
    </row>
    <row r="63" spans="1:5" ht="20.25">
      <c r="A63" s="107" t="s">
        <v>242</v>
      </c>
      <c r="B63" s="108"/>
      <c r="C63" s="527">
        <f>C24-C61</f>
        <v>26805681.550000004</v>
      </c>
      <c r="D63" s="528">
        <f>D24-D61</f>
        <v>41053715.879999995</v>
      </c>
      <c r="E63" s="426" t="str">
        <f>IF((C63-'ETCA-I-01'!F39)&gt;0.9,"ERROR!!!, NO COINCIDEN LOS MONTOS CON LO REPORTADO EN EL FORMATO ETCA-I-01","")</f>
        <v/>
      </c>
    </row>
    <row r="64" spans="1:5" ht="21" thickBot="1">
      <c r="A64" s="114"/>
      <c r="B64" s="115"/>
      <c r="C64" s="115"/>
      <c r="D64" s="422"/>
      <c r="E64" s="426" t="str">
        <f>IF((D63-'ETCA-I-01'!G39)&gt;0.9,"ERROR!!!, NO COINCIDEN LOS MONTOS CON LO REPORTADO EN EL FORMATO ETCA-I-01","")</f>
        <v/>
      </c>
    </row>
    <row r="65" spans="1:4" s="415" customFormat="1" ht="16.5" customHeight="1">
      <c r="A65" s="113"/>
      <c r="B65" s="481" t="s">
        <v>243</v>
      </c>
      <c r="C65" s="113"/>
      <c r="D65" s="482"/>
    </row>
    <row r="66" spans="1:4" s="415" customFormat="1" ht="16.5" customHeight="1">
      <c r="A66" s="113"/>
      <c r="B66" s="113"/>
      <c r="C66" s="113" t="s">
        <v>244</v>
      </c>
      <c r="D66" s="482"/>
    </row>
    <row r="67" spans="1:4" s="415" customFormat="1" ht="16.5" customHeight="1">
      <c r="A67" s="113"/>
      <c r="B67" s="113" t="s">
        <v>244</v>
      </c>
      <c r="C67" s="113" t="s">
        <v>244</v>
      </c>
      <c r="D67" s="482"/>
    </row>
    <row r="68" spans="1:4" s="415" customFormat="1" ht="16.5" customHeight="1">
      <c r="A68" s="113"/>
      <c r="B68" s="113"/>
      <c r="C68" s="113"/>
      <c r="D68" s="482"/>
    </row>
    <row r="69" spans="1:4" s="415" customFormat="1" ht="16.5" customHeight="1">
      <c r="A69" s="414"/>
      <c r="B69" s="48" t="s">
        <v>244</v>
      </c>
      <c r="C69" s="414"/>
      <c r="D69" s="423"/>
    </row>
    <row r="70" spans="1:4">
      <c r="C70" s="95"/>
      <c r="D70" s="424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G17"/>
  <sheetViews>
    <sheetView view="pageBreakPreview" zoomScaleNormal="100" zoomScaleSheetLayoutView="100" workbookViewId="0">
      <selection activeCell="A18" sqref="A18"/>
    </sheetView>
  </sheetViews>
  <sheetFormatPr baseColWidth="10" defaultRowHeight="15"/>
  <sheetData>
    <row r="6" spans="1:7">
      <c r="A6" s="1033"/>
      <c r="B6" s="1431" t="s">
        <v>1441</v>
      </c>
      <c r="C6" s="1431"/>
      <c r="D6" s="1431"/>
      <c r="E6" s="1431"/>
      <c r="F6" s="1431"/>
      <c r="G6" s="1431"/>
    </row>
    <row r="7" spans="1:7">
      <c r="A7" s="1033"/>
      <c r="B7" s="1033" t="s">
        <v>1442</v>
      </c>
      <c r="C7" s="1033"/>
      <c r="D7" s="1033"/>
      <c r="E7" s="1033"/>
      <c r="F7" s="1033"/>
      <c r="G7" s="1033"/>
    </row>
    <row r="8" spans="1:7">
      <c r="A8" s="1033"/>
      <c r="B8" s="1432" t="s">
        <v>1443</v>
      </c>
      <c r="C8" s="1432"/>
      <c r="D8" s="1432"/>
      <c r="E8" s="1432"/>
      <c r="F8" s="1432"/>
      <c r="G8" s="1432"/>
    </row>
    <row r="9" spans="1:7">
      <c r="A9" s="1033"/>
      <c r="B9" s="1033"/>
      <c r="C9" s="1033"/>
      <c r="D9" s="1033"/>
      <c r="E9" s="1033"/>
      <c r="F9" s="1033"/>
      <c r="G9" s="1033"/>
    </row>
    <row r="10" spans="1:7">
      <c r="A10" s="1033"/>
      <c r="B10" s="1033"/>
      <c r="C10" s="1033"/>
      <c r="D10" s="1033"/>
      <c r="E10" s="1033"/>
      <c r="F10" s="1033"/>
      <c r="G10" s="1033"/>
    </row>
    <row r="11" spans="1:7">
      <c r="A11" s="1033"/>
      <c r="B11" s="1033"/>
      <c r="C11" s="1033"/>
      <c r="D11" s="1033"/>
      <c r="E11" s="1033"/>
      <c r="F11" s="1033"/>
      <c r="G11" s="1033"/>
    </row>
    <row r="12" spans="1:7">
      <c r="A12" s="1431" t="s">
        <v>1444</v>
      </c>
      <c r="B12" s="1431"/>
      <c r="C12" s="1431"/>
      <c r="D12" s="1431"/>
      <c r="E12" s="1431"/>
      <c r="F12" s="1431"/>
      <c r="G12" s="1431"/>
    </row>
    <row r="13" spans="1:7">
      <c r="A13" s="1033"/>
      <c r="B13" s="1033"/>
      <c r="C13" s="1033"/>
      <c r="D13" s="1033"/>
      <c r="E13" s="1033"/>
      <c r="F13" s="1033"/>
      <c r="G13" s="1033"/>
    </row>
    <row r="14" spans="1:7">
      <c r="A14" s="1433" t="s">
        <v>2288</v>
      </c>
      <c r="B14" s="1433"/>
      <c r="C14" s="1433"/>
      <c r="D14" s="1433"/>
      <c r="E14" s="1433"/>
      <c r="F14" s="1433"/>
      <c r="G14" s="1433"/>
    </row>
    <row r="15" spans="1:7">
      <c r="A15" s="1433"/>
      <c r="B15" s="1433"/>
      <c r="C15" s="1433"/>
      <c r="D15" s="1433"/>
      <c r="E15" s="1433"/>
      <c r="F15" s="1433"/>
      <c r="G15" s="1433"/>
    </row>
    <row r="16" spans="1:7">
      <c r="A16" s="1433"/>
      <c r="B16" s="1433"/>
      <c r="C16" s="1433"/>
      <c r="D16" s="1433"/>
      <c r="E16" s="1433"/>
      <c r="F16" s="1433"/>
      <c r="G16" s="1433"/>
    </row>
    <row r="17" spans="1:7">
      <c r="A17" s="1433"/>
      <c r="B17" s="1433"/>
      <c r="C17" s="1433"/>
      <c r="D17" s="1433"/>
      <c r="E17" s="1433"/>
      <c r="F17" s="1433"/>
      <c r="G17" s="1433"/>
    </row>
  </sheetData>
  <mergeCells count="4">
    <mergeCell ref="B6:G6"/>
    <mergeCell ref="B8:G8"/>
    <mergeCell ref="A12:G12"/>
    <mergeCell ref="A14:G17"/>
  </mergeCells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8"/>
  <sheetViews>
    <sheetView view="pageBreakPreview" zoomScale="90" zoomScaleNormal="100" zoomScaleSheetLayoutView="90" workbookViewId="0">
      <selection activeCell="D122" sqref="D122"/>
    </sheetView>
  </sheetViews>
  <sheetFormatPr baseColWidth="10" defaultColWidth="11.28515625" defaultRowHeight="16.5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>
      <c r="A1" s="1412" t="str">
        <f>'ETCA-I-01'!A1:G1</f>
        <v>COMISION DE VIVIENDA DEL ESTADO DE SONORA</v>
      </c>
      <c r="B1" s="1412"/>
      <c r="C1" s="1412"/>
      <c r="D1" s="1412"/>
      <c r="E1" s="1412"/>
    </row>
    <row r="2" spans="1:5">
      <c r="A2" s="1342" t="s">
        <v>1009</v>
      </c>
      <c r="B2" s="1342"/>
      <c r="C2" s="1342"/>
      <c r="D2" s="1342"/>
      <c r="E2" s="1342"/>
    </row>
    <row r="3" spans="1:5">
      <c r="A3" s="1413" t="str">
        <f>'ETCA-IV-04'!A3:D3</f>
        <v>Al 30 de Septiembre de 2020</v>
      </c>
      <c r="B3" s="1413"/>
      <c r="C3" s="1413"/>
      <c r="D3" s="1413"/>
      <c r="E3" s="1413"/>
    </row>
    <row r="4" spans="1:5">
      <c r="A4" s="37"/>
      <c r="B4" s="1436" t="s">
        <v>893</v>
      </c>
      <c r="C4" s="1436"/>
      <c r="D4" s="1436"/>
      <c r="E4" s="45"/>
    </row>
    <row r="5" spans="1:5">
      <c r="A5" s="37"/>
      <c r="B5" s="901"/>
      <c r="C5" s="901"/>
      <c r="D5" s="901"/>
      <c r="E5" s="45"/>
    </row>
    <row r="6" spans="1:5" ht="33" customHeight="1">
      <c r="A6" s="1437" t="s">
        <v>1010</v>
      </c>
      <c r="B6" s="1438"/>
      <c r="C6" s="1438"/>
      <c r="D6" s="1438"/>
      <c r="E6" s="1439"/>
    </row>
    <row r="7" spans="1:5" ht="32.25" customHeight="1">
      <c r="A7" s="1434" t="s">
        <v>895</v>
      </c>
      <c r="B7" s="1434"/>
      <c r="C7" s="1434"/>
      <c r="D7" s="1434"/>
      <c r="E7" s="1435" t="s">
        <v>1008</v>
      </c>
    </row>
    <row r="8" spans="1:5">
      <c r="A8" s="897"/>
      <c r="B8" s="896" t="s">
        <v>896</v>
      </c>
      <c r="C8" s="896" t="s">
        <v>897</v>
      </c>
      <c r="D8" s="896" t="s">
        <v>304</v>
      </c>
      <c r="E8" s="1435"/>
    </row>
    <row r="9" spans="1:5" s="33" customFormat="1" ht="15" customHeight="1">
      <c r="A9" s="1019">
        <v>1</v>
      </c>
      <c r="B9" s="1022" t="s">
        <v>1359</v>
      </c>
      <c r="C9" s="1016">
        <v>186155956</v>
      </c>
      <c r="D9" s="1020">
        <v>480451.72</v>
      </c>
      <c r="E9" s="1021" t="s">
        <v>1266</v>
      </c>
    </row>
    <row r="10" spans="1:5" s="33" customFormat="1" ht="15" customHeight="1">
      <c r="A10" s="1019">
        <v>2</v>
      </c>
      <c r="B10" s="1022" t="s">
        <v>1359</v>
      </c>
      <c r="C10" s="1016">
        <v>355751257</v>
      </c>
      <c r="D10" s="1020">
        <v>219544.06</v>
      </c>
      <c r="E10" s="1021" t="s">
        <v>1266</v>
      </c>
    </row>
    <row r="11" spans="1:5" s="33" customFormat="1" ht="15" customHeight="1">
      <c r="A11" s="1019">
        <v>3</v>
      </c>
      <c r="B11" s="1022" t="s">
        <v>1359</v>
      </c>
      <c r="C11" s="1016">
        <v>507042549</v>
      </c>
      <c r="D11" s="1020">
        <v>6537.31</v>
      </c>
      <c r="E11" s="1021" t="s">
        <v>1266</v>
      </c>
    </row>
    <row r="12" spans="1:5" s="33" customFormat="1" ht="15" customHeight="1">
      <c r="A12" s="1019">
        <v>4</v>
      </c>
      <c r="B12" s="1022" t="s">
        <v>1359</v>
      </c>
      <c r="C12" s="1016">
        <v>491677956</v>
      </c>
      <c r="D12" s="1020">
        <v>0</v>
      </c>
      <c r="E12" s="1021" t="s">
        <v>1360</v>
      </c>
    </row>
    <row r="13" spans="1:5" s="33" customFormat="1" ht="15" customHeight="1">
      <c r="A13" s="1019">
        <v>5</v>
      </c>
      <c r="B13" s="1022" t="s">
        <v>1359</v>
      </c>
      <c r="C13" s="1016">
        <v>517874002</v>
      </c>
      <c r="D13" s="1020">
        <v>0</v>
      </c>
      <c r="E13" s="1021" t="s">
        <v>1266</v>
      </c>
    </row>
    <row r="14" spans="1:5" s="33" customFormat="1" ht="15" customHeight="1">
      <c r="A14" s="1019">
        <v>6</v>
      </c>
      <c r="B14" s="1022" t="s">
        <v>1359</v>
      </c>
      <c r="C14" s="1016">
        <v>552169576</v>
      </c>
      <c r="D14" s="1020">
        <v>0</v>
      </c>
      <c r="E14" s="1021" t="s">
        <v>1266</v>
      </c>
    </row>
    <row r="15" spans="1:5" s="33" customFormat="1" ht="15" customHeight="1">
      <c r="A15" s="1019">
        <v>7</v>
      </c>
      <c r="B15" s="1022" t="s">
        <v>1359</v>
      </c>
      <c r="C15" s="1016">
        <v>558324676</v>
      </c>
      <c r="D15" s="1020">
        <v>0</v>
      </c>
      <c r="E15" s="1021" t="s">
        <v>1266</v>
      </c>
    </row>
    <row r="16" spans="1:5" s="33" customFormat="1" ht="15" customHeight="1">
      <c r="A16" s="1019">
        <v>8</v>
      </c>
      <c r="B16" s="1022" t="s">
        <v>1359</v>
      </c>
      <c r="C16" s="1016">
        <v>589888257</v>
      </c>
      <c r="D16" s="1020">
        <v>341.23</v>
      </c>
      <c r="E16" s="1021" t="s">
        <v>1266</v>
      </c>
    </row>
    <row r="17" spans="1:5" s="33" customFormat="1" ht="15" customHeight="1">
      <c r="A17" s="1019">
        <v>9</v>
      </c>
      <c r="B17" s="1022" t="s">
        <v>1359</v>
      </c>
      <c r="C17" s="1016">
        <v>588082704</v>
      </c>
      <c r="D17" s="1020">
        <v>214745.68</v>
      </c>
      <c r="E17" s="1021" t="s">
        <v>1360</v>
      </c>
    </row>
    <row r="18" spans="1:5" s="33" customFormat="1" ht="15" customHeight="1">
      <c r="A18" s="1019">
        <v>10</v>
      </c>
      <c r="B18" s="1022" t="s">
        <v>1359</v>
      </c>
      <c r="C18" s="1016">
        <v>603012622</v>
      </c>
      <c r="D18" s="1020">
        <v>98070.62</v>
      </c>
      <c r="E18" s="1021" t="s">
        <v>1266</v>
      </c>
    </row>
    <row r="19" spans="1:5" s="33" customFormat="1" ht="15" customHeight="1">
      <c r="A19" s="1019">
        <v>11</v>
      </c>
      <c r="B19" s="1022" t="s">
        <v>1359</v>
      </c>
      <c r="C19" s="1016">
        <v>614745300</v>
      </c>
      <c r="D19" s="1020">
        <v>0</v>
      </c>
      <c r="E19" s="1021" t="s">
        <v>1360</v>
      </c>
    </row>
    <row r="20" spans="1:5" s="33" customFormat="1" ht="15" customHeight="1">
      <c r="A20" s="1019">
        <v>12</v>
      </c>
      <c r="B20" s="1022" t="s">
        <v>1359</v>
      </c>
      <c r="C20" s="1016">
        <v>614745328</v>
      </c>
      <c r="D20" s="1020">
        <v>0</v>
      </c>
      <c r="E20" s="1021" t="s">
        <v>1266</v>
      </c>
    </row>
    <row r="21" spans="1:5" s="33" customFormat="1" ht="15" customHeight="1">
      <c r="A21" s="1019">
        <v>13</v>
      </c>
      <c r="B21" s="1022" t="s">
        <v>1359</v>
      </c>
      <c r="C21" s="1016">
        <v>631897297</v>
      </c>
      <c r="D21" s="1020">
        <v>0</v>
      </c>
      <c r="E21" s="1021" t="s">
        <v>1360</v>
      </c>
    </row>
    <row r="22" spans="1:5" s="33" customFormat="1" ht="15" customHeight="1">
      <c r="A22" s="1019">
        <v>14</v>
      </c>
      <c r="B22" s="1022" t="s">
        <v>1359</v>
      </c>
      <c r="C22" s="1016">
        <v>633579887</v>
      </c>
      <c r="D22" s="1020">
        <v>16.47</v>
      </c>
      <c r="E22" s="1021" t="s">
        <v>1266</v>
      </c>
    </row>
    <row r="23" spans="1:5" s="33" customFormat="1" ht="15" customHeight="1">
      <c r="A23" s="1019">
        <v>15</v>
      </c>
      <c r="B23" s="1022" t="s">
        <v>1359</v>
      </c>
      <c r="C23" s="1016">
        <v>638314720</v>
      </c>
      <c r="D23" s="1020">
        <v>154004.98000000001</v>
      </c>
      <c r="E23" s="1021" t="s">
        <v>1360</v>
      </c>
    </row>
    <row r="24" spans="1:5" s="33" customFormat="1" ht="15" customHeight="1">
      <c r="A24" s="1019">
        <v>16</v>
      </c>
      <c r="B24" s="1022" t="s">
        <v>1359</v>
      </c>
      <c r="C24" s="1016">
        <v>649848249</v>
      </c>
      <c r="D24" s="1020">
        <v>744.58</v>
      </c>
      <c r="E24" s="1021" t="s">
        <v>1360</v>
      </c>
    </row>
    <row r="25" spans="1:5" s="33" customFormat="1" ht="15" customHeight="1">
      <c r="A25" s="1019">
        <v>17</v>
      </c>
      <c r="B25" s="1022" t="s">
        <v>1359</v>
      </c>
      <c r="C25" s="1016">
        <v>647703830</v>
      </c>
      <c r="D25" s="1020">
        <v>0</v>
      </c>
      <c r="E25" s="1021" t="s">
        <v>1266</v>
      </c>
    </row>
    <row r="26" spans="1:5" s="33" customFormat="1" ht="15" customHeight="1">
      <c r="A26" s="1019">
        <v>18</v>
      </c>
      <c r="B26" s="1022" t="s">
        <v>1359</v>
      </c>
      <c r="C26" s="1016">
        <v>647703821</v>
      </c>
      <c r="D26" s="1020">
        <v>2.67</v>
      </c>
      <c r="E26" s="1021" t="s">
        <v>1266</v>
      </c>
    </row>
    <row r="27" spans="1:5" s="33" customFormat="1" ht="15" customHeight="1">
      <c r="A27" s="1019">
        <v>19</v>
      </c>
      <c r="B27" s="1022" t="s">
        <v>1359</v>
      </c>
      <c r="C27" s="1016">
        <v>649848436</v>
      </c>
      <c r="D27" s="1020">
        <v>0</v>
      </c>
      <c r="E27" s="1021" t="s">
        <v>1266</v>
      </c>
    </row>
    <row r="28" spans="1:5" s="33" customFormat="1" ht="15" customHeight="1">
      <c r="A28" s="1019">
        <v>20</v>
      </c>
      <c r="B28" s="1022" t="s">
        <v>1359</v>
      </c>
      <c r="C28" s="1016">
        <v>674367407</v>
      </c>
      <c r="D28" s="1020">
        <v>2914.8</v>
      </c>
      <c r="E28" s="1021" t="s">
        <v>1360</v>
      </c>
    </row>
    <row r="29" spans="1:5" s="33" customFormat="1" ht="15" customHeight="1">
      <c r="A29" s="1019">
        <v>21</v>
      </c>
      <c r="B29" s="1022" t="s">
        <v>1359</v>
      </c>
      <c r="C29" s="1016">
        <v>649848427</v>
      </c>
      <c r="D29" s="1020">
        <v>0</v>
      </c>
      <c r="E29" s="1021" t="s">
        <v>1266</v>
      </c>
    </row>
    <row r="30" spans="1:5" s="33" customFormat="1" ht="15" customHeight="1">
      <c r="A30" s="1019">
        <v>22</v>
      </c>
      <c r="B30" s="1022" t="s">
        <v>1359</v>
      </c>
      <c r="C30" s="1016">
        <v>674367416</v>
      </c>
      <c r="D30" s="1020">
        <v>41819.94</v>
      </c>
      <c r="E30" s="1021" t="s">
        <v>1360</v>
      </c>
    </row>
    <row r="31" spans="1:5" s="33" customFormat="1" ht="15" customHeight="1">
      <c r="A31" s="1019">
        <v>23</v>
      </c>
      <c r="B31" s="1022" t="s">
        <v>1359</v>
      </c>
      <c r="C31" s="1016">
        <v>686036359</v>
      </c>
      <c r="D31" s="1020">
        <v>101784.13</v>
      </c>
      <c r="E31" s="1021" t="s">
        <v>1360</v>
      </c>
    </row>
    <row r="32" spans="1:5" s="33" customFormat="1" ht="15" customHeight="1">
      <c r="A32" s="1019">
        <v>24</v>
      </c>
      <c r="B32" s="1022" t="s">
        <v>1359</v>
      </c>
      <c r="C32" s="1016">
        <v>699444600</v>
      </c>
      <c r="D32" s="1020">
        <v>335.62</v>
      </c>
      <c r="E32" s="1021" t="s">
        <v>1266</v>
      </c>
    </row>
    <row r="33" spans="1:5" s="33" customFormat="1" ht="15" customHeight="1">
      <c r="A33" s="1019">
        <v>25</v>
      </c>
      <c r="B33" s="1022" t="s">
        <v>1359</v>
      </c>
      <c r="C33" s="1016">
        <v>699444628</v>
      </c>
      <c r="D33" s="1020">
        <v>272.89999999999998</v>
      </c>
      <c r="E33" s="1021" t="s">
        <v>1266</v>
      </c>
    </row>
    <row r="34" spans="1:5" s="33" customFormat="1" ht="15" customHeight="1">
      <c r="A34" s="1019">
        <v>26</v>
      </c>
      <c r="B34" s="1022" t="s">
        <v>1359</v>
      </c>
      <c r="C34" s="1016">
        <v>813152961</v>
      </c>
      <c r="D34" s="1020">
        <v>0</v>
      </c>
      <c r="E34" s="1021" t="s">
        <v>1266</v>
      </c>
    </row>
    <row r="35" spans="1:5" s="33" customFormat="1" ht="15" customHeight="1">
      <c r="A35" s="1019">
        <v>27</v>
      </c>
      <c r="B35" s="1022" t="s">
        <v>1359</v>
      </c>
      <c r="C35" s="1016">
        <v>813152952</v>
      </c>
      <c r="D35" s="1020">
        <v>2308.91</v>
      </c>
      <c r="E35" s="1021" t="s">
        <v>1266</v>
      </c>
    </row>
    <row r="36" spans="1:5" s="33" customFormat="1" ht="15" customHeight="1">
      <c r="A36" s="1019">
        <v>28</v>
      </c>
      <c r="B36" s="1022" t="s">
        <v>1359</v>
      </c>
      <c r="C36" s="1016">
        <v>835545958</v>
      </c>
      <c r="D36" s="1020">
        <v>259128.12</v>
      </c>
      <c r="E36" s="1021" t="s">
        <v>1360</v>
      </c>
    </row>
    <row r="37" spans="1:5" s="33" customFormat="1" ht="15" customHeight="1">
      <c r="A37" s="1019">
        <v>29</v>
      </c>
      <c r="B37" s="1022" t="s">
        <v>1359</v>
      </c>
      <c r="C37" s="1016">
        <v>826917928</v>
      </c>
      <c r="D37" s="1020">
        <v>0.31</v>
      </c>
      <c r="E37" s="1021" t="s">
        <v>1266</v>
      </c>
    </row>
    <row r="38" spans="1:5" s="33" customFormat="1" ht="15" customHeight="1">
      <c r="A38" s="1019">
        <v>30</v>
      </c>
      <c r="B38" s="1022" t="s">
        <v>1359</v>
      </c>
      <c r="C38" s="1016">
        <v>862623795</v>
      </c>
      <c r="D38" s="1020">
        <v>26591.38</v>
      </c>
      <c r="E38" s="1021" t="s">
        <v>1266</v>
      </c>
    </row>
    <row r="39" spans="1:5" s="33" customFormat="1" ht="15" customHeight="1">
      <c r="A39" s="1019">
        <v>31</v>
      </c>
      <c r="B39" s="1022" t="s">
        <v>1359</v>
      </c>
      <c r="C39" s="1016">
        <v>237499310</v>
      </c>
      <c r="D39" s="1020">
        <v>0</v>
      </c>
      <c r="E39" s="1021" t="s">
        <v>1360</v>
      </c>
    </row>
    <row r="40" spans="1:5" s="33" customFormat="1" ht="15" customHeight="1">
      <c r="A40" s="1019">
        <v>32</v>
      </c>
      <c r="B40" s="1022" t="s">
        <v>1359</v>
      </c>
      <c r="C40" s="1016">
        <v>446152417</v>
      </c>
      <c r="D40" s="1020">
        <v>0</v>
      </c>
      <c r="E40" s="1021" t="s">
        <v>1266</v>
      </c>
    </row>
    <row r="41" spans="1:5" s="33" customFormat="1" ht="15" customHeight="1">
      <c r="A41" s="1019">
        <v>33</v>
      </c>
      <c r="B41" s="1022" t="s">
        <v>1359</v>
      </c>
      <c r="C41" s="1016">
        <v>418756979</v>
      </c>
      <c r="D41" s="1020">
        <v>0</v>
      </c>
      <c r="E41" s="1021" t="s">
        <v>1266</v>
      </c>
    </row>
    <row r="42" spans="1:5" s="33" customFormat="1" ht="15" customHeight="1">
      <c r="A42" s="1019">
        <v>34</v>
      </c>
      <c r="B42" s="1022" t="s">
        <v>1359</v>
      </c>
      <c r="C42" s="1016">
        <v>430040803</v>
      </c>
      <c r="D42" s="1020">
        <v>0</v>
      </c>
      <c r="E42" s="1021" t="s">
        <v>1266</v>
      </c>
    </row>
    <row r="43" spans="1:5" s="33" customFormat="1" ht="15" customHeight="1">
      <c r="A43" s="1019">
        <v>35</v>
      </c>
      <c r="B43" s="1022" t="s">
        <v>1359</v>
      </c>
      <c r="C43" s="1016">
        <v>502602939</v>
      </c>
      <c r="D43" s="1020">
        <v>0</v>
      </c>
      <c r="E43" s="1021" t="s">
        <v>1266</v>
      </c>
    </row>
    <row r="44" spans="1:5" s="33" customFormat="1" ht="15" customHeight="1">
      <c r="A44" s="1019">
        <v>36</v>
      </c>
      <c r="B44" s="1022" t="s">
        <v>1359</v>
      </c>
      <c r="C44" s="1016">
        <v>435075408</v>
      </c>
      <c r="D44" s="1020">
        <v>0</v>
      </c>
      <c r="E44" s="1021" t="s">
        <v>1266</v>
      </c>
    </row>
    <row r="45" spans="1:5" s="33" customFormat="1" ht="15" customHeight="1">
      <c r="A45" s="1019">
        <v>37</v>
      </c>
      <c r="B45" s="1022" t="s">
        <v>1359</v>
      </c>
      <c r="C45" s="1016">
        <v>435075378</v>
      </c>
      <c r="D45" s="1020">
        <v>0</v>
      </c>
      <c r="E45" s="1021" t="s">
        <v>1266</v>
      </c>
    </row>
    <row r="46" spans="1:5" s="33" customFormat="1" ht="15" customHeight="1">
      <c r="A46" s="1019">
        <v>38</v>
      </c>
      <c r="B46" s="1022" t="s">
        <v>1359</v>
      </c>
      <c r="C46" s="1016">
        <v>430040942</v>
      </c>
      <c r="D46" s="1020">
        <v>0</v>
      </c>
      <c r="E46" s="1021" t="s">
        <v>1266</v>
      </c>
    </row>
    <row r="47" spans="1:5" s="33" customFormat="1" ht="15" customHeight="1">
      <c r="A47" s="1019">
        <v>39</v>
      </c>
      <c r="B47" s="1022" t="s">
        <v>1359</v>
      </c>
      <c r="C47" s="1016">
        <v>435075444</v>
      </c>
      <c r="D47" s="1020">
        <v>0</v>
      </c>
      <c r="E47" s="1021" t="s">
        <v>1266</v>
      </c>
    </row>
    <row r="48" spans="1:5" s="33" customFormat="1" ht="15" customHeight="1">
      <c r="A48" s="1019">
        <v>40</v>
      </c>
      <c r="B48" s="1022" t="s">
        <v>1359</v>
      </c>
      <c r="C48" s="1016">
        <v>435075453</v>
      </c>
      <c r="D48" s="1020">
        <v>0</v>
      </c>
      <c r="E48" s="1021" t="s">
        <v>1266</v>
      </c>
    </row>
    <row r="49" spans="1:5" s="33" customFormat="1" ht="15" customHeight="1">
      <c r="A49" s="1019">
        <v>41</v>
      </c>
      <c r="B49" s="1022" t="s">
        <v>1359</v>
      </c>
      <c r="C49" s="1016">
        <v>435075462</v>
      </c>
      <c r="D49" s="1020">
        <v>0</v>
      </c>
      <c r="E49" s="1021" t="s">
        <v>1266</v>
      </c>
    </row>
    <row r="50" spans="1:5" s="33" customFormat="1" ht="15" customHeight="1">
      <c r="A50" s="1019">
        <v>42</v>
      </c>
      <c r="B50" s="1022" t="s">
        <v>1359</v>
      </c>
      <c r="C50" s="1016">
        <v>435075471</v>
      </c>
      <c r="D50" s="1020">
        <v>0</v>
      </c>
      <c r="E50" s="1021" t="s">
        <v>1266</v>
      </c>
    </row>
    <row r="51" spans="1:5" s="33" customFormat="1" ht="15" customHeight="1">
      <c r="A51" s="1019">
        <v>43</v>
      </c>
      <c r="B51" s="1022" t="s">
        <v>1359</v>
      </c>
      <c r="C51" s="1016">
        <v>439098160</v>
      </c>
      <c r="D51" s="1020">
        <v>0</v>
      </c>
      <c r="E51" s="1021" t="s">
        <v>1266</v>
      </c>
    </row>
    <row r="52" spans="1:5" s="33" customFormat="1" ht="15" customHeight="1">
      <c r="A52" s="1019">
        <v>44</v>
      </c>
      <c r="B52" s="1022" t="s">
        <v>1359</v>
      </c>
      <c r="C52" s="1016">
        <v>439098133</v>
      </c>
      <c r="D52" s="1020">
        <v>0</v>
      </c>
      <c r="E52" s="1021" t="s">
        <v>1266</v>
      </c>
    </row>
    <row r="53" spans="1:5" s="33" customFormat="1" ht="15" customHeight="1">
      <c r="A53" s="1019">
        <v>45</v>
      </c>
      <c r="B53" s="1022" t="s">
        <v>1359</v>
      </c>
      <c r="C53" s="1016">
        <v>439098124</v>
      </c>
      <c r="D53" s="1020">
        <v>0</v>
      </c>
      <c r="E53" s="1021" t="s">
        <v>1266</v>
      </c>
    </row>
    <row r="54" spans="1:5" s="33" customFormat="1" ht="15" customHeight="1">
      <c r="A54" s="1019">
        <v>46</v>
      </c>
      <c r="B54" s="1022" t="s">
        <v>1359</v>
      </c>
      <c r="C54" s="1016">
        <v>457473583</v>
      </c>
      <c r="D54" s="1020">
        <v>0</v>
      </c>
      <c r="E54" s="1021" t="s">
        <v>1266</v>
      </c>
    </row>
    <row r="55" spans="1:5" s="33" customFormat="1" ht="15" customHeight="1">
      <c r="A55" s="1019">
        <v>47</v>
      </c>
      <c r="B55" s="1022" t="s">
        <v>1359</v>
      </c>
      <c r="C55" s="1016">
        <v>468926236</v>
      </c>
      <c r="D55" s="1020">
        <v>0</v>
      </c>
      <c r="E55" s="1021" t="s">
        <v>1266</v>
      </c>
    </row>
    <row r="56" spans="1:5" s="33" customFormat="1" ht="15" customHeight="1">
      <c r="A56" s="1019">
        <v>48</v>
      </c>
      <c r="B56" s="1022" t="s">
        <v>1359</v>
      </c>
      <c r="C56" s="1016">
        <v>435075565</v>
      </c>
      <c r="D56" s="1020">
        <v>0</v>
      </c>
      <c r="E56" s="1021" t="s">
        <v>1266</v>
      </c>
    </row>
    <row r="57" spans="1:5" s="33" customFormat="1" ht="15" customHeight="1">
      <c r="A57" s="1019">
        <v>49</v>
      </c>
      <c r="B57" s="1022" t="s">
        <v>1359</v>
      </c>
      <c r="C57" s="1016">
        <v>439098151</v>
      </c>
      <c r="D57" s="1020">
        <v>0</v>
      </c>
      <c r="E57" s="1021" t="s">
        <v>1266</v>
      </c>
    </row>
    <row r="58" spans="1:5" s="33" customFormat="1" ht="15" customHeight="1">
      <c r="A58" s="1019">
        <v>50</v>
      </c>
      <c r="B58" s="1022" t="s">
        <v>1359</v>
      </c>
      <c r="C58" s="1016">
        <v>457473565</v>
      </c>
      <c r="D58" s="1020">
        <v>0</v>
      </c>
      <c r="E58" s="1021" t="s">
        <v>1266</v>
      </c>
    </row>
    <row r="59" spans="1:5" s="33" customFormat="1" ht="15" customHeight="1">
      <c r="A59" s="1019">
        <v>51</v>
      </c>
      <c r="B59" s="1022" t="s">
        <v>1359</v>
      </c>
      <c r="C59" s="1016">
        <v>435075426</v>
      </c>
      <c r="D59" s="1020">
        <v>0</v>
      </c>
      <c r="E59" s="1021" t="s">
        <v>1266</v>
      </c>
    </row>
    <row r="60" spans="1:5" s="33" customFormat="1" ht="15" customHeight="1">
      <c r="A60" s="1019">
        <v>52</v>
      </c>
      <c r="B60" s="1022" t="s">
        <v>1359</v>
      </c>
      <c r="C60" s="1016">
        <v>430040906</v>
      </c>
      <c r="D60" s="1020">
        <v>0</v>
      </c>
      <c r="E60" s="1021" t="s">
        <v>1266</v>
      </c>
    </row>
    <row r="61" spans="1:5" s="33" customFormat="1" ht="15" customHeight="1">
      <c r="A61" s="1019">
        <v>53</v>
      </c>
      <c r="B61" s="1022" t="s">
        <v>1359</v>
      </c>
      <c r="C61" s="1016">
        <v>435075417</v>
      </c>
      <c r="D61" s="1020">
        <v>0</v>
      </c>
      <c r="E61" s="1021" t="s">
        <v>1266</v>
      </c>
    </row>
    <row r="62" spans="1:5" s="33" customFormat="1" ht="15" customHeight="1">
      <c r="A62" s="1019">
        <v>54</v>
      </c>
      <c r="B62" s="1022" t="s">
        <v>1359</v>
      </c>
      <c r="C62" s="1016">
        <v>439098254</v>
      </c>
      <c r="D62" s="1020">
        <v>0</v>
      </c>
      <c r="E62" s="1021" t="s">
        <v>1266</v>
      </c>
    </row>
    <row r="63" spans="1:5" s="33" customFormat="1" ht="15" customHeight="1">
      <c r="A63" s="1019">
        <v>55</v>
      </c>
      <c r="B63" s="1022" t="s">
        <v>1359</v>
      </c>
      <c r="C63" s="1016">
        <v>443943753</v>
      </c>
      <c r="D63" s="1020">
        <v>0</v>
      </c>
      <c r="E63" s="1021" t="s">
        <v>1360</v>
      </c>
    </row>
    <row r="64" spans="1:5" s="33" customFormat="1" ht="15" customHeight="1">
      <c r="A64" s="1019">
        <v>56</v>
      </c>
      <c r="B64" s="1022" t="s">
        <v>1359</v>
      </c>
      <c r="C64" s="1016">
        <v>443943771</v>
      </c>
      <c r="D64" s="1020">
        <v>0</v>
      </c>
      <c r="E64" s="1021" t="s">
        <v>1266</v>
      </c>
    </row>
    <row r="65" spans="1:5" s="33" customFormat="1" ht="15" customHeight="1">
      <c r="A65" s="1019">
        <v>57</v>
      </c>
      <c r="B65" s="1022" t="s">
        <v>1359</v>
      </c>
      <c r="C65" s="1016">
        <v>443943799</v>
      </c>
      <c r="D65" s="1020">
        <v>0</v>
      </c>
      <c r="E65" s="1021" t="s">
        <v>1266</v>
      </c>
    </row>
    <row r="66" spans="1:5" s="33" customFormat="1" ht="15" customHeight="1">
      <c r="A66" s="1019">
        <v>58</v>
      </c>
      <c r="B66" s="1022" t="s">
        <v>1359</v>
      </c>
      <c r="C66" s="1016">
        <v>443943780</v>
      </c>
      <c r="D66" s="1020">
        <v>0</v>
      </c>
      <c r="E66" s="1021" t="s">
        <v>1266</v>
      </c>
    </row>
    <row r="67" spans="1:5" s="33" customFormat="1" ht="15" customHeight="1">
      <c r="A67" s="1019">
        <v>59</v>
      </c>
      <c r="B67" s="1022" t="s">
        <v>1359</v>
      </c>
      <c r="C67" s="1016">
        <v>446152341</v>
      </c>
      <c r="D67" s="1020">
        <v>0</v>
      </c>
      <c r="E67" s="1021" t="s">
        <v>1266</v>
      </c>
    </row>
    <row r="68" spans="1:5" s="33" customFormat="1" ht="15" customHeight="1">
      <c r="A68" s="1019">
        <v>60</v>
      </c>
      <c r="B68" s="1022" t="s">
        <v>1359</v>
      </c>
      <c r="C68" s="1016">
        <v>446152378</v>
      </c>
      <c r="D68" s="1020">
        <v>0</v>
      </c>
      <c r="E68" s="1021" t="s">
        <v>1266</v>
      </c>
    </row>
    <row r="69" spans="1:5" s="33" customFormat="1" ht="15" customHeight="1">
      <c r="A69" s="1019">
        <v>61</v>
      </c>
      <c r="B69" s="1022" t="s">
        <v>1359</v>
      </c>
      <c r="C69" s="1016">
        <v>446152350</v>
      </c>
      <c r="D69" s="1020">
        <v>0</v>
      </c>
      <c r="E69" s="1021" t="s">
        <v>1266</v>
      </c>
    </row>
    <row r="70" spans="1:5" s="33" customFormat="1" ht="15" customHeight="1">
      <c r="A70" s="1019">
        <v>62</v>
      </c>
      <c r="B70" s="1022" t="s">
        <v>1359</v>
      </c>
      <c r="C70" s="1016">
        <v>446152369</v>
      </c>
      <c r="D70" s="1020">
        <v>0</v>
      </c>
      <c r="E70" s="1021" t="s">
        <v>1266</v>
      </c>
    </row>
    <row r="71" spans="1:5" s="33" customFormat="1" ht="15" customHeight="1">
      <c r="A71" s="1019">
        <v>63</v>
      </c>
      <c r="B71" s="1022" t="s">
        <v>1359</v>
      </c>
      <c r="C71" s="1016">
        <v>446152435</v>
      </c>
      <c r="D71" s="1020">
        <v>0</v>
      </c>
      <c r="E71" s="1021" t="s">
        <v>1266</v>
      </c>
    </row>
    <row r="72" spans="1:5" s="33" customFormat="1" ht="15" customHeight="1">
      <c r="A72" s="1019">
        <v>64</v>
      </c>
      <c r="B72" s="1022" t="s">
        <v>1359</v>
      </c>
      <c r="C72" s="1016">
        <v>446152396</v>
      </c>
      <c r="D72" s="1020">
        <v>0</v>
      </c>
      <c r="E72" s="1021" t="s">
        <v>1266</v>
      </c>
    </row>
    <row r="73" spans="1:5" s="33" customFormat="1" ht="15" customHeight="1">
      <c r="A73" s="1019">
        <v>65</v>
      </c>
      <c r="B73" s="1022" t="s">
        <v>1359</v>
      </c>
      <c r="C73" s="1016">
        <v>446152387</v>
      </c>
      <c r="D73" s="1020">
        <v>0</v>
      </c>
      <c r="E73" s="1021" t="s">
        <v>1266</v>
      </c>
    </row>
    <row r="74" spans="1:5" s="33" customFormat="1" ht="15" customHeight="1">
      <c r="A74" s="1019">
        <v>66</v>
      </c>
      <c r="B74" s="1022" t="s">
        <v>1359</v>
      </c>
      <c r="C74" s="1016">
        <v>439098142</v>
      </c>
      <c r="D74" s="1020">
        <v>0</v>
      </c>
      <c r="E74" s="1021" t="s">
        <v>1266</v>
      </c>
    </row>
    <row r="75" spans="1:5" s="33" customFormat="1" ht="15" customHeight="1">
      <c r="A75" s="1019">
        <v>67</v>
      </c>
      <c r="B75" s="1022" t="s">
        <v>1359</v>
      </c>
      <c r="C75" s="1016">
        <v>435075501</v>
      </c>
      <c r="D75" s="1020">
        <v>566452.09</v>
      </c>
      <c r="E75" s="1021" t="s">
        <v>1266</v>
      </c>
    </row>
    <row r="76" spans="1:5" s="33" customFormat="1" ht="15" customHeight="1">
      <c r="A76" s="1019">
        <v>68</v>
      </c>
      <c r="B76" s="1022" t="s">
        <v>1359</v>
      </c>
      <c r="C76" s="1016">
        <v>451333096</v>
      </c>
      <c r="D76" s="1020">
        <v>0</v>
      </c>
      <c r="E76" s="1021" t="s">
        <v>1266</v>
      </c>
    </row>
    <row r="77" spans="1:5" s="33" customFormat="1" ht="15" customHeight="1">
      <c r="A77" s="1019">
        <v>69</v>
      </c>
      <c r="B77" s="1022" t="s">
        <v>1359</v>
      </c>
      <c r="C77" s="1016">
        <v>451332923</v>
      </c>
      <c r="D77" s="1020">
        <v>0</v>
      </c>
      <c r="E77" s="1021" t="s">
        <v>1266</v>
      </c>
    </row>
    <row r="78" spans="1:5" s="33" customFormat="1" ht="15" customHeight="1">
      <c r="A78" s="1019">
        <v>70</v>
      </c>
      <c r="B78" s="1022" t="s">
        <v>1359</v>
      </c>
      <c r="C78" s="1016">
        <v>457473668</v>
      </c>
      <c r="D78" s="1020">
        <v>277035.08</v>
      </c>
      <c r="E78" s="1021" t="s">
        <v>1266</v>
      </c>
    </row>
    <row r="79" spans="1:5" s="33" customFormat="1" ht="15" customHeight="1">
      <c r="A79" s="1019">
        <v>71</v>
      </c>
      <c r="B79" s="1022" t="s">
        <v>1359</v>
      </c>
      <c r="C79" s="1016">
        <v>451333078</v>
      </c>
      <c r="D79" s="1020">
        <v>0</v>
      </c>
      <c r="E79" s="1021" t="s">
        <v>1266</v>
      </c>
    </row>
    <row r="80" spans="1:5" s="33" customFormat="1" ht="15" customHeight="1">
      <c r="A80" s="1019">
        <v>72</v>
      </c>
      <c r="B80" s="1022" t="s">
        <v>1359</v>
      </c>
      <c r="C80" s="1016">
        <v>457473640</v>
      </c>
      <c r="D80" s="1020">
        <v>141220.04</v>
      </c>
      <c r="E80" s="1021" t="s">
        <v>1266</v>
      </c>
    </row>
    <row r="81" spans="1:5" s="33" customFormat="1" ht="15" customHeight="1">
      <c r="A81" s="1019">
        <v>73</v>
      </c>
      <c r="B81" s="1022" t="s">
        <v>1359</v>
      </c>
      <c r="C81" s="1016">
        <v>457473659</v>
      </c>
      <c r="D81" s="1020">
        <v>0</v>
      </c>
      <c r="E81" s="1021" t="s">
        <v>1266</v>
      </c>
    </row>
    <row r="82" spans="1:5" s="33" customFormat="1" ht="15" customHeight="1">
      <c r="A82" s="1019">
        <v>74</v>
      </c>
      <c r="B82" s="1022" t="s">
        <v>1359</v>
      </c>
      <c r="C82" s="1016">
        <v>457473574</v>
      </c>
      <c r="D82" s="1020">
        <v>0</v>
      </c>
      <c r="E82" s="1021" t="s">
        <v>1266</v>
      </c>
    </row>
    <row r="83" spans="1:5" s="33" customFormat="1" ht="15" customHeight="1">
      <c r="A83" s="1019">
        <v>75</v>
      </c>
      <c r="B83" s="1022" t="s">
        <v>1359</v>
      </c>
      <c r="C83" s="1016">
        <v>451333087</v>
      </c>
      <c r="D83" s="1020">
        <v>0</v>
      </c>
      <c r="E83" s="1021" t="s">
        <v>1266</v>
      </c>
    </row>
    <row r="84" spans="1:5" s="33" customFormat="1" ht="15" customHeight="1">
      <c r="A84" s="1019">
        <v>76</v>
      </c>
      <c r="B84" s="1022" t="s">
        <v>1359</v>
      </c>
      <c r="C84" s="1016">
        <v>457473677</v>
      </c>
      <c r="D84" s="1020">
        <v>0</v>
      </c>
      <c r="E84" s="1021" t="s">
        <v>1266</v>
      </c>
    </row>
    <row r="85" spans="1:5" s="33" customFormat="1" ht="15" customHeight="1">
      <c r="A85" s="1019">
        <v>77</v>
      </c>
      <c r="B85" s="1022" t="s">
        <v>1359</v>
      </c>
      <c r="C85" s="1016">
        <v>451333032</v>
      </c>
      <c r="D85" s="1020">
        <v>0</v>
      </c>
      <c r="E85" s="1021" t="s">
        <v>1266</v>
      </c>
    </row>
    <row r="86" spans="1:5" s="33" customFormat="1" ht="15" customHeight="1">
      <c r="A86" s="1019">
        <v>78</v>
      </c>
      <c r="B86" s="1022" t="s">
        <v>1359</v>
      </c>
      <c r="C86" s="1016">
        <v>468926142</v>
      </c>
      <c r="D86" s="1020">
        <v>0</v>
      </c>
      <c r="E86" s="1021" t="s">
        <v>1266</v>
      </c>
    </row>
    <row r="87" spans="1:5" s="33" customFormat="1" ht="15" customHeight="1">
      <c r="A87" s="1019">
        <v>79</v>
      </c>
      <c r="B87" s="1022" t="s">
        <v>1359</v>
      </c>
      <c r="C87" s="1016">
        <v>468926227</v>
      </c>
      <c r="D87" s="1020">
        <v>0</v>
      </c>
      <c r="E87" s="1021" t="s">
        <v>1266</v>
      </c>
    </row>
    <row r="88" spans="1:5" s="33" customFormat="1" ht="15" customHeight="1">
      <c r="A88" s="1019">
        <v>80</v>
      </c>
      <c r="B88" s="1022" t="s">
        <v>1359</v>
      </c>
      <c r="C88" s="1016">
        <v>451333005</v>
      </c>
      <c r="D88" s="1020">
        <v>341772.88</v>
      </c>
      <c r="E88" s="1021" t="s">
        <v>1266</v>
      </c>
    </row>
    <row r="89" spans="1:5" s="33" customFormat="1" ht="15" customHeight="1">
      <c r="A89" s="1019">
        <v>81</v>
      </c>
      <c r="B89" s="1022" t="s">
        <v>1359</v>
      </c>
      <c r="C89" s="1016">
        <v>451333023</v>
      </c>
      <c r="D89" s="1020">
        <v>240080.99</v>
      </c>
      <c r="E89" s="1021" t="s">
        <v>1266</v>
      </c>
    </row>
    <row r="90" spans="1:5" s="33" customFormat="1" ht="15" customHeight="1">
      <c r="A90" s="1019">
        <v>82</v>
      </c>
      <c r="B90" s="1022" t="s">
        <v>1359</v>
      </c>
      <c r="C90" s="1016">
        <v>457473695</v>
      </c>
      <c r="D90" s="1020">
        <v>353864.99</v>
      </c>
      <c r="E90" s="1021" t="s">
        <v>1266</v>
      </c>
    </row>
    <row r="91" spans="1:5" s="33" customFormat="1" ht="15" customHeight="1">
      <c r="A91" s="1019">
        <v>83</v>
      </c>
      <c r="B91" s="1022" t="s">
        <v>1359</v>
      </c>
      <c r="C91" s="1016">
        <v>435075499</v>
      </c>
      <c r="D91" s="1020">
        <v>0</v>
      </c>
      <c r="E91" s="1021" t="s">
        <v>1266</v>
      </c>
    </row>
    <row r="92" spans="1:5" s="33" customFormat="1" ht="15" customHeight="1">
      <c r="A92" s="1019">
        <v>84</v>
      </c>
      <c r="B92" s="1022" t="s">
        <v>1359</v>
      </c>
      <c r="C92" s="1016">
        <v>451333014</v>
      </c>
      <c r="D92" s="1020">
        <v>311466.32</v>
      </c>
      <c r="E92" s="1021" t="s">
        <v>1266</v>
      </c>
    </row>
    <row r="93" spans="1:5" s="33" customFormat="1" ht="15" customHeight="1">
      <c r="A93" s="1019">
        <v>85</v>
      </c>
      <c r="B93" s="1022" t="s">
        <v>1359</v>
      </c>
      <c r="C93" s="1016">
        <v>335154056</v>
      </c>
      <c r="D93" s="1020">
        <v>1665233.15</v>
      </c>
      <c r="E93" s="1021" t="s">
        <v>1266</v>
      </c>
    </row>
    <row r="94" spans="1:5" s="33" customFormat="1" ht="15" customHeight="1">
      <c r="A94" s="1019">
        <v>86</v>
      </c>
      <c r="B94" s="1022" t="s">
        <v>1359</v>
      </c>
      <c r="C94" s="1016">
        <v>1065678623</v>
      </c>
      <c r="D94" s="1020">
        <v>0</v>
      </c>
      <c r="E94" s="1021" t="s">
        <v>1360</v>
      </c>
    </row>
    <row r="95" spans="1:5" s="33" customFormat="1" ht="15" customHeight="1">
      <c r="A95" s="1019">
        <v>87</v>
      </c>
      <c r="B95" s="1022" t="s">
        <v>1359</v>
      </c>
      <c r="C95" s="1016">
        <v>1097579422</v>
      </c>
      <c r="D95" s="1020">
        <v>0</v>
      </c>
      <c r="E95" s="1021" t="s">
        <v>1360</v>
      </c>
    </row>
    <row r="96" spans="1:5" s="33" customFormat="1" ht="15" customHeight="1">
      <c r="A96" s="1019">
        <v>88</v>
      </c>
      <c r="B96" s="1022" t="s">
        <v>1361</v>
      </c>
      <c r="C96" s="1016">
        <v>149420592</v>
      </c>
      <c r="D96" s="1020">
        <v>104591.3</v>
      </c>
      <c r="E96" s="1021" t="s">
        <v>1266</v>
      </c>
    </row>
    <row r="97" spans="1:6" s="33" customFormat="1" ht="15" customHeight="1">
      <c r="A97" s="1019">
        <v>89</v>
      </c>
      <c r="B97" s="1022" t="s">
        <v>1362</v>
      </c>
      <c r="C97" s="1016">
        <v>1100011855</v>
      </c>
      <c r="D97" s="1020">
        <v>2201.1</v>
      </c>
      <c r="E97" s="1021" t="s">
        <v>1266</v>
      </c>
    </row>
    <row r="98" spans="1:6" s="33" customFormat="1" ht="15" customHeight="1">
      <c r="A98" s="1019">
        <v>90</v>
      </c>
      <c r="B98" s="1022" t="s">
        <v>1362</v>
      </c>
      <c r="C98" s="1016">
        <v>110005733</v>
      </c>
      <c r="D98" s="1020">
        <v>5.95</v>
      </c>
      <c r="E98" s="1021" t="s">
        <v>1266</v>
      </c>
    </row>
    <row r="99" spans="1:6" s="33" customFormat="1" ht="18.75" customHeight="1">
      <c r="A99" s="898"/>
      <c r="B99" s="899"/>
      <c r="C99" s="904" t="s">
        <v>792</v>
      </c>
      <c r="D99" s="1023">
        <f>SUM(D9:D98)</f>
        <v>5613539.3199999994</v>
      </c>
      <c r="E99" s="900"/>
      <c r="F99" s="903" t="str">
        <f>IF(D99='ETCA-I-02'!$B$10,"","VALOR INCORRECTO, DEBE SER IGUAL A LO REPORTADO EN ETCA-I-02 EN LA CUENTA a2) BANCOS/TESORERÍA")</f>
        <v/>
      </c>
    </row>
    <row r="100" spans="1:6" s="431" customFormat="1" ht="15" customHeight="1">
      <c r="A100" s="905" t="s">
        <v>81</v>
      </c>
    </row>
    <row r="101" spans="1:6">
      <c r="A101" s="905" t="s">
        <v>1015</v>
      </c>
    </row>
    <row r="102" spans="1:6" s="431" customFormat="1" ht="12.75">
      <c r="A102" s="905" t="s">
        <v>1014</v>
      </c>
    </row>
    <row r="103" spans="1:6">
      <c r="A103" s="3"/>
      <c r="B103" s="3"/>
    </row>
    <row r="104" spans="1:6" ht="33" customHeight="1">
      <c r="A104" s="1437" t="s">
        <v>1011</v>
      </c>
      <c r="B104" s="1438"/>
      <c r="C104" s="1438"/>
      <c r="D104" s="1438"/>
      <c r="E104" s="1439"/>
    </row>
    <row r="105" spans="1:6" ht="18">
      <c r="A105" s="1434" t="s">
        <v>895</v>
      </c>
      <c r="B105" s="1434"/>
      <c r="C105" s="1434"/>
      <c r="D105" s="1434"/>
      <c r="E105" s="1435" t="s">
        <v>1008</v>
      </c>
    </row>
    <row r="106" spans="1:6">
      <c r="A106" s="897"/>
      <c r="B106" s="896" t="s">
        <v>896</v>
      </c>
      <c r="C106" s="896" t="s">
        <v>897</v>
      </c>
      <c r="D106" s="896" t="s">
        <v>304</v>
      </c>
      <c r="E106" s="1435"/>
    </row>
    <row r="107" spans="1:6">
      <c r="A107" s="1014">
        <v>1</v>
      </c>
      <c r="B107" s="1015" t="s">
        <v>1359</v>
      </c>
      <c r="C107" s="1024" t="s">
        <v>1363</v>
      </c>
      <c r="D107" s="1017">
        <v>0</v>
      </c>
      <c r="E107" s="1018" t="s">
        <v>1266</v>
      </c>
    </row>
    <row r="108" spans="1:6">
      <c r="A108" s="1014">
        <v>2</v>
      </c>
      <c r="B108" s="1015" t="s">
        <v>1359</v>
      </c>
      <c r="C108" s="1024" t="s">
        <v>1364</v>
      </c>
      <c r="D108" s="1017">
        <v>0</v>
      </c>
      <c r="E108" s="1018" t="s">
        <v>1266</v>
      </c>
    </row>
    <row r="109" spans="1:6">
      <c r="A109" s="1014">
        <v>3</v>
      </c>
      <c r="B109" s="1015" t="s">
        <v>1359</v>
      </c>
      <c r="C109" s="1024" t="s">
        <v>1365</v>
      </c>
      <c r="D109" s="1017">
        <v>0</v>
      </c>
      <c r="E109" s="1018" t="s">
        <v>1266</v>
      </c>
    </row>
    <row r="110" spans="1:6">
      <c r="A110" s="1014">
        <v>4</v>
      </c>
      <c r="B110" s="1015" t="s">
        <v>1359</v>
      </c>
      <c r="C110" s="1024" t="s">
        <v>1366</v>
      </c>
      <c r="D110" s="1017">
        <v>493536.72</v>
      </c>
      <c r="E110" s="1018" t="s">
        <v>1360</v>
      </c>
    </row>
    <row r="111" spans="1:6">
      <c r="A111" s="1014">
        <v>5</v>
      </c>
      <c r="B111" s="1015" t="s">
        <v>1359</v>
      </c>
      <c r="C111" s="1024" t="s">
        <v>1367</v>
      </c>
      <c r="D111" s="1017">
        <v>0</v>
      </c>
      <c r="E111" s="1018" t="s">
        <v>1266</v>
      </c>
    </row>
    <row r="112" spans="1:6">
      <c r="A112" s="1014">
        <v>6</v>
      </c>
      <c r="B112" s="1015" t="s">
        <v>1359</v>
      </c>
      <c r="C112" s="1024" t="s">
        <v>1368</v>
      </c>
      <c r="D112" s="1017">
        <v>0</v>
      </c>
      <c r="E112" s="1018" t="s">
        <v>1360</v>
      </c>
    </row>
    <row r="113" spans="1:6">
      <c r="A113" s="1014">
        <v>7</v>
      </c>
      <c r="B113" s="1015" t="s">
        <v>1359</v>
      </c>
      <c r="C113" s="1024" t="s">
        <v>1369</v>
      </c>
      <c r="D113" s="1017">
        <v>540423.91</v>
      </c>
      <c r="E113" s="1018" t="s">
        <v>1360</v>
      </c>
    </row>
    <row r="114" spans="1:6">
      <c r="A114" s="1014">
        <v>8</v>
      </c>
      <c r="B114" s="1015" t="s">
        <v>1359</v>
      </c>
      <c r="C114" s="1024" t="s">
        <v>1370</v>
      </c>
      <c r="D114" s="1017">
        <v>3578168.66</v>
      </c>
      <c r="E114" s="1018" t="s">
        <v>1360</v>
      </c>
    </row>
    <row r="115" spans="1:6">
      <c r="A115" s="1014">
        <v>9</v>
      </c>
      <c r="B115" s="1015" t="s">
        <v>1359</v>
      </c>
      <c r="C115" s="1024" t="s">
        <v>1371</v>
      </c>
      <c r="D115" s="1017">
        <v>616923.01</v>
      </c>
      <c r="E115" s="1018" t="s">
        <v>1360</v>
      </c>
    </row>
    <row r="116" spans="1:6">
      <c r="A116" s="1014">
        <v>10</v>
      </c>
      <c r="B116" s="1015" t="s">
        <v>1359</v>
      </c>
      <c r="C116" s="1024" t="s">
        <v>1372</v>
      </c>
      <c r="D116" s="1017">
        <v>0</v>
      </c>
      <c r="E116" s="1018" t="s">
        <v>1360</v>
      </c>
    </row>
    <row r="117" spans="1:6">
      <c r="A117" s="1014">
        <v>11</v>
      </c>
      <c r="B117" s="1015" t="s">
        <v>1359</v>
      </c>
      <c r="C117" s="1024" t="s">
        <v>1373</v>
      </c>
      <c r="D117" s="1017">
        <v>0</v>
      </c>
      <c r="E117" s="1018" t="s">
        <v>1266</v>
      </c>
    </row>
    <row r="118" spans="1:6">
      <c r="A118" s="1014">
        <v>12</v>
      </c>
      <c r="B118" s="1015" t="s">
        <v>1359</v>
      </c>
      <c r="C118" s="1024" t="s">
        <v>1374</v>
      </c>
      <c r="D118" s="1017">
        <v>0</v>
      </c>
      <c r="E118" s="1018" t="s">
        <v>1266</v>
      </c>
    </row>
    <row r="119" spans="1:6">
      <c r="A119" s="1014">
        <v>13</v>
      </c>
      <c r="B119" s="1015" t="s">
        <v>1359</v>
      </c>
      <c r="C119" s="1024" t="s">
        <v>1375</v>
      </c>
      <c r="D119" s="1017">
        <v>0</v>
      </c>
      <c r="E119" s="1018" t="s">
        <v>1266</v>
      </c>
    </row>
    <row r="120" spans="1:6">
      <c r="A120" s="1014">
        <v>14</v>
      </c>
      <c r="B120" s="1015" t="s">
        <v>1359</v>
      </c>
      <c r="C120" s="1024" t="s">
        <v>1376</v>
      </c>
      <c r="D120" s="1017">
        <v>2690.2</v>
      </c>
      <c r="E120" s="1018" t="s">
        <v>1266</v>
      </c>
    </row>
    <row r="121" spans="1:6">
      <c r="A121" s="1014">
        <v>15</v>
      </c>
      <c r="B121" s="1015" t="s">
        <v>1359</v>
      </c>
      <c r="C121" s="1024" t="s">
        <v>1377</v>
      </c>
      <c r="D121" s="1017">
        <v>1300923.8</v>
      </c>
      <c r="E121" s="1018" t="s">
        <v>1360</v>
      </c>
    </row>
    <row r="122" spans="1:6">
      <c r="A122" s="1014">
        <v>16</v>
      </c>
      <c r="B122" s="1015" t="s">
        <v>1359</v>
      </c>
      <c r="C122" s="1024" t="s">
        <v>1378</v>
      </c>
      <c r="D122" s="1017">
        <v>0</v>
      </c>
      <c r="E122" s="1018" t="s">
        <v>1360</v>
      </c>
    </row>
    <row r="123" spans="1:6">
      <c r="A123" s="1025"/>
      <c r="B123" s="1026"/>
      <c r="C123" s="1026"/>
      <c r="D123" s="1026"/>
      <c r="E123" s="1026"/>
    </row>
    <row r="124" spans="1:6" ht="18.75">
      <c r="A124" s="898"/>
      <c r="B124" s="899"/>
      <c r="C124" s="904" t="s">
        <v>792</v>
      </c>
      <c r="D124" s="1023">
        <f>SUM(D107:D123)</f>
        <v>6532666.2999999998</v>
      </c>
      <c r="E124" s="900"/>
      <c r="F124" s="903" t="str">
        <f>IF(D124='ETCA-I-02'!$B$12,"","VALOR INCORRECTO, DEBE SER IGUAL A LO REPORTADO EN ETCA-I-02 EN LA CUENTA a4) INVERSIONES TEMPORALES (HASTA 3 MESES)")</f>
        <v/>
      </c>
    </row>
    <row r="126" spans="1:6" ht="33.75" customHeight="1">
      <c r="A126" s="1437" t="s">
        <v>1012</v>
      </c>
      <c r="B126" s="1438"/>
      <c r="C126" s="1438"/>
      <c r="D126" s="1438"/>
      <c r="E126" s="1439"/>
    </row>
    <row r="127" spans="1:6" ht="18" customHeight="1">
      <c r="A127" s="1434" t="s">
        <v>895</v>
      </c>
      <c r="B127" s="1434"/>
      <c r="C127" s="1434"/>
      <c r="D127" s="1434"/>
      <c r="E127" s="1435" t="s">
        <v>1008</v>
      </c>
    </row>
    <row r="128" spans="1:6">
      <c r="A128" s="897"/>
      <c r="B128" s="896" t="s">
        <v>896</v>
      </c>
      <c r="C128" s="896" t="s">
        <v>897</v>
      </c>
      <c r="D128" s="896" t="s">
        <v>304</v>
      </c>
      <c r="E128" s="1435"/>
    </row>
    <row r="129" spans="1:6">
      <c r="A129" s="36">
        <v>1</v>
      </c>
      <c r="B129" s="343"/>
      <c r="C129" s="343"/>
      <c r="D129" s="343"/>
      <c r="E129" s="343"/>
    </row>
    <row r="130" spans="1:6">
      <c r="A130" s="36">
        <v>2</v>
      </c>
      <c r="B130" s="343"/>
      <c r="C130" s="343"/>
      <c r="D130" s="343"/>
      <c r="E130" s="343"/>
    </row>
    <row r="131" spans="1:6">
      <c r="A131" s="36">
        <v>3</v>
      </c>
      <c r="B131" s="343"/>
      <c r="C131" s="343"/>
      <c r="D131" s="343"/>
      <c r="E131" s="343"/>
    </row>
    <row r="132" spans="1:6">
      <c r="A132" s="36">
        <v>4</v>
      </c>
      <c r="B132" s="343" t="s">
        <v>1379</v>
      </c>
      <c r="C132" s="343"/>
      <c r="D132" s="343"/>
      <c r="E132" s="343"/>
    </row>
    <row r="133" spans="1:6">
      <c r="A133" s="36">
        <v>5</v>
      </c>
      <c r="B133" s="343"/>
      <c r="C133" s="343"/>
      <c r="D133" s="343"/>
      <c r="E133" s="343"/>
    </row>
    <row r="134" spans="1:6">
      <c r="A134" s="36">
        <v>6</v>
      </c>
      <c r="B134" s="343"/>
      <c r="C134" s="343"/>
      <c r="D134" s="343"/>
      <c r="E134" s="343"/>
    </row>
    <row r="135" spans="1:6">
      <c r="A135" s="36">
        <v>7</v>
      </c>
      <c r="B135" s="343"/>
      <c r="C135" s="343"/>
      <c r="D135" s="343"/>
      <c r="E135" s="343"/>
    </row>
    <row r="136" spans="1:6">
      <c r="A136" s="36">
        <v>8</v>
      </c>
      <c r="B136" s="343"/>
      <c r="C136" s="343"/>
      <c r="D136" s="343"/>
      <c r="E136" s="343"/>
    </row>
    <row r="137" spans="1:6">
      <c r="A137" s="36">
        <v>9</v>
      </c>
      <c r="B137" s="343"/>
      <c r="C137" s="343"/>
      <c r="D137" s="343"/>
      <c r="E137" s="343"/>
    </row>
    <row r="138" spans="1:6" ht="18.75">
      <c r="A138" s="898"/>
      <c r="B138" s="899"/>
      <c r="C138" s="904" t="s">
        <v>792</v>
      </c>
      <c r="D138" s="899">
        <f>SUM(D129:D137)</f>
        <v>0</v>
      </c>
      <c r="E138" s="900"/>
      <c r="F138" s="903" t="str">
        <f>IF(D138='ETCA-I-02'!$B$17,"","VALOR INCORRECTO, DEBE SER IGUAL A LO REPORTADO EN ETCA-I-02 EN LA CUENTA b1) INVERSIONES FINANCIERAS DE CORTO PLAZO")</f>
        <v/>
      </c>
    </row>
    <row r="140" spans="1:6" ht="33.75" customHeight="1">
      <c r="A140" s="1437" t="s">
        <v>1013</v>
      </c>
      <c r="B140" s="1438"/>
      <c r="C140" s="1438"/>
      <c r="D140" s="1438"/>
      <c r="E140" s="1439"/>
    </row>
    <row r="141" spans="1:6" ht="18">
      <c r="A141" s="1434" t="s">
        <v>895</v>
      </c>
      <c r="B141" s="1434"/>
      <c r="C141" s="1434"/>
      <c r="D141" s="1434"/>
      <c r="E141" s="1435" t="s">
        <v>1008</v>
      </c>
    </row>
    <row r="142" spans="1:6">
      <c r="A142" s="897"/>
      <c r="B142" s="896" t="s">
        <v>896</v>
      </c>
      <c r="C142" s="896" t="s">
        <v>897</v>
      </c>
      <c r="D142" s="896" t="s">
        <v>304</v>
      </c>
      <c r="E142" s="1435"/>
    </row>
    <row r="143" spans="1:6">
      <c r="A143" s="1027">
        <v>1</v>
      </c>
      <c r="B143" s="1015" t="s">
        <v>1380</v>
      </c>
      <c r="C143" s="1015">
        <v>1100005733</v>
      </c>
      <c r="D143" s="1017">
        <f>11088724.16-0.08</f>
        <v>11088724.08</v>
      </c>
      <c r="E143" s="1018" t="s">
        <v>1381</v>
      </c>
    </row>
    <row r="144" spans="1:6">
      <c r="A144" s="1027">
        <v>2</v>
      </c>
      <c r="B144" s="1015" t="s">
        <v>1382</v>
      </c>
      <c r="C144" s="1015">
        <v>4038550</v>
      </c>
      <c r="D144" s="1017">
        <v>2126000</v>
      </c>
      <c r="E144" s="1018" t="s">
        <v>1381</v>
      </c>
    </row>
    <row r="145" spans="1:6">
      <c r="A145" s="1025">
        <v>3</v>
      </c>
      <c r="B145" s="1026"/>
      <c r="C145" s="1026"/>
      <c r="D145" s="1026"/>
      <c r="E145" s="1026"/>
    </row>
    <row r="146" spans="1:6">
      <c r="A146" s="1025">
        <v>4</v>
      </c>
      <c r="B146" s="1026"/>
      <c r="C146" s="1026"/>
      <c r="D146" s="1026"/>
      <c r="E146" s="1026"/>
    </row>
    <row r="147" spans="1:6">
      <c r="A147" s="1025">
        <v>5</v>
      </c>
      <c r="B147" s="1026"/>
      <c r="C147" s="1026"/>
      <c r="D147" s="1026"/>
      <c r="E147" s="1026"/>
    </row>
    <row r="148" spans="1:6">
      <c r="A148" s="1025">
        <v>6</v>
      </c>
      <c r="B148" s="1026"/>
      <c r="C148" s="1026"/>
      <c r="D148" s="1026"/>
      <c r="E148" s="1026"/>
    </row>
    <row r="149" spans="1:6">
      <c r="A149" s="1025">
        <v>7</v>
      </c>
      <c r="B149" s="1026"/>
      <c r="C149" s="1026"/>
      <c r="D149" s="1026"/>
      <c r="E149" s="1026"/>
    </row>
    <row r="150" spans="1:6">
      <c r="A150" s="1025">
        <v>8</v>
      </c>
      <c r="B150" s="1026"/>
      <c r="C150" s="1026"/>
      <c r="D150" s="1026"/>
      <c r="E150" s="1026"/>
    </row>
    <row r="151" spans="1:6">
      <c r="A151" s="1025">
        <v>9</v>
      </c>
      <c r="B151" s="1026"/>
      <c r="C151" s="1026"/>
      <c r="D151" s="1026"/>
      <c r="E151" s="1026"/>
    </row>
    <row r="152" spans="1:6" ht="18.75">
      <c r="A152" s="898"/>
      <c r="B152" s="899"/>
      <c r="C152" s="904" t="s">
        <v>792</v>
      </c>
      <c r="D152" s="1023">
        <f>SUM(D143:D151)</f>
        <v>13214724.08</v>
      </c>
      <c r="E152" s="900"/>
      <c r="F152" s="903" t="str">
        <f>IF(D152='ETCA-I-02'!$B$47,"","VALOR INCORRECTO, DEBE SER IGUAL A LO REPORTADO EN ETCA-I-02 EN LA CUENTA a) INVERSIONES FINANCIERAS A LARGO PLAZO")</f>
        <v/>
      </c>
    </row>
    <row r="153" spans="1:6">
      <c r="A153" s="905" t="s">
        <v>81</v>
      </c>
      <c r="B153" s="431"/>
      <c r="C153" s="43"/>
    </row>
    <row r="154" spans="1:6">
      <c r="A154" s="905" t="s">
        <v>1015</v>
      </c>
      <c r="B154" s="431"/>
      <c r="C154" s="43"/>
    </row>
    <row r="155" spans="1:6">
      <c r="A155" s="905" t="s">
        <v>1014</v>
      </c>
      <c r="B155" s="431"/>
      <c r="C155" s="431"/>
      <c r="D155" s="431"/>
      <c r="E155" s="431"/>
    </row>
    <row r="156" spans="1:6">
      <c r="A156" s="431"/>
      <c r="B156" s="431"/>
      <c r="C156" s="431"/>
      <c r="D156" s="431"/>
      <c r="E156" s="431"/>
    </row>
    <row r="157" spans="1:6" ht="39" customHeight="1">
      <c r="A157" s="902"/>
      <c r="B157" s="902"/>
      <c r="C157" s="902"/>
      <c r="D157" s="902"/>
      <c r="E157" s="902"/>
    </row>
    <row r="158" spans="1:6" ht="15.75" customHeight="1">
      <c r="A158" s="902"/>
      <c r="B158" s="902"/>
      <c r="C158" s="902"/>
      <c r="D158" s="902"/>
      <c r="E158" s="902"/>
    </row>
  </sheetData>
  <mergeCells count="16">
    <mergeCell ref="A127:D127"/>
    <mergeCell ref="E127:E128"/>
    <mergeCell ref="A140:E140"/>
    <mergeCell ref="A141:D141"/>
    <mergeCell ref="E141:E142"/>
    <mergeCell ref="A105:D105"/>
    <mergeCell ref="A6:E6"/>
    <mergeCell ref="A104:E104"/>
    <mergeCell ref="E105:E106"/>
    <mergeCell ref="A126:E126"/>
    <mergeCell ref="A1:E1"/>
    <mergeCell ref="A2:E2"/>
    <mergeCell ref="A3:E3"/>
    <mergeCell ref="A7:D7"/>
    <mergeCell ref="E7:E8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D195"/>
  <sheetViews>
    <sheetView topLeftCell="A171" zoomScale="90" zoomScaleNormal="90" workbookViewId="0">
      <selection activeCell="V195" sqref="A1:V195"/>
    </sheetView>
  </sheetViews>
  <sheetFormatPr baseColWidth="10" defaultRowHeight="15"/>
  <cols>
    <col min="1" max="1" width="12.42578125" customWidth="1"/>
    <col min="2" max="2" width="3.5703125" customWidth="1"/>
    <col min="3" max="3" width="3" customWidth="1"/>
    <col min="4" max="4" width="4.5703125" customWidth="1"/>
    <col min="5" max="5" width="9" customWidth="1"/>
    <col min="6" max="6" width="5.28515625" customWidth="1"/>
    <col min="7" max="7" width="3.42578125" customWidth="1"/>
    <col min="8" max="8" width="4.5703125" customWidth="1"/>
    <col min="9" max="9" width="6.85546875" customWidth="1"/>
    <col min="10" max="10" width="2.85546875" customWidth="1"/>
    <col min="11" max="11" width="4.85546875" customWidth="1"/>
    <col min="12" max="13" width="3.85546875" customWidth="1"/>
    <col min="14" max="14" width="5.42578125" customWidth="1"/>
    <col min="15" max="15" width="5.140625" customWidth="1"/>
    <col min="16" max="16" width="13.85546875" customWidth="1"/>
    <col min="17" max="17" width="13" customWidth="1"/>
    <col min="18" max="18" width="14.42578125" customWidth="1"/>
    <col min="19" max="19" width="13" customWidth="1"/>
    <col min="20" max="20" width="14" customWidth="1"/>
    <col min="21" max="21" width="13.5703125" customWidth="1"/>
    <col min="22" max="22" width="12.7109375" customWidth="1"/>
    <col min="23" max="24" width="14.28515625" customWidth="1"/>
    <col min="25" max="25" width="15.42578125" customWidth="1"/>
    <col min="26" max="26" width="13.42578125" customWidth="1"/>
    <col min="27" max="27" width="14" customWidth="1"/>
    <col min="28" max="28" width="14.5703125" customWidth="1"/>
    <col min="29" max="29" width="13.7109375" customWidth="1"/>
  </cols>
  <sheetData>
    <row r="1" spans="1:27" ht="33" customHeight="1">
      <c r="A1" s="1053" t="s">
        <v>1007</v>
      </c>
      <c r="B1" s="1440" t="s">
        <v>1006</v>
      </c>
      <c r="C1" s="1441"/>
      <c r="D1" s="1441"/>
      <c r="E1" s="1441"/>
      <c r="F1" s="1441"/>
      <c r="G1" s="1441"/>
      <c r="H1" s="1442"/>
      <c r="I1" s="1443" t="s">
        <v>1005</v>
      </c>
      <c r="J1" s="1444"/>
      <c r="K1" s="1440" t="s">
        <v>1004</v>
      </c>
      <c r="L1" s="1441"/>
      <c r="M1" s="1441"/>
      <c r="N1" s="1441"/>
      <c r="O1" s="1442"/>
      <c r="P1" s="1440" t="s">
        <v>1003</v>
      </c>
      <c r="Q1" s="1441"/>
      <c r="R1" s="1441"/>
      <c r="S1" s="1441"/>
      <c r="T1" s="1441"/>
      <c r="U1" s="1441"/>
      <c r="V1" s="1442"/>
    </row>
    <row r="2" spans="1:27" ht="168" customHeight="1" thickBot="1">
      <c r="A2" s="895" t="s">
        <v>1002</v>
      </c>
      <c r="B2" s="894" t="s">
        <v>1001</v>
      </c>
      <c r="C2" s="893" t="s">
        <v>1000</v>
      </c>
      <c r="D2" s="893" t="s">
        <v>999</v>
      </c>
      <c r="E2" s="892" t="s">
        <v>998</v>
      </c>
      <c r="F2" s="891" t="s">
        <v>997</v>
      </c>
      <c r="G2" s="891" t="s">
        <v>996</v>
      </c>
      <c r="H2" s="891" t="s">
        <v>995</v>
      </c>
      <c r="I2" s="890" t="s">
        <v>994</v>
      </c>
      <c r="J2" s="889" t="s">
        <v>993</v>
      </c>
      <c r="K2" s="888" t="s">
        <v>992</v>
      </c>
      <c r="L2" s="887" t="s">
        <v>991</v>
      </c>
      <c r="M2" s="887" t="s">
        <v>990</v>
      </c>
      <c r="N2" s="887" t="s">
        <v>989</v>
      </c>
      <c r="O2" s="886" t="s">
        <v>988</v>
      </c>
      <c r="P2" s="885" t="s">
        <v>987</v>
      </c>
      <c r="Q2" s="884" t="s">
        <v>986</v>
      </c>
      <c r="R2" s="884" t="s">
        <v>985</v>
      </c>
      <c r="S2" s="883" t="s">
        <v>984</v>
      </c>
      <c r="T2" s="883" t="s">
        <v>983</v>
      </c>
      <c r="U2" s="883" t="s">
        <v>982</v>
      </c>
      <c r="V2" s="882" t="s">
        <v>981</v>
      </c>
    </row>
    <row r="3" spans="1:27" ht="15.75" hidden="1" thickBot="1">
      <c r="A3" s="881">
        <v>10</v>
      </c>
      <c r="B3" s="881">
        <v>1</v>
      </c>
      <c r="C3" s="881">
        <v>1</v>
      </c>
      <c r="D3" s="881">
        <v>2</v>
      </c>
      <c r="E3" s="881">
        <v>7</v>
      </c>
      <c r="F3" s="881">
        <v>3</v>
      </c>
      <c r="G3" s="881">
        <v>1</v>
      </c>
      <c r="H3" s="881">
        <v>1</v>
      </c>
      <c r="I3" s="881">
        <v>5</v>
      </c>
      <c r="J3" s="881">
        <v>1</v>
      </c>
      <c r="K3" s="881">
        <v>2</v>
      </c>
      <c r="L3" s="881">
        <v>1</v>
      </c>
      <c r="M3" s="880">
        <v>1</v>
      </c>
      <c r="N3" s="880">
        <v>2</v>
      </c>
      <c r="O3" s="880">
        <v>2</v>
      </c>
      <c r="P3" s="880"/>
      <c r="Q3" s="880"/>
      <c r="R3" s="880"/>
      <c r="S3" s="880"/>
      <c r="T3" s="880"/>
      <c r="U3" s="880"/>
      <c r="V3" s="880"/>
    </row>
    <row r="4" spans="1:27">
      <c r="A4" s="1056">
        <v>4071300100</v>
      </c>
      <c r="B4" s="1057">
        <v>2</v>
      </c>
      <c r="C4" s="1056">
        <v>2</v>
      </c>
      <c r="D4" s="1058" t="s">
        <v>1383</v>
      </c>
      <c r="E4" s="1056" t="s">
        <v>1384</v>
      </c>
      <c r="F4" s="1056">
        <v>287</v>
      </c>
      <c r="G4" s="1056" t="s">
        <v>785</v>
      </c>
      <c r="H4" s="1056">
        <v>1</v>
      </c>
      <c r="I4" s="1056" t="s">
        <v>1385</v>
      </c>
      <c r="J4" s="1056">
        <v>1</v>
      </c>
      <c r="K4" s="1057">
        <v>20</v>
      </c>
      <c r="L4" s="1056">
        <v>1</v>
      </c>
      <c r="M4" s="1056">
        <v>5</v>
      </c>
      <c r="N4" s="1056" t="s">
        <v>1386</v>
      </c>
      <c r="O4" s="1058" t="s">
        <v>1387</v>
      </c>
      <c r="P4" s="1059">
        <v>2896434.42</v>
      </c>
      <c r="Q4" s="1059">
        <v>157139.57999999999</v>
      </c>
      <c r="R4" s="1059">
        <f>+P4+Q4</f>
        <v>3053574</v>
      </c>
      <c r="S4" s="1059">
        <v>1483313.85</v>
      </c>
      <c r="T4" s="1059">
        <f t="shared" ref="T4:V23" si="0">+S4</f>
        <v>1483313.85</v>
      </c>
      <c r="U4" s="1059">
        <f t="shared" si="0"/>
        <v>1483313.85</v>
      </c>
      <c r="V4" s="1059">
        <f t="shared" si="0"/>
        <v>1483313.85</v>
      </c>
      <c r="W4" s="1028"/>
      <c r="X4" s="1028"/>
      <c r="Y4" s="1028"/>
      <c r="Z4" s="1028"/>
      <c r="AA4" s="1028"/>
    </row>
    <row r="5" spans="1:27">
      <c r="A5" s="1056">
        <v>4071300100</v>
      </c>
      <c r="B5" s="1057">
        <v>2</v>
      </c>
      <c r="C5" s="1056">
        <v>2</v>
      </c>
      <c r="D5" s="1058" t="s">
        <v>1383</v>
      </c>
      <c r="E5" s="1056" t="s">
        <v>1384</v>
      </c>
      <c r="F5" s="1056">
        <v>287</v>
      </c>
      <c r="G5" s="1056" t="s">
        <v>785</v>
      </c>
      <c r="H5" s="1056">
        <v>1</v>
      </c>
      <c r="I5" s="1056" t="s">
        <v>1388</v>
      </c>
      <c r="J5" s="1056">
        <v>1</v>
      </c>
      <c r="K5" s="1057">
        <v>20</v>
      </c>
      <c r="L5" s="1056">
        <v>1</v>
      </c>
      <c r="M5" s="1056">
        <v>5</v>
      </c>
      <c r="N5" s="1056" t="s">
        <v>1386</v>
      </c>
      <c r="O5" s="1058" t="s">
        <v>1387</v>
      </c>
      <c r="P5" s="1059">
        <v>935198.05</v>
      </c>
      <c r="Q5" s="1059">
        <v>0</v>
      </c>
      <c r="R5" s="1059">
        <f t="shared" ref="R5:R69" si="1">+P5+Q5</f>
        <v>935198.05</v>
      </c>
      <c r="S5" s="1059">
        <v>439756.5</v>
      </c>
      <c r="T5" s="1059">
        <f t="shared" si="0"/>
        <v>439756.5</v>
      </c>
      <c r="U5" s="1059">
        <f t="shared" si="0"/>
        <v>439756.5</v>
      </c>
      <c r="V5" s="1059">
        <f t="shared" si="0"/>
        <v>439756.5</v>
      </c>
      <c r="W5" s="1028"/>
      <c r="X5" s="1028"/>
      <c r="Y5" s="1028"/>
      <c r="Z5" s="1028"/>
      <c r="AA5" s="1028"/>
    </row>
    <row r="6" spans="1:27">
      <c r="A6" s="1056">
        <v>4071300100</v>
      </c>
      <c r="B6" s="1057">
        <v>2</v>
      </c>
      <c r="C6" s="1056">
        <v>2</v>
      </c>
      <c r="D6" s="1058" t="s">
        <v>1383</v>
      </c>
      <c r="E6" s="1056" t="s">
        <v>1384</v>
      </c>
      <c r="F6" s="1056">
        <v>287</v>
      </c>
      <c r="G6" s="1056" t="s">
        <v>785</v>
      </c>
      <c r="H6" s="1056">
        <v>1</v>
      </c>
      <c r="I6" s="1056" t="s">
        <v>1389</v>
      </c>
      <c r="J6" s="1056">
        <v>1</v>
      </c>
      <c r="K6" s="1057">
        <v>20</v>
      </c>
      <c r="L6" s="1056">
        <v>1</v>
      </c>
      <c r="M6" s="1056">
        <v>5</v>
      </c>
      <c r="N6" s="1056" t="s">
        <v>1386</v>
      </c>
      <c r="O6" s="1058" t="s">
        <v>1387</v>
      </c>
      <c r="P6" s="1059">
        <v>156610.15</v>
      </c>
      <c r="Q6" s="1059">
        <v>-110956.12</v>
      </c>
      <c r="R6" s="1059">
        <f t="shared" si="1"/>
        <v>45654.03</v>
      </c>
      <c r="S6" s="1059">
        <v>45654.03</v>
      </c>
      <c r="T6" s="1059">
        <f t="shared" si="0"/>
        <v>45654.03</v>
      </c>
      <c r="U6" s="1059">
        <f t="shared" si="0"/>
        <v>45654.03</v>
      </c>
      <c r="V6" s="1059">
        <f t="shared" si="0"/>
        <v>45654.03</v>
      </c>
      <c r="W6" s="1028"/>
      <c r="X6" s="1028"/>
      <c r="Y6" s="1028"/>
      <c r="Z6" s="1028"/>
      <c r="AA6" s="1028"/>
    </row>
    <row r="7" spans="1:27">
      <c r="A7" s="1056">
        <v>4071300100</v>
      </c>
      <c r="B7" s="1057">
        <v>2</v>
      </c>
      <c r="C7" s="1056">
        <v>2</v>
      </c>
      <c r="D7" s="1058" t="s">
        <v>1383</v>
      </c>
      <c r="E7" s="1056" t="s">
        <v>1384</v>
      </c>
      <c r="F7" s="1056">
        <v>287</v>
      </c>
      <c r="G7" s="1056" t="s">
        <v>785</v>
      </c>
      <c r="H7" s="1056">
        <v>1</v>
      </c>
      <c r="I7" s="1056" t="s">
        <v>1390</v>
      </c>
      <c r="J7" s="1056">
        <v>1</v>
      </c>
      <c r="K7" s="1057">
        <v>20</v>
      </c>
      <c r="L7" s="1056">
        <v>1</v>
      </c>
      <c r="M7" s="1056">
        <v>5</v>
      </c>
      <c r="N7" s="1056" t="s">
        <v>1386</v>
      </c>
      <c r="O7" s="1058" t="s">
        <v>1387</v>
      </c>
      <c r="P7" s="1059">
        <v>1179033.3799999999</v>
      </c>
      <c r="Q7" s="1059">
        <v>0</v>
      </c>
      <c r="R7" s="1059">
        <f t="shared" si="1"/>
        <v>1179033.3799999999</v>
      </c>
      <c r="S7" s="1059">
        <v>510070.33</v>
      </c>
      <c r="T7" s="1059">
        <f t="shared" si="0"/>
        <v>510070.33</v>
      </c>
      <c r="U7" s="1059">
        <f t="shared" si="0"/>
        <v>510070.33</v>
      </c>
      <c r="V7" s="1059">
        <f t="shared" si="0"/>
        <v>510070.33</v>
      </c>
      <c r="W7" s="1028"/>
      <c r="X7" s="1028"/>
      <c r="Y7" s="1028"/>
      <c r="Z7" s="1028"/>
      <c r="AA7" s="1028"/>
    </row>
    <row r="8" spans="1:27">
      <c r="A8" s="1056">
        <v>4071300100</v>
      </c>
      <c r="B8" s="1057">
        <v>2</v>
      </c>
      <c r="C8" s="1056">
        <v>2</v>
      </c>
      <c r="D8" s="1058" t="s">
        <v>1383</v>
      </c>
      <c r="E8" s="1056" t="s">
        <v>1384</v>
      </c>
      <c r="F8" s="1056">
        <v>287</v>
      </c>
      <c r="G8" s="1056" t="s">
        <v>785</v>
      </c>
      <c r="H8" s="1056">
        <v>1</v>
      </c>
      <c r="I8" s="1056" t="s">
        <v>1391</v>
      </c>
      <c r="J8" s="1056">
        <v>1</v>
      </c>
      <c r="K8" s="1057">
        <v>20</v>
      </c>
      <c r="L8" s="1056">
        <v>1</v>
      </c>
      <c r="M8" s="1056">
        <v>5</v>
      </c>
      <c r="N8" s="1056" t="s">
        <v>1386</v>
      </c>
      <c r="O8" s="1058" t="s">
        <v>1387</v>
      </c>
      <c r="P8" s="1059">
        <v>117960.16</v>
      </c>
      <c r="Q8" s="1059">
        <v>-79183.460000000006</v>
      </c>
      <c r="R8" s="1059">
        <f t="shared" si="1"/>
        <v>38776.699999999997</v>
      </c>
      <c r="S8" s="1059">
        <v>38776.699999999997</v>
      </c>
      <c r="T8" s="1059">
        <f t="shared" si="0"/>
        <v>38776.699999999997</v>
      </c>
      <c r="U8" s="1059">
        <f t="shared" si="0"/>
        <v>38776.699999999997</v>
      </c>
      <c r="V8" s="1059">
        <f t="shared" si="0"/>
        <v>38776.699999999997</v>
      </c>
      <c r="W8" s="1028"/>
      <c r="X8" s="1028"/>
      <c r="Y8" s="1028"/>
      <c r="Z8" s="1028"/>
      <c r="AA8" s="1028"/>
    </row>
    <row r="9" spans="1:27">
      <c r="A9" s="1056">
        <v>4071300100</v>
      </c>
      <c r="B9" s="1057">
        <v>2</v>
      </c>
      <c r="C9" s="1056">
        <v>2</v>
      </c>
      <c r="D9" s="1058" t="s">
        <v>1383</v>
      </c>
      <c r="E9" s="1056" t="s">
        <v>1384</v>
      </c>
      <c r="F9" s="1056">
        <v>287</v>
      </c>
      <c r="G9" s="1056" t="s">
        <v>785</v>
      </c>
      <c r="H9" s="1056">
        <v>1</v>
      </c>
      <c r="I9" s="1056" t="s">
        <v>1392</v>
      </c>
      <c r="J9" s="1056">
        <v>1</v>
      </c>
      <c r="K9" s="1057">
        <v>20</v>
      </c>
      <c r="L9" s="1056">
        <v>1</v>
      </c>
      <c r="M9" s="1056">
        <v>5</v>
      </c>
      <c r="N9" s="1056" t="s">
        <v>1386</v>
      </c>
      <c r="O9" s="1058" t="s">
        <v>1387</v>
      </c>
      <c r="P9" s="1059">
        <v>8848.56</v>
      </c>
      <c r="Q9" s="1059">
        <v>8000</v>
      </c>
      <c r="R9" s="1059">
        <f t="shared" si="1"/>
        <v>16848.559999999998</v>
      </c>
      <c r="S9" s="1059">
        <v>13196.85</v>
      </c>
      <c r="T9" s="1059">
        <f t="shared" si="0"/>
        <v>13196.85</v>
      </c>
      <c r="U9" s="1059">
        <f t="shared" si="0"/>
        <v>13196.85</v>
      </c>
      <c r="V9" s="1059">
        <f t="shared" si="0"/>
        <v>13196.85</v>
      </c>
      <c r="W9" s="1028"/>
      <c r="X9" s="1028"/>
      <c r="Y9" s="1028"/>
      <c r="Z9" s="1028"/>
      <c r="AA9" s="1028"/>
    </row>
    <row r="10" spans="1:27">
      <c r="A10" s="1056">
        <v>4071300100</v>
      </c>
      <c r="B10" s="1057">
        <v>2</v>
      </c>
      <c r="C10" s="1056">
        <v>2</v>
      </c>
      <c r="D10" s="1058" t="s">
        <v>1383</v>
      </c>
      <c r="E10" s="1056" t="s">
        <v>1384</v>
      </c>
      <c r="F10" s="1056">
        <v>287</v>
      </c>
      <c r="G10" s="1056" t="s">
        <v>785</v>
      </c>
      <c r="H10" s="1056">
        <v>1</v>
      </c>
      <c r="I10" s="1056" t="s">
        <v>1393</v>
      </c>
      <c r="J10" s="1056">
        <v>1</v>
      </c>
      <c r="K10" s="1057">
        <v>20</v>
      </c>
      <c r="L10" s="1056">
        <v>1</v>
      </c>
      <c r="M10" s="1056">
        <v>5</v>
      </c>
      <c r="N10" s="1056" t="s">
        <v>1386</v>
      </c>
      <c r="O10" s="1058" t="s">
        <v>1387</v>
      </c>
      <c r="P10" s="1059">
        <v>12321.6</v>
      </c>
      <c r="Q10" s="1059">
        <v>0</v>
      </c>
      <c r="R10" s="1059">
        <f t="shared" si="1"/>
        <v>12321.6</v>
      </c>
      <c r="S10" s="1059">
        <v>7906.74</v>
      </c>
      <c r="T10" s="1059">
        <f t="shared" si="0"/>
        <v>7906.74</v>
      </c>
      <c r="U10" s="1059">
        <f t="shared" si="0"/>
        <v>7906.74</v>
      </c>
      <c r="V10" s="1059">
        <f t="shared" si="0"/>
        <v>7906.74</v>
      </c>
      <c r="W10" s="1028"/>
      <c r="X10" s="1028"/>
      <c r="Y10" s="1028"/>
      <c r="Z10" s="1028"/>
      <c r="AA10" s="1028"/>
    </row>
    <row r="11" spans="1:27">
      <c r="A11" s="1056">
        <v>4071300100</v>
      </c>
      <c r="B11" s="1057">
        <v>2</v>
      </c>
      <c r="C11" s="1056">
        <v>2</v>
      </c>
      <c r="D11" s="1058" t="s">
        <v>1383</v>
      </c>
      <c r="E11" s="1056" t="s">
        <v>1384</v>
      </c>
      <c r="F11" s="1056">
        <v>287</v>
      </c>
      <c r="G11" s="1056" t="s">
        <v>785</v>
      </c>
      <c r="H11" s="1056">
        <v>1</v>
      </c>
      <c r="I11" s="1056" t="s">
        <v>1394</v>
      </c>
      <c r="J11" s="1056">
        <v>1</v>
      </c>
      <c r="K11" s="1057">
        <v>20</v>
      </c>
      <c r="L11" s="1056">
        <v>1</v>
      </c>
      <c r="M11" s="1056">
        <v>5</v>
      </c>
      <c r="N11" s="1056" t="s">
        <v>1386</v>
      </c>
      <c r="O11" s="1058" t="s">
        <v>1387</v>
      </c>
      <c r="P11" s="1059">
        <v>263428.46000000002</v>
      </c>
      <c r="Q11" s="1059">
        <v>0</v>
      </c>
      <c r="R11" s="1059">
        <f t="shared" si="1"/>
        <v>263428.46000000002</v>
      </c>
      <c r="S11" s="1059">
        <v>23751.38</v>
      </c>
      <c r="T11" s="1059">
        <f t="shared" si="0"/>
        <v>23751.38</v>
      </c>
      <c r="U11" s="1059">
        <f t="shared" si="0"/>
        <v>23751.38</v>
      </c>
      <c r="V11" s="1059">
        <f t="shared" si="0"/>
        <v>23751.38</v>
      </c>
      <c r="W11" s="1028"/>
      <c r="X11" s="1028"/>
      <c r="Y11" s="1028"/>
      <c r="Z11" s="1028"/>
      <c r="AA11" s="1028"/>
    </row>
    <row r="12" spans="1:27">
      <c r="A12" s="1056">
        <v>4071300100</v>
      </c>
      <c r="B12" s="1057">
        <v>2</v>
      </c>
      <c r="C12" s="1056">
        <v>2</v>
      </c>
      <c r="D12" s="1058" t="s">
        <v>1383</v>
      </c>
      <c r="E12" s="1056" t="s">
        <v>1384</v>
      </c>
      <c r="F12" s="1056">
        <v>287</v>
      </c>
      <c r="G12" s="1056" t="s">
        <v>785</v>
      </c>
      <c r="H12" s="1056">
        <v>1</v>
      </c>
      <c r="I12" s="1056" t="s">
        <v>1395</v>
      </c>
      <c r="J12" s="1056">
        <v>1</v>
      </c>
      <c r="K12" s="1057">
        <v>20</v>
      </c>
      <c r="L12" s="1056">
        <v>1</v>
      </c>
      <c r="M12" s="1056">
        <v>5</v>
      </c>
      <c r="N12" s="1056" t="s">
        <v>1386</v>
      </c>
      <c r="O12" s="1058" t="s">
        <v>1387</v>
      </c>
      <c r="P12" s="1059">
        <v>281734.08</v>
      </c>
      <c r="Q12" s="1059">
        <v>0</v>
      </c>
      <c r="R12" s="1059">
        <f t="shared" si="1"/>
        <v>281734.08</v>
      </c>
      <c r="S12" s="1059">
        <v>221598.07</v>
      </c>
      <c r="T12" s="1059">
        <f t="shared" si="0"/>
        <v>221598.07</v>
      </c>
      <c r="U12" s="1059">
        <f t="shared" si="0"/>
        <v>221598.07</v>
      </c>
      <c r="V12" s="1059">
        <f t="shared" si="0"/>
        <v>221598.07</v>
      </c>
      <c r="W12" s="1028"/>
      <c r="X12" s="1028"/>
      <c r="Y12" s="1028"/>
      <c r="Z12" s="1028"/>
      <c r="AA12" s="1028"/>
    </row>
    <row r="13" spans="1:27">
      <c r="A13" s="1056">
        <v>4071300100</v>
      </c>
      <c r="B13" s="1057">
        <v>2</v>
      </c>
      <c r="C13" s="1056">
        <v>2</v>
      </c>
      <c r="D13" s="1058" t="s">
        <v>1383</v>
      </c>
      <c r="E13" s="1056" t="s">
        <v>1384</v>
      </c>
      <c r="F13" s="1056">
        <v>287</v>
      </c>
      <c r="G13" s="1056" t="s">
        <v>785</v>
      </c>
      <c r="H13" s="1056">
        <v>1</v>
      </c>
      <c r="I13" s="1056" t="s">
        <v>1396</v>
      </c>
      <c r="J13" s="1056">
        <v>1</v>
      </c>
      <c r="K13" s="1057">
        <v>20</v>
      </c>
      <c r="L13" s="1056">
        <v>1</v>
      </c>
      <c r="M13" s="1056">
        <v>5</v>
      </c>
      <c r="N13" s="1056" t="s">
        <v>1386</v>
      </c>
      <c r="O13" s="1058" t="s">
        <v>1387</v>
      </c>
      <c r="P13" s="1059">
        <v>110.01</v>
      </c>
      <c r="Q13" s="1059">
        <v>0</v>
      </c>
      <c r="R13" s="1059">
        <f t="shared" si="1"/>
        <v>110.01</v>
      </c>
      <c r="S13" s="1059">
        <v>81.510000000000005</v>
      </c>
      <c r="T13" s="1059">
        <f t="shared" si="0"/>
        <v>81.510000000000005</v>
      </c>
      <c r="U13" s="1059">
        <f t="shared" si="0"/>
        <v>81.510000000000005</v>
      </c>
      <c r="V13" s="1059">
        <f t="shared" si="0"/>
        <v>81.510000000000005</v>
      </c>
      <c r="W13" s="1028"/>
      <c r="X13" s="1028"/>
      <c r="Y13" s="1028"/>
      <c r="Z13" s="1028"/>
      <c r="AA13" s="1028"/>
    </row>
    <row r="14" spans="1:27">
      <c r="A14" s="1056">
        <v>4071300100</v>
      </c>
      <c r="B14" s="1057">
        <v>2</v>
      </c>
      <c r="C14" s="1056">
        <v>2</v>
      </c>
      <c r="D14" s="1058" t="s">
        <v>1383</v>
      </c>
      <c r="E14" s="1056" t="s">
        <v>1384</v>
      </c>
      <c r="F14" s="1056">
        <v>287</v>
      </c>
      <c r="G14" s="1056" t="s">
        <v>785</v>
      </c>
      <c r="H14" s="1056">
        <v>1</v>
      </c>
      <c r="I14" s="1056" t="s">
        <v>1397</v>
      </c>
      <c r="J14" s="1056">
        <v>1</v>
      </c>
      <c r="K14" s="1057">
        <v>20</v>
      </c>
      <c r="L14" s="1056">
        <v>1</v>
      </c>
      <c r="M14" s="1056">
        <v>5</v>
      </c>
      <c r="N14" s="1056" t="s">
        <v>1386</v>
      </c>
      <c r="O14" s="1058" t="s">
        <v>1387</v>
      </c>
      <c r="P14" s="1059">
        <v>470.12</v>
      </c>
      <c r="Q14" s="1059">
        <v>0</v>
      </c>
      <c r="R14" s="1059">
        <f t="shared" si="1"/>
        <v>470.12</v>
      </c>
      <c r="S14" s="1059">
        <v>398.07</v>
      </c>
      <c r="T14" s="1059">
        <f t="shared" si="0"/>
        <v>398.07</v>
      </c>
      <c r="U14" s="1059">
        <f t="shared" si="0"/>
        <v>398.07</v>
      </c>
      <c r="V14" s="1059">
        <f t="shared" si="0"/>
        <v>398.07</v>
      </c>
      <c r="W14" s="1028"/>
      <c r="X14" s="1028"/>
      <c r="Y14" s="1028"/>
      <c r="Z14" s="1028"/>
      <c r="AA14" s="1028"/>
    </row>
    <row r="15" spans="1:27">
      <c r="A15" s="1056">
        <v>4071300100</v>
      </c>
      <c r="B15" s="1057">
        <v>2</v>
      </c>
      <c r="C15" s="1056">
        <v>2</v>
      </c>
      <c r="D15" s="1058" t="s">
        <v>1383</v>
      </c>
      <c r="E15" s="1056" t="s">
        <v>1384</v>
      </c>
      <c r="F15" s="1056">
        <v>287</v>
      </c>
      <c r="G15" s="1056" t="s">
        <v>785</v>
      </c>
      <c r="H15" s="1056">
        <v>1</v>
      </c>
      <c r="I15" s="1056" t="s">
        <v>1398</v>
      </c>
      <c r="J15" s="1056">
        <v>1</v>
      </c>
      <c r="K15" s="1057">
        <v>20</v>
      </c>
      <c r="L15" s="1056">
        <v>1</v>
      </c>
      <c r="M15" s="1056">
        <v>5</v>
      </c>
      <c r="N15" s="1056" t="s">
        <v>1386</v>
      </c>
      <c r="O15" s="1058" t="s">
        <v>1387</v>
      </c>
      <c r="P15" s="1059">
        <v>16572.57</v>
      </c>
      <c r="Q15" s="1059">
        <v>0</v>
      </c>
      <c r="R15" s="1059">
        <f t="shared" si="1"/>
        <v>16572.57</v>
      </c>
      <c r="S15" s="1059">
        <v>13035.25</v>
      </c>
      <c r="T15" s="1059">
        <f t="shared" si="0"/>
        <v>13035.25</v>
      </c>
      <c r="U15" s="1059">
        <f t="shared" si="0"/>
        <v>13035.25</v>
      </c>
      <c r="V15" s="1059">
        <f t="shared" si="0"/>
        <v>13035.25</v>
      </c>
      <c r="W15" s="1028"/>
      <c r="X15" s="1028"/>
      <c r="Y15" s="1028"/>
      <c r="Z15" s="1028"/>
      <c r="AA15" s="1028"/>
    </row>
    <row r="16" spans="1:27">
      <c r="A16" s="1056">
        <v>4071300100</v>
      </c>
      <c r="B16" s="1057">
        <v>2</v>
      </c>
      <c r="C16" s="1056">
        <v>2</v>
      </c>
      <c r="D16" s="1058" t="s">
        <v>1383</v>
      </c>
      <c r="E16" s="1056" t="s">
        <v>1384</v>
      </c>
      <c r="F16" s="1056">
        <v>287</v>
      </c>
      <c r="G16" s="1056" t="s">
        <v>785</v>
      </c>
      <c r="H16" s="1056">
        <v>1</v>
      </c>
      <c r="I16" s="1056" t="s">
        <v>1399</v>
      </c>
      <c r="J16" s="1056">
        <v>1</v>
      </c>
      <c r="K16" s="1057">
        <v>20</v>
      </c>
      <c r="L16" s="1056">
        <v>1</v>
      </c>
      <c r="M16" s="1056">
        <v>5</v>
      </c>
      <c r="N16" s="1056" t="s">
        <v>1386</v>
      </c>
      <c r="O16" s="1058" t="s">
        <v>1387</v>
      </c>
      <c r="P16" s="1059">
        <v>666952.67000000004</v>
      </c>
      <c r="Q16" s="1059">
        <v>0</v>
      </c>
      <c r="R16" s="1059">
        <f t="shared" si="1"/>
        <v>666952.67000000004</v>
      </c>
      <c r="S16" s="1059">
        <v>519243.71</v>
      </c>
      <c r="T16" s="1059">
        <f t="shared" si="0"/>
        <v>519243.71</v>
      </c>
      <c r="U16" s="1059">
        <f t="shared" si="0"/>
        <v>519243.71</v>
      </c>
      <c r="V16" s="1059">
        <f t="shared" si="0"/>
        <v>519243.71</v>
      </c>
      <c r="W16" s="1028"/>
      <c r="X16" s="1028"/>
      <c r="Y16" s="1028"/>
      <c r="Z16" s="1028"/>
      <c r="AA16" s="1028"/>
    </row>
    <row r="17" spans="1:27">
      <c r="A17" s="1056">
        <v>4071300100</v>
      </c>
      <c r="B17" s="1057">
        <v>2</v>
      </c>
      <c r="C17" s="1056">
        <v>2</v>
      </c>
      <c r="D17" s="1058" t="s">
        <v>1383</v>
      </c>
      <c r="E17" s="1056" t="s">
        <v>1384</v>
      </c>
      <c r="F17" s="1056">
        <v>287</v>
      </c>
      <c r="G17" s="1056" t="s">
        <v>785</v>
      </c>
      <c r="H17" s="1056">
        <v>1</v>
      </c>
      <c r="I17" s="1056" t="s">
        <v>1400</v>
      </c>
      <c r="J17" s="1056">
        <v>1</v>
      </c>
      <c r="K17" s="1057">
        <v>20</v>
      </c>
      <c r="L17" s="1056">
        <v>1</v>
      </c>
      <c r="M17" s="1056">
        <v>5</v>
      </c>
      <c r="N17" s="1056" t="s">
        <v>1386</v>
      </c>
      <c r="O17" s="1058" t="s">
        <v>1387</v>
      </c>
      <c r="P17" s="1059">
        <v>33145.120000000003</v>
      </c>
      <c r="Q17" s="1059">
        <v>0</v>
      </c>
      <c r="R17" s="1059">
        <f t="shared" si="1"/>
        <v>33145.120000000003</v>
      </c>
      <c r="S17" s="1059">
        <v>26070.37</v>
      </c>
      <c r="T17" s="1059">
        <f t="shared" si="0"/>
        <v>26070.37</v>
      </c>
      <c r="U17" s="1059">
        <f t="shared" si="0"/>
        <v>26070.37</v>
      </c>
      <c r="V17" s="1059">
        <f t="shared" si="0"/>
        <v>26070.37</v>
      </c>
      <c r="W17" s="1028"/>
      <c r="X17" s="1028"/>
      <c r="Y17" s="1028"/>
      <c r="Z17" s="1028"/>
      <c r="AA17" s="1028"/>
    </row>
    <row r="18" spans="1:27">
      <c r="A18" s="1056">
        <v>4071300100</v>
      </c>
      <c r="B18" s="1057">
        <v>2</v>
      </c>
      <c r="C18" s="1056">
        <v>2</v>
      </c>
      <c r="D18" s="1058" t="s">
        <v>1383</v>
      </c>
      <c r="E18" s="1056" t="s">
        <v>1384</v>
      </c>
      <c r="F18" s="1056">
        <v>287</v>
      </c>
      <c r="G18" s="1056" t="s">
        <v>785</v>
      </c>
      <c r="H18" s="1056">
        <v>1</v>
      </c>
      <c r="I18" s="1056" t="s">
        <v>1401</v>
      </c>
      <c r="J18" s="1056">
        <v>1</v>
      </c>
      <c r="K18" s="1057">
        <v>20</v>
      </c>
      <c r="L18" s="1056">
        <v>1</v>
      </c>
      <c r="M18" s="1056">
        <v>5</v>
      </c>
      <c r="N18" s="1056" t="s">
        <v>1386</v>
      </c>
      <c r="O18" s="1058" t="s">
        <v>1387</v>
      </c>
      <c r="P18" s="1059">
        <v>77136</v>
      </c>
      <c r="Q18" s="1059">
        <v>0</v>
      </c>
      <c r="R18" s="1059">
        <f t="shared" si="1"/>
        <v>77136</v>
      </c>
      <c r="S18" s="1059">
        <v>57852</v>
      </c>
      <c r="T18" s="1059">
        <f t="shared" si="0"/>
        <v>57852</v>
      </c>
      <c r="U18" s="1059">
        <f t="shared" si="0"/>
        <v>57852</v>
      </c>
      <c r="V18" s="1059">
        <f t="shared" si="0"/>
        <v>57852</v>
      </c>
      <c r="W18" s="1028"/>
      <c r="X18" s="1028"/>
      <c r="Y18" s="1028"/>
      <c r="Z18" s="1028"/>
      <c r="AA18" s="1028"/>
    </row>
    <row r="19" spans="1:27">
      <c r="A19" s="1056">
        <v>4071300100</v>
      </c>
      <c r="B19" s="1057">
        <v>2</v>
      </c>
      <c r="C19" s="1056">
        <v>2</v>
      </c>
      <c r="D19" s="1058" t="s">
        <v>1383</v>
      </c>
      <c r="E19" s="1056" t="s">
        <v>1384</v>
      </c>
      <c r="F19" s="1056">
        <v>287</v>
      </c>
      <c r="G19" s="1056" t="s">
        <v>785</v>
      </c>
      <c r="H19" s="1056">
        <v>1</v>
      </c>
      <c r="I19" s="1056" t="s">
        <v>1402</v>
      </c>
      <c r="J19" s="1056">
        <v>1</v>
      </c>
      <c r="K19" s="1057">
        <v>20</v>
      </c>
      <c r="L19" s="1056">
        <v>1</v>
      </c>
      <c r="M19" s="1056">
        <v>5</v>
      </c>
      <c r="N19" s="1056" t="s">
        <v>1386</v>
      </c>
      <c r="O19" s="1058" t="s">
        <v>1387</v>
      </c>
      <c r="P19" s="1059">
        <v>16572.57</v>
      </c>
      <c r="Q19" s="1059">
        <v>0</v>
      </c>
      <c r="R19" s="1059">
        <f t="shared" si="1"/>
        <v>16572.57</v>
      </c>
      <c r="S19" s="1059">
        <v>13035.25</v>
      </c>
      <c r="T19" s="1059">
        <f t="shared" si="0"/>
        <v>13035.25</v>
      </c>
      <c r="U19" s="1059">
        <f t="shared" si="0"/>
        <v>13035.25</v>
      </c>
      <c r="V19" s="1059">
        <f t="shared" si="0"/>
        <v>13035.25</v>
      </c>
      <c r="W19" s="1028"/>
      <c r="X19" s="1028"/>
      <c r="Y19" s="1028"/>
      <c r="Z19" s="1028"/>
      <c r="AA19" s="1028"/>
    </row>
    <row r="20" spans="1:27">
      <c r="A20" s="1056">
        <v>4071300100</v>
      </c>
      <c r="B20" s="1057">
        <v>2</v>
      </c>
      <c r="C20" s="1056">
        <v>2</v>
      </c>
      <c r="D20" s="1058" t="s">
        <v>1383</v>
      </c>
      <c r="E20" s="1056" t="s">
        <v>1384</v>
      </c>
      <c r="F20" s="1056">
        <v>287</v>
      </c>
      <c r="G20" s="1056" t="s">
        <v>785</v>
      </c>
      <c r="H20" s="1056">
        <v>1</v>
      </c>
      <c r="I20" s="1056" t="s">
        <v>1403</v>
      </c>
      <c r="J20" s="1056">
        <v>1</v>
      </c>
      <c r="K20" s="1057">
        <v>20</v>
      </c>
      <c r="L20" s="1056">
        <v>1</v>
      </c>
      <c r="M20" s="1056">
        <v>5</v>
      </c>
      <c r="N20" s="1056" t="s">
        <v>1386</v>
      </c>
      <c r="O20" s="1058" t="s">
        <v>1387</v>
      </c>
      <c r="P20" s="1059">
        <v>132581.10999999999</v>
      </c>
      <c r="Q20" s="1059">
        <v>0</v>
      </c>
      <c r="R20" s="1059">
        <f t="shared" si="1"/>
        <v>132581.10999999999</v>
      </c>
      <c r="S20" s="1059">
        <v>109376.23</v>
      </c>
      <c r="T20" s="1059">
        <f t="shared" si="0"/>
        <v>109376.23</v>
      </c>
      <c r="U20" s="1059">
        <f t="shared" si="0"/>
        <v>109376.23</v>
      </c>
      <c r="V20" s="1059">
        <f t="shared" si="0"/>
        <v>109376.23</v>
      </c>
      <c r="W20" s="1028"/>
      <c r="X20" s="1028"/>
      <c r="Y20" s="1028"/>
      <c r="Z20" s="1028"/>
      <c r="AA20" s="1028"/>
    </row>
    <row r="21" spans="1:27">
      <c r="A21" s="1056">
        <v>4071300100</v>
      </c>
      <c r="B21" s="1057">
        <v>2</v>
      </c>
      <c r="C21" s="1056">
        <v>2</v>
      </c>
      <c r="D21" s="1058" t="s">
        <v>1383</v>
      </c>
      <c r="E21" s="1056" t="s">
        <v>1384</v>
      </c>
      <c r="F21" s="1056">
        <v>287</v>
      </c>
      <c r="G21" s="1056" t="s">
        <v>785</v>
      </c>
      <c r="H21" s="1056">
        <v>1</v>
      </c>
      <c r="I21" s="1056" t="s">
        <v>1404</v>
      </c>
      <c r="J21" s="1056">
        <v>1</v>
      </c>
      <c r="K21" s="1057">
        <v>20</v>
      </c>
      <c r="L21" s="1056">
        <v>1</v>
      </c>
      <c r="M21" s="1056">
        <v>5</v>
      </c>
      <c r="N21" s="1056" t="s">
        <v>1386</v>
      </c>
      <c r="O21" s="1058" t="s">
        <v>1387</v>
      </c>
      <c r="P21" s="1059">
        <v>2285</v>
      </c>
      <c r="Q21" s="1059">
        <v>0</v>
      </c>
      <c r="R21" s="1059">
        <f t="shared" si="1"/>
        <v>2285</v>
      </c>
      <c r="S21" s="1059">
        <v>1694.5</v>
      </c>
      <c r="T21" s="1059">
        <f t="shared" si="0"/>
        <v>1694.5</v>
      </c>
      <c r="U21" s="1059">
        <f t="shared" si="0"/>
        <v>1694.5</v>
      </c>
      <c r="V21" s="1059">
        <f t="shared" si="0"/>
        <v>1694.5</v>
      </c>
      <c r="W21" s="1028"/>
      <c r="X21" s="1028"/>
      <c r="Y21" s="1028"/>
      <c r="Z21" s="1028"/>
      <c r="AA21" s="1028"/>
    </row>
    <row r="22" spans="1:27">
      <c r="A22" s="1056">
        <v>4071300100</v>
      </c>
      <c r="B22" s="1057">
        <v>2</v>
      </c>
      <c r="C22" s="1056">
        <v>2</v>
      </c>
      <c r="D22" s="1058" t="s">
        <v>1383</v>
      </c>
      <c r="E22" s="1056" t="s">
        <v>1384</v>
      </c>
      <c r="F22" s="1056">
        <v>287</v>
      </c>
      <c r="G22" s="1056" t="s">
        <v>785</v>
      </c>
      <c r="H22" s="1056">
        <v>1</v>
      </c>
      <c r="I22" s="1056" t="s">
        <v>1405</v>
      </c>
      <c r="J22" s="1056">
        <v>1</v>
      </c>
      <c r="K22" s="1057">
        <v>20</v>
      </c>
      <c r="L22" s="1056">
        <v>1</v>
      </c>
      <c r="M22" s="1056">
        <v>5</v>
      </c>
      <c r="N22" s="1056" t="s">
        <v>1386</v>
      </c>
      <c r="O22" s="1058" t="s">
        <v>1387</v>
      </c>
      <c r="P22" s="1059">
        <v>563467.79</v>
      </c>
      <c r="Q22" s="1059">
        <v>0</v>
      </c>
      <c r="R22" s="1059">
        <f t="shared" si="1"/>
        <v>563467.79</v>
      </c>
      <c r="S22" s="1059">
        <v>443195.65</v>
      </c>
      <c r="T22" s="1059">
        <f t="shared" si="0"/>
        <v>443195.65</v>
      </c>
      <c r="U22" s="1059">
        <f t="shared" si="0"/>
        <v>443195.65</v>
      </c>
      <c r="V22" s="1059">
        <f t="shared" si="0"/>
        <v>443195.65</v>
      </c>
      <c r="W22" s="1028"/>
      <c r="X22" s="1028"/>
      <c r="Y22" s="1028"/>
      <c r="Z22" s="1028"/>
      <c r="AA22" s="1028"/>
    </row>
    <row r="23" spans="1:27">
      <c r="A23" s="1056">
        <v>4071300100</v>
      </c>
      <c r="B23" s="1057">
        <v>2</v>
      </c>
      <c r="C23" s="1056">
        <v>2</v>
      </c>
      <c r="D23" s="1058" t="s">
        <v>1383</v>
      </c>
      <c r="E23" s="1056" t="s">
        <v>1384</v>
      </c>
      <c r="F23" s="1056">
        <v>287</v>
      </c>
      <c r="G23" s="1056" t="s">
        <v>785</v>
      </c>
      <c r="H23" s="1056">
        <v>1</v>
      </c>
      <c r="I23" s="1056" t="s">
        <v>1406</v>
      </c>
      <c r="J23" s="1056">
        <v>1</v>
      </c>
      <c r="K23" s="1057">
        <v>20</v>
      </c>
      <c r="L23" s="1056">
        <v>1</v>
      </c>
      <c r="M23" s="1056">
        <v>1</v>
      </c>
      <c r="N23" s="1056" t="s">
        <v>1386</v>
      </c>
      <c r="O23" s="1058" t="s">
        <v>1387</v>
      </c>
      <c r="P23" s="1059">
        <f>40000+6000</f>
        <v>46000</v>
      </c>
      <c r="Q23" s="1059">
        <v>0</v>
      </c>
      <c r="R23" s="1059">
        <f t="shared" si="1"/>
        <v>46000</v>
      </c>
      <c r="S23" s="1059">
        <f>23755.14+1491.1</f>
        <v>25246.239999999998</v>
      </c>
      <c r="T23" s="1059">
        <f t="shared" si="0"/>
        <v>25246.239999999998</v>
      </c>
      <c r="U23" s="1059">
        <f t="shared" si="0"/>
        <v>25246.239999999998</v>
      </c>
      <c r="V23" s="1059">
        <f t="shared" si="0"/>
        <v>25246.239999999998</v>
      </c>
      <c r="W23" s="1028"/>
      <c r="X23" s="1028"/>
      <c r="Y23" s="1028"/>
      <c r="Z23" s="1028"/>
      <c r="AA23" s="1028"/>
    </row>
    <row r="24" spans="1:27">
      <c r="A24" s="1056">
        <v>4071300100</v>
      </c>
      <c r="B24" s="1057">
        <v>2</v>
      </c>
      <c r="C24" s="1056">
        <v>2</v>
      </c>
      <c r="D24" s="1058" t="s">
        <v>1383</v>
      </c>
      <c r="E24" s="1056" t="s">
        <v>1384</v>
      </c>
      <c r="F24" s="1056">
        <v>287</v>
      </c>
      <c r="G24" s="1056" t="s">
        <v>785</v>
      </c>
      <c r="H24" s="1056">
        <v>1</v>
      </c>
      <c r="I24" s="1056" t="s">
        <v>1407</v>
      </c>
      <c r="J24" s="1056">
        <v>1</v>
      </c>
      <c r="K24" s="1057">
        <v>20</v>
      </c>
      <c r="L24" s="1056">
        <v>1</v>
      </c>
      <c r="M24" s="1056">
        <v>1</v>
      </c>
      <c r="N24" s="1056" t="s">
        <v>1386</v>
      </c>
      <c r="O24" s="1058" t="s">
        <v>1387</v>
      </c>
      <c r="P24" s="1059">
        <v>29921.18</v>
      </c>
      <c r="Q24" s="1059">
        <v>30000</v>
      </c>
      <c r="R24" s="1059">
        <f t="shared" si="1"/>
        <v>59921.18</v>
      </c>
      <c r="S24" s="1059">
        <v>40592.61</v>
      </c>
      <c r="T24" s="1059">
        <f t="shared" ref="T24:V43" si="2">+S24</f>
        <v>40592.61</v>
      </c>
      <c r="U24" s="1059">
        <f t="shared" si="2"/>
        <v>40592.61</v>
      </c>
      <c r="V24" s="1059">
        <f t="shared" si="2"/>
        <v>40592.61</v>
      </c>
      <c r="W24" s="1028"/>
      <c r="X24" s="1028"/>
      <c r="Y24" s="1028"/>
      <c r="Z24" s="1028"/>
      <c r="AA24" s="1028"/>
    </row>
    <row r="25" spans="1:27">
      <c r="A25" s="1056">
        <v>4071300100</v>
      </c>
      <c r="B25" s="1057">
        <v>2</v>
      </c>
      <c r="C25" s="1056">
        <v>2</v>
      </c>
      <c r="D25" s="1058" t="s">
        <v>1383</v>
      </c>
      <c r="E25" s="1056" t="s">
        <v>1384</v>
      </c>
      <c r="F25" s="1056">
        <v>287</v>
      </c>
      <c r="G25" s="1056" t="s">
        <v>785</v>
      </c>
      <c r="H25" s="1056">
        <v>1</v>
      </c>
      <c r="I25" s="1056" t="s">
        <v>1408</v>
      </c>
      <c r="J25" s="1056">
        <v>1</v>
      </c>
      <c r="K25" s="1057">
        <v>20</v>
      </c>
      <c r="L25" s="1056">
        <v>1</v>
      </c>
      <c r="M25" s="1056">
        <v>1</v>
      </c>
      <c r="N25" s="1056" t="s">
        <v>1386</v>
      </c>
      <c r="O25" s="1058" t="s">
        <v>1387</v>
      </c>
      <c r="P25" s="1059">
        <v>50000</v>
      </c>
      <c r="Q25" s="1059">
        <v>15000</v>
      </c>
      <c r="R25" s="1059">
        <f t="shared" si="1"/>
        <v>65000</v>
      </c>
      <c r="S25" s="1059">
        <v>57846.97</v>
      </c>
      <c r="T25" s="1059">
        <f t="shared" si="2"/>
        <v>57846.97</v>
      </c>
      <c r="U25" s="1059">
        <f t="shared" si="2"/>
        <v>57846.97</v>
      </c>
      <c r="V25" s="1059">
        <f t="shared" si="2"/>
        <v>57846.97</v>
      </c>
      <c r="W25" s="1028"/>
      <c r="X25" s="1028"/>
      <c r="Y25" s="1028"/>
      <c r="Z25" s="1028"/>
      <c r="AA25" s="1028"/>
    </row>
    <row r="26" spans="1:27">
      <c r="A26" s="1056">
        <v>4071300100</v>
      </c>
      <c r="B26" s="1057">
        <v>2</v>
      </c>
      <c r="C26" s="1056">
        <v>2</v>
      </c>
      <c r="D26" s="1058" t="s">
        <v>1383</v>
      </c>
      <c r="E26" s="1056" t="s">
        <v>1384</v>
      </c>
      <c r="F26" s="1056">
        <v>287</v>
      </c>
      <c r="G26" s="1056" t="s">
        <v>785</v>
      </c>
      <c r="H26" s="1056">
        <v>1</v>
      </c>
      <c r="I26" s="1056">
        <v>22106</v>
      </c>
      <c r="J26" s="1056">
        <v>1</v>
      </c>
      <c r="K26" s="1057">
        <v>20</v>
      </c>
      <c r="L26" s="1056">
        <v>1</v>
      </c>
      <c r="M26" s="1056">
        <v>1</v>
      </c>
      <c r="N26" s="1056" t="s">
        <v>1386</v>
      </c>
      <c r="O26" s="1058" t="s">
        <v>1387</v>
      </c>
      <c r="P26" s="1059"/>
      <c r="Q26" s="1059">
        <v>500</v>
      </c>
      <c r="R26" s="1059">
        <f t="shared" si="1"/>
        <v>500</v>
      </c>
      <c r="S26" s="1059"/>
      <c r="T26" s="1059">
        <f t="shared" si="2"/>
        <v>0</v>
      </c>
      <c r="U26" s="1059">
        <f t="shared" si="2"/>
        <v>0</v>
      </c>
      <c r="V26" s="1059">
        <f t="shared" si="2"/>
        <v>0</v>
      </c>
      <c r="W26" s="1028"/>
      <c r="X26" s="1028"/>
      <c r="Y26" s="1028"/>
      <c r="Z26" s="1028"/>
      <c r="AA26" s="1028"/>
    </row>
    <row r="27" spans="1:27">
      <c r="A27" s="1056">
        <v>4071300100</v>
      </c>
      <c r="B27" s="1057">
        <v>2</v>
      </c>
      <c r="C27" s="1056">
        <v>2</v>
      </c>
      <c r="D27" s="1058" t="s">
        <v>1383</v>
      </c>
      <c r="E27" s="1056" t="s">
        <v>1384</v>
      </c>
      <c r="F27" s="1056">
        <v>287</v>
      </c>
      <c r="G27" s="1056" t="s">
        <v>785</v>
      </c>
      <c r="H27" s="1056">
        <v>1</v>
      </c>
      <c r="I27" s="1056" t="s">
        <v>1409</v>
      </c>
      <c r="J27" s="1056">
        <v>1</v>
      </c>
      <c r="K27" s="1057">
        <v>20</v>
      </c>
      <c r="L27" s="1056">
        <v>1</v>
      </c>
      <c r="M27" s="1056">
        <v>1</v>
      </c>
      <c r="N27" s="1056" t="s">
        <v>1386</v>
      </c>
      <c r="O27" s="1058" t="s">
        <v>1387</v>
      </c>
      <c r="P27" s="1059">
        <v>21079.51</v>
      </c>
      <c r="Q27" s="1059">
        <v>148185.93</v>
      </c>
      <c r="R27" s="1059">
        <f t="shared" si="1"/>
        <v>169265.44</v>
      </c>
      <c r="S27" s="1059">
        <v>158784.51</v>
      </c>
      <c r="T27" s="1059">
        <f t="shared" si="2"/>
        <v>158784.51</v>
      </c>
      <c r="U27" s="1059">
        <f t="shared" si="2"/>
        <v>158784.51</v>
      </c>
      <c r="V27" s="1059">
        <f t="shared" si="2"/>
        <v>158784.51</v>
      </c>
      <c r="W27" s="1028"/>
      <c r="X27" s="1028"/>
      <c r="Y27" s="1028"/>
      <c r="Z27" s="1028"/>
      <c r="AA27" s="1028"/>
    </row>
    <row r="28" spans="1:27">
      <c r="A28" s="1056">
        <v>4071300100</v>
      </c>
      <c r="B28" s="1057">
        <v>2</v>
      </c>
      <c r="C28" s="1056">
        <v>2</v>
      </c>
      <c r="D28" s="1058" t="s">
        <v>1383</v>
      </c>
      <c r="E28" s="1056" t="s">
        <v>1384</v>
      </c>
      <c r="F28" s="1056">
        <v>287</v>
      </c>
      <c r="G28" s="1056" t="s">
        <v>785</v>
      </c>
      <c r="H28" s="1056">
        <v>1</v>
      </c>
      <c r="I28" s="1056">
        <v>29401</v>
      </c>
      <c r="J28" s="1056">
        <v>1</v>
      </c>
      <c r="K28" s="1057">
        <v>20</v>
      </c>
      <c r="L28" s="1056">
        <v>1</v>
      </c>
      <c r="M28" s="1056">
        <v>1</v>
      </c>
      <c r="N28" s="1056" t="s">
        <v>1386</v>
      </c>
      <c r="O28" s="1058" t="s">
        <v>1387</v>
      </c>
      <c r="P28" s="1059">
        <v>0</v>
      </c>
      <c r="Q28" s="1059">
        <v>10579</v>
      </c>
      <c r="R28" s="1059">
        <f t="shared" si="1"/>
        <v>10579</v>
      </c>
      <c r="S28" s="1059">
        <v>7778</v>
      </c>
      <c r="T28" s="1059">
        <f t="shared" si="2"/>
        <v>7778</v>
      </c>
      <c r="U28" s="1059">
        <f t="shared" si="2"/>
        <v>7778</v>
      </c>
      <c r="V28" s="1059">
        <f t="shared" si="2"/>
        <v>7778</v>
      </c>
      <c r="W28" s="1028"/>
      <c r="X28" s="1028"/>
      <c r="Y28" s="1028"/>
      <c r="Z28" s="1028"/>
      <c r="AA28" s="1028"/>
    </row>
    <row r="29" spans="1:27">
      <c r="A29" s="1056">
        <v>4071300100</v>
      </c>
      <c r="B29" s="1057">
        <v>2</v>
      </c>
      <c r="C29" s="1056">
        <v>2</v>
      </c>
      <c r="D29" s="1058" t="s">
        <v>1383</v>
      </c>
      <c r="E29" s="1056" t="s">
        <v>1384</v>
      </c>
      <c r="F29" s="1056">
        <v>287</v>
      </c>
      <c r="G29" s="1056" t="s">
        <v>785</v>
      </c>
      <c r="H29" s="1056">
        <v>1</v>
      </c>
      <c r="I29" s="1056" t="s">
        <v>1410</v>
      </c>
      <c r="J29" s="1056">
        <v>1</v>
      </c>
      <c r="K29" s="1057">
        <v>20</v>
      </c>
      <c r="L29" s="1056">
        <v>1</v>
      </c>
      <c r="M29" s="1056">
        <v>1</v>
      </c>
      <c r="N29" s="1056" t="s">
        <v>1386</v>
      </c>
      <c r="O29" s="1058" t="s">
        <v>1387</v>
      </c>
      <c r="P29" s="1059">
        <f>19289.5+4150.27</f>
        <v>23439.77</v>
      </c>
      <c r="Q29" s="1059">
        <f>40000+5000</f>
        <v>45000</v>
      </c>
      <c r="R29" s="1059">
        <f t="shared" si="1"/>
        <v>68439.77</v>
      </c>
      <c r="S29" s="1059">
        <f>39271.67+6223.97</f>
        <v>45495.64</v>
      </c>
      <c r="T29" s="1059">
        <f t="shared" si="2"/>
        <v>45495.64</v>
      </c>
      <c r="U29" s="1059">
        <f t="shared" si="2"/>
        <v>45495.64</v>
      </c>
      <c r="V29" s="1059">
        <f t="shared" si="2"/>
        <v>45495.64</v>
      </c>
      <c r="W29" s="1028"/>
      <c r="X29" s="1028"/>
      <c r="Y29" s="1028"/>
      <c r="Z29" s="1028"/>
      <c r="AA29" s="1028"/>
    </row>
    <row r="30" spans="1:27">
      <c r="A30" s="1056">
        <v>4071300100</v>
      </c>
      <c r="B30" s="1057">
        <v>2</v>
      </c>
      <c r="C30" s="1056">
        <v>2</v>
      </c>
      <c r="D30" s="1058" t="s">
        <v>1383</v>
      </c>
      <c r="E30" s="1056" t="s">
        <v>1384</v>
      </c>
      <c r="F30" s="1056">
        <v>287</v>
      </c>
      <c r="G30" s="1056" t="s">
        <v>785</v>
      </c>
      <c r="H30" s="1056">
        <v>1</v>
      </c>
      <c r="I30" s="1056" t="s">
        <v>1411</v>
      </c>
      <c r="J30" s="1056">
        <v>1</v>
      </c>
      <c r="K30" s="1057">
        <v>20</v>
      </c>
      <c r="L30" s="1056">
        <v>1</v>
      </c>
      <c r="M30" s="1056">
        <v>1</v>
      </c>
      <c r="N30" s="1056" t="s">
        <v>1386</v>
      </c>
      <c r="O30" s="1058" t="s">
        <v>1387</v>
      </c>
      <c r="P30" s="1059">
        <f>1500+1116.72</f>
        <v>2616.7200000000003</v>
      </c>
      <c r="Q30" s="1059">
        <f>10000+2000</f>
        <v>12000</v>
      </c>
      <c r="R30" s="1059">
        <f t="shared" si="1"/>
        <v>14616.720000000001</v>
      </c>
      <c r="S30" s="1059">
        <f>2275.53+775.52</f>
        <v>3051.05</v>
      </c>
      <c r="T30" s="1059">
        <f t="shared" si="2"/>
        <v>3051.05</v>
      </c>
      <c r="U30" s="1059">
        <f t="shared" si="2"/>
        <v>3051.05</v>
      </c>
      <c r="V30" s="1059">
        <f t="shared" si="2"/>
        <v>3051.05</v>
      </c>
      <c r="W30" s="1028"/>
      <c r="X30" s="1028"/>
      <c r="Y30" s="1028"/>
      <c r="Z30" s="1028"/>
      <c r="AA30" s="1028"/>
    </row>
    <row r="31" spans="1:27">
      <c r="A31" s="1056">
        <v>4071300100</v>
      </c>
      <c r="B31" s="1057">
        <v>2</v>
      </c>
      <c r="C31" s="1056">
        <v>2</v>
      </c>
      <c r="D31" s="1058" t="s">
        <v>1383</v>
      </c>
      <c r="E31" s="1056" t="s">
        <v>1384</v>
      </c>
      <c r="F31" s="1056">
        <v>287</v>
      </c>
      <c r="G31" s="1056" t="s">
        <v>785</v>
      </c>
      <c r="H31" s="1056">
        <v>1</v>
      </c>
      <c r="I31" s="1056" t="s">
        <v>1412</v>
      </c>
      <c r="J31" s="1056">
        <v>1</v>
      </c>
      <c r="K31" s="1057">
        <v>20</v>
      </c>
      <c r="L31" s="1056">
        <v>1</v>
      </c>
      <c r="M31" s="1056">
        <v>1</v>
      </c>
      <c r="N31" s="1056" t="s">
        <v>1386</v>
      </c>
      <c r="O31" s="1058" t="s">
        <v>1387</v>
      </c>
      <c r="P31" s="1059">
        <f>14000+12000</f>
        <v>26000</v>
      </c>
      <c r="Q31" s="1059">
        <f>38000+2000</f>
        <v>40000</v>
      </c>
      <c r="R31" s="1059">
        <f t="shared" si="1"/>
        <v>66000</v>
      </c>
      <c r="S31" s="1059">
        <f>42951.63+6411.39</f>
        <v>49363.02</v>
      </c>
      <c r="T31" s="1059">
        <f t="shared" si="2"/>
        <v>49363.02</v>
      </c>
      <c r="U31" s="1059">
        <f t="shared" si="2"/>
        <v>49363.02</v>
      </c>
      <c r="V31" s="1059">
        <f t="shared" si="2"/>
        <v>49363.02</v>
      </c>
      <c r="W31" s="1028"/>
      <c r="X31" s="1028"/>
      <c r="Y31" s="1028"/>
      <c r="Z31" s="1028"/>
      <c r="AA31" s="1028"/>
    </row>
    <row r="32" spans="1:27">
      <c r="A32" s="1056">
        <v>4071300100</v>
      </c>
      <c r="B32" s="1057">
        <v>2</v>
      </c>
      <c r="C32" s="1056">
        <v>2</v>
      </c>
      <c r="D32" s="1058" t="s">
        <v>1383</v>
      </c>
      <c r="E32" s="1056" t="s">
        <v>1384</v>
      </c>
      <c r="F32" s="1056">
        <v>287</v>
      </c>
      <c r="G32" s="1056" t="s">
        <v>785</v>
      </c>
      <c r="H32" s="1056">
        <v>1</v>
      </c>
      <c r="I32" s="1056" t="s">
        <v>1413</v>
      </c>
      <c r="J32" s="1056">
        <v>1</v>
      </c>
      <c r="K32" s="1057">
        <v>20</v>
      </c>
      <c r="L32" s="1056">
        <v>1</v>
      </c>
      <c r="M32" s="1056">
        <v>1</v>
      </c>
      <c r="N32" s="1056" t="s">
        <v>1386</v>
      </c>
      <c r="O32" s="1058" t="s">
        <v>1387</v>
      </c>
      <c r="P32" s="1059">
        <v>2227.1999999999998</v>
      </c>
      <c r="Q32" s="1059">
        <v>2000</v>
      </c>
      <c r="R32" s="1059">
        <f t="shared" si="1"/>
        <v>4227.2</v>
      </c>
      <c r="S32" s="1059">
        <v>783.32</v>
      </c>
      <c r="T32" s="1059">
        <f t="shared" si="2"/>
        <v>783.32</v>
      </c>
      <c r="U32" s="1059">
        <f t="shared" si="2"/>
        <v>783.32</v>
      </c>
      <c r="V32" s="1059">
        <f t="shared" si="2"/>
        <v>783.32</v>
      </c>
      <c r="W32" s="1028"/>
      <c r="X32" s="1028"/>
      <c r="Y32" s="1028"/>
      <c r="Z32" s="1028"/>
      <c r="AA32" s="1028"/>
    </row>
    <row r="33" spans="1:27">
      <c r="A33" s="1056">
        <v>4071300100</v>
      </c>
      <c r="B33" s="1057">
        <v>2</v>
      </c>
      <c r="C33" s="1056">
        <v>2</v>
      </c>
      <c r="D33" s="1058" t="s">
        <v>1383</v>
      </c>
      <c r="E33" s="1056" t="s">
        <v>1384</v>
      </c>
      <c r="F33" s="1056">
        <v>287</v>
      </c>
      <c r="G33" s="1056" t="s">
        <v>785</v>
      </c>
      <c r="H33" s="1056">
        <v>1</v>
      </c>
      <c r="I33" s="1056" t="s">
        <v>1414</v>
      </c>
      <c r="J33" s="1056">
        <v>1</v>
      </c>
      <c r="K33" s="1057">
        <v>20</v>
      </c>
      <c r="L33" s="1056">
        <v>1</v>
      </c>
      <c r="M33" s="1056">
        <v>1</v>
      </c>
      <c r="N33" s="1056" t="s">
        <v>1386</v>
      </c>
      <c r="O33" s="1058" t="s">
        <v>1387</v>
      </c>
      <c r="P33" s="1059">
        <v>2056084.71</v>
      </c>
      <c r="Q33" s="1059">
        <v>309058.33</v>
      </c>
      <c r="R33" s="1059">
        <f t="shared" si="1"/>
        <v>2365143.04</v>
      </c>
      <c r="S33" s="1059">
        <v>2301606.3199999998</v>
      </c>
      <c r="T33" s="1059">
        <f t="shared" si="2"/>
        <v>2301606.3199999998</v>
      </c>
      <c r="U33" s="1059">
        <f t="shared" si="2"/>
        <v>2301606.3199999998</v>
      </c>
      <c r="V33" s="1059">
        <f t="shared" si="2"/>
        <v>2301606.3199999998</v>
      </c>
      <c r="W33" s="1028"/>
      <c r="X33" s="1028"/>
      <c r="Y33" s="1028"/>
      <c r="Z33" s="1028"/>
      <c r="AA33" s="1028"/>
    </row>
    <row r="34" spans="1:27">
      <c r="A34" s="1056">
        <v>4071300100</v>
      </c>
      <c r="B34" s="1057">
        <v>2</v>
      </c>
      <c r="C34" s="1056">
        <v>2</v>
      </c>
      <c r="D34" s="1058" t="s">
        <v>1383</v>
      </c>
      <c r="E34" s="1056" t="s">
        <v>1384</v>
      </c>
      <c r="F34" s="1056">
        <v>287</v>
      </c>
      <c r="G34" s="1056" t="s">
        <v>785</v>
      </c>
      <c r="H34" s="1056">
        <v>1</v>
      </c>
      <c r="I34" s="1056" t="s">
        <v>1415</v>
      </c>
      <c r="J34" s="1056">
        <v>1</v>
      </c>
      <c r="K34" s="1057">
        <v>20</v>
      </c>
      <c r="L34" s="1056">
        <v>1</v>
      </c>
      <c r="M34" s="1056">
        <v>1</v>
      </c>
      <c r="N34" s="1056" t="s">
        <v>1386</v>
      </c>
      <c r="O34" s="1058" t="s">
        <v>1387</v>
      </c>
      <c r="P34" s="1059">
        <v>15000</v>
      </c>
      <c r="Q34" s="1059">
        <v>95000</v>
      </c>
      <c r="R34" s="1059">
        <f t="shared" si="1"/>
        <v>110000</v>
      </c>
      <c r="S34" s="1059">
        <v>93891.64</v>
      </c>
      <c r="T34" s="1059">
        <f t="shared" si="2"/>
        <v>93891.64</v>
      </c>
      <c r="U34" s="1059">
        <f t="shared" si="2"/>
        <v>93891.64</v>
      </c>
      <c r="V34" s="1059">
        <f t="shared" si="2"/>
        <v>93891.64</v>
      </c>
      <c r="W34" s="1028"/>
      <c r="X34" s="1028"/>
      <c r="Y34" s="1028"/>
      <c r="Z34" s="1028"/>
      <c r="AA34" s="1028"/>
    </row>
    <row r="35" spans="1:27">
      <c r="A35" s="1056">
        <v>4071300100</v>
      </c>
      <c r="B35" s="1057">
        <v>2</v>
      </c>
      <c r="C35" s="1056">
        <v>2</v>
      </c>
      <c r="D35" s="1058" t="s">
        <v>1383</v>
      </c>
      <c r="E35" s="1056" t="s">
        <v>1384</v>
      </c>
      <c r="F35" s="1056">
        <v>287</v>
      </c>
      <c r="G35" s="1056" t="s">
        <v>785</v>
      </c>
      <c r="H35" s="1056">
        <v>1</v>
      </c>
      <c r="I35" s="1056" t="s">
        <v>1416</v>
      </c>
      <c r="J35" s="1056">
        <v>1</v>
      </c>
      <c r="K35" s="1057">
        <v>20</v>
      </c>
      <c r="L35" s="1056">
        <v>1</v>
      </c>
      <c r="M35" s="1056">
        <v>1</v>
      </c>
      <c r="N35" s="1056" t="s">
        <v>1386</v>
      </c>
      <c r="O35" s="1058" t="s">
        <v>1387</v>
      </c>
      <c r="P35" s="1059">
        <v>12240.32</v>
      </c>
      <c r="Q35" s="1059">
        <v>314983.62</v>
      </c>
      <c r="R35" s="1059">
        <f t="shared" si="1"/>
        <v>327223.94</v>
      </c>
      <c r="S35" s="1059">
        <v>10092</v>
      </c>
      <c r="T35" s="1059">
        <f t="shared" si="2"/>
        <v>10092</v>
      </c>
      <c r="U35" s="1059">
        <f t="shared" si="2"/>
        <v>10092</v>
      </c>
      <c r="V35" s="1059">
        <f t="shared" si="2"/>
        <v>10092</v>
      </c>
      <c r="W35" s="1028"/>
      <c r="X35" s="1028"/>
      <c r="Y35" s="1028"/>
      <c r="Z35" s="1028"/>
      <c r="AA35" s="1028"/>
    </row>
    <row r="36" spans="1:27">
      <c r="A36" s="1056">
        <v>4071300100</v>
      </c>
      <c r="B36" s="1057">
        <v>2</v>
      </c>
      <c r="C36" s="1056">
        <v>2</v>
      </c>
      <c r="D36" s="1058" t="s">
        <v>1383</v>
      </c>
      <c r="E36" s="1056" t="s">
        <v>1384</v>
      </c>
      <c r="F36" s="1056">
        <v>287</v>
      </c>
      <c r="G36" s="1056" t="s">
        <v>785</v>
      </c>
      <c r="H36" s="1056">
        <v>1</v>
      </c>
      <c r="I36" s="1056">
        <v>33605</v>
      </c>
      <c r="J36" s="1056">
        <v>1</v>
      </c>
      <c r="K36" s="1057">
        <v>20</v>
      </c>
      <c r="L36" s="1056">
        <v>1</v>
      </c>
      <c r="M36" s="1056">
        <v>1</v>
      </c>
      <c r="N36" s="1056" t="s">
        <v>1386</v>
      </c>
      <c r="O36" s="1058" t="s">
        <v>1387</v>
      </c>
      <c r="P36" s="1059">
        <v>0</v>
      </c>
      <c r="Q36" s="1059">
        <v>45973.2</v>
      </c>
      <c r="R36" s="1059">
        <f t="shared" si="1"/>
        <v>45973.2</v>
      </c>
      <c r="S36" s="1059">
        <v>34781.4</v>
      </c>
      <c r="T36" s="1059">
        <f t="shared" si="2"/>
        <v>34781.4</v>
      </c>
      <c r="U36" s="1059">
        <f t="shared" si="2"/>
        <v>34781.4</v>
      </c>
      <c r="V36" s="1059">
        <f t="shared" si="2"/>
        <v>34781.4</v>
      </c>
      <c r="W36" s="1028"/>
      <c r="X36" s="1028"/>
      <c r="Y36" s="1028"/>
      <c r="Z36" s="1028"/>
      <c r="AA36" s="1028"/>
    </row>
    <row r="37" spans="1:27">
      <c r="A37" s="1056">
        <v>4071300100</v>
      </c>
      <c r="B37" s="1057">
        <v>2</v>
      </c>
      <c r="C37" s="1056">
        <v>2</v>
      </c>
      <c r="D37" s="1058" t="s">
        <v>1383</v>
      </c>
      <c r="E37" s="1056" t="s">
        <v>1384</v>
      </c>
      <c r="F37" s="1056">
        <v>287</v>
      </c>
      <c r="G37" s="1056" t="s">
        <v>785</v>
      </c>
      <c r="H37" s="1056">
        <v>1</v>
      </c>
      <c r="I37" s="1056">
        <v>33801</v>
      </c>
      <c r="J37" s="1056">
        <v>1</v>
      </c>
      <c r="K37" s="1057">
        <v>20</v>
      </c>
      <c r="L37" s="1056">
        <v>1</v>
      </c>
      <c r="M37" s="1056">
        <v>1</v>
      </c>
      <c r="N37" s="1056" t="s">
        <v>1386</v>
      </c>
      <c r="O37" s="1058" t="s">
        <v>1387</v>
      </c>
      <c r="P37" s="1059">
        <v>0</v>
      </c>
      <c r="Q37" s="1059">
        <v>6000</v>
      </c>
      <c r="R37" s="1059">
        <f t="shared" si="1"/>
        <v>6000</v>
      </c>
      <c r="S37" s="1059">
        <v>1740</v>
      </c>
      <c r="T37" s="1059">
        <f t="shared" si="2"/>
        <v>1740</v>
      </c>
      <c r="U37" s="1059">
        <f t="shared" si="2"/>
        <v>1740</v>
      </c>
      <c r="V37" s="1059">
        <f t="shared" si="2"/>
        <v>1740</v>
      </c>
      <c r="W37" s="1028"/>
      <c r="X37" s="1028"/>
      <c r="Y37" s="1028"/>
      <c r="Z37" s="1028"/>
      <c r="AA37" s="1028"/>
    </row>
    <row r="38" spans="1:27">
      <c r="A38" s="1056">
        <v>4071300100</v>
      </c>
      <c r="B38" s="1057">
        <v>2</v>
      </c>
      <c r="C38" s="1056">
        <v>2</v>
      </c>
      <c r="D38" s="1058" t="s">
        <v>1383</v>
      </c>
      <c r="E38" s="1056" t="s">
        <v>1384</v>
      </c>
      <c r="F38" s="1056">
        <v>287</v>
      </c>
      <c r="G38" s="1056" t="s">
        <v>785</v>
      </c>
      <c r="H38" s="1056">
        <v>1</v>
      </c>
      <c r="I38" s="1056" t="s">
        <v>1417</v>
      </c>
      <c r="J38" s="1056">
        <v>1</v>
      </c>
      <c r="K38" s="1057">
        <v>20</v>
      </c>
      <c r="L38" s="1056">
        <v>1</v>
      </c>
      <c r="M38" s="1056">
        <v>4</v>
      </c>
      <c r="N38" s="1056" t="s">
        <v>2292</v>
      </c>
      <c r="O38" s="1058" t="s">
        <v>1387</v>
      </c>
      <c r="P38" s="1059">
        <v>15000</v>
      </c>
      <c r="Q38" s="1059">
        <v>60000</v>
      </c>
      <c r="R38" s="1059">
        <f t="shared" si="1"/>
        <v>75000</v>
      </c>
      <c r="S38" s="1059">
        <v>23437.85</v>
      </c>
      <c r="T38" s="1059">
        <f t="shared" si="2"/>
        <v>23437.85</v>
      </c>
      <c r="U38" s="1059">
        <f t="shared" si="2"/>
        <v>23437.85</v>
      </c>
      <c r="V38" s="1059">
        <f t="shared" si="2"/>
        <v>23437.85</v>
      </c>
      <c r="W38" s="1028"/>
      <c r="X38" s="1028"/>
      <c r="Y38" s="1028"/>
      <c r="Z38" s="1028"/>
      <c r="AA38" s="1028"/>
    </row>
    <row r="39" spans="1:27">
      <c r="A39" s="1056">
        <v>4071300100</v>
      </c>
      <c r="B39" s="1057">
        <v>2</v>
      </c>
      <c r="C39" s="1056">
        <v>2</v>
      </c>
      <c r="D39" s="1058" t="s">
        <v>1383</v>
      </c>
      <c r="E39" s="1056" t="s">
        <v>1384</v>
      </c>
      <c r="F39" s="1056">
        <v>287</v>
      </c>
      <c r="G39" s="1056" t="s">
        <v>785</v>
      </c>
      <c r="H39" s="1056">
        <v>1</v>
      </c>
      <c r="I39" s="1056" t="s">
        <v>1418</v>
      </c>
      <c r="J39" s="1056">
        <v>1</v>
      </c>
      <c r="K39" s="1057">
        <v>20</v>
      </c>
      <c r="L39" s="1056">
        <v>1</v>
      </c>
      <c r="M39" s="1056">
        <v>1</v>
      </c>
      <c r="N39" s="1056" t="s">
        <v>1386</v>
      </c>
      <c r="O39" s="1058" t="s">
        <v>1387</v>
      </c>
      <c r="P39" s="1059">
        <v>220000</v>
      </c>
      <c r="Q39" s="1059">
        <v>664760</v>
      </c>
      <c r="R39" s="1059">
        <f t="shared" si="1"/>
        <v>884760</v>
      </c>
      <c r="S39" s="1059">
        <v>795105.58</v>
      </c>
      <c r="T39" s="1059">
        <f t="shared" si="2"/>
        <v>795105.58</v>
      </c>
      <c r="U39" s="1059">
        <f t="shared" si="2"/>
        <v>795105.58</v>
      </c>
      <c r="V39" s="1059">
        <f t="shared" si="2"/>
        <v>795105.58</v>
      </c>
      <c r="W39" s="1028"/>
      <c r="X39" s="1028"/>
      <c r="Y39" s="1028"/>
      <c r="Z39" s="1028"/>
      <c r="AA39" s="1028"/>
    </row>
    <row r="40" spans="1:27">
      <c r="A40" s="1056">
        <v>4071300100</v>
      </c>
      <c r="B40" s="1057">
        <v>2</v>
      </c>
      <c r="C40" s="1056">
        <v>2</v>
      </c>
      <c r="D40" s="1058" t="s">
        <v>1383</v>
      </c>
      <c r="E40" s="1056" t="s">
        <v>1384</v>
      </c>
      <c r="F40" s="1056">
        <v>287</v>
      </c>
      <c r="G40" s="1056" t="s">
        <v>785</v>
      </c>
      <c r="H40" s="1056">
        <v>1</v>
      </c>
      <c r="I40" s="1056" t="s">
        <v>1419</v>
      </c>
      <c r="J40" s="1056">
        <v>1</v>
      </c>
      <c r="K40" s="1057">
        <v>20</v>
      </c>
      <c r="L40" s="1056">
        <v>1</v>
      </c>
      <c r="M40" s="1056">
        <v>1</v>
      </c>
      <c r="N40" s="1056" t="s">
        <v>1386</v>
      </c>
      <c r="O40" s="1058" t="s">
        <v>1387</v>
      </c>
      <c r="P40" s="1059">
        <v>53459.68</v>
      </c>
      <c r="Q40" s="1059">
        <v>230000</v>
      </c>
      <c r="R40" s="1059">
        <f t="shared" si="1"/>
        <v>283459.68</v>
      </c>
      <c r="S40" s="1059">
        <v>267268.33</v>
      </c>
      <c r="T40" s="1059">
        <f t="shared" si="2"/>
        <v>267268.33</v>
      </c>
      <c r="U40" s="1059">
        <f t="shared" si="2"/>
        <v>267268.33</v>
      </c>
      <c r="V40" s="1059">
        <f t="shared" si="2"/>
        <v>267268.33</v>
      </c>
      <c r="W40" s="1028"/>
      <c r="X40" s="1028"/>
      <c r="Y40" s="1028"/>
      <c r="Z40" s="1028"/>
      <c r="AA40" s="1028"/>
    </row>
    <row r="41" spans="1:27">
      <c r="A41" s="1056">
        <v>4071300100</v>
      </c>
      <c r="B41" s="1057">
        <v>2</v>
      </c>
      <c r="C41" s="1056">
        <v>2</v>
      </c>
      <c r="D41" s="1058" t="s">
        <v>1383</v>
      </c>
      <c r="E41" s="1056" t="s">
        <v>1384</v>
      </c>
      <c r="F41" s="1056">
        <v>287</v>
      </c>
      <c r="G41" s="1056" t="s">
        <v>785</v>
      </c>
      <c r="H41" s="1056">
        <v>1</v>
      </c>
      <c r="I41" s="1056">
        <v>35302</v>
      </c>
      <c r="J41" s="1056">
        <v>1</v>
      </c>
      <c r="K41" s="1057">
        <v>20</v>
      </c>
      <c r="L41" s="1056">
        <v>1</v>
      </c>
      <c r="M41" s="1056">
        <v>1</v>
      </c>
      <c r="N41" s="1056" t="s">
        <v>1386</v>
      </c>
      <c r="O41" s="1058" t="s">
        <v>1387</v>
      </c>
      <c r="P41" s="1059">
        <v>2000</v>
      </c>
      <c r="Q41" s="1059">
        <v>30000</v>
      </c>
      <c r="R41" s="1059">
        <f t="shared" si="1"/>
        <v>32000</v>
      </c>
      <c r="S41" s="1059">
        <v>24874.6</v>
      </c>
      <c r="T41" s="1059">
        <f t="shared" si="2"/>
        <v>24874.6</v>
      </c>
      <c r="U41" s="1059">
        <f t="shared" si="2"/>
        <v>24874.6</v>
      </c>
      <c r="V41" s="1059">
        <f t="shared" si="2"/>
        <v>24874.6</v>
      </c>
      <c r="W41" s="1028"/>
      <c r="X41" s="1028"/>
      <c r="Y41" s="1028"/>
      <c r="Z41" s="1028"/>
      <c r="AA41" s="1028"/>
    </row>
    <row r="42" spans="1:27">
      <c r="A42" s="1056">
        <v>4071300100</v>
      </c>
      <c r="B42" s="1057">
        <v>2</v>
      </c>
      <c r="C42" s="1056">
        <v>2</v>
      </c>
      <c r="D42" s="1058" t="s">
        <v>1383</v>
      </c>
      <c r="E42" s="1056" t="s">
        <v>1384</v>
      </c>
      <c r="F42" s="1056">
        <v>287</v>
      </c>
      <c r="G42" s="1056" t="s">
        <v>785</v>
      </c>
      <c r="H42" s="1056">
        <v>1</v>
      </c>
      <c r="I42" s="1056" t="s">
        <v>1420</v>
      </c>
      <c r="J42" s="1056">
        <v>1</v>
      </c>
      <c r="K42" s="1057">
        <v>20</v>
      </c>
      <c r="L42" s="1056">
        <v>1</v>
      </c>
      <c r="M42" s="1056">
        <v>1</v>
      </c>
      <c r="N42" s="1056" t="s">
        <v>1386</v>
      </c>
      <c r="O42" s="1058" t="s">
        <v>1387</v>
      </c>
      <c r="P42" s="1059">
        <v>0</v>
      </c>
      <c r="Q42" s="1059">
        <v>55000</v>
      </c>
      <c r="R42" s="1059">
        <f t="shared" si="1"/>
        <v>55000</v>
      </c>
      <c r="S42" s="1059">
        <v>30141.95</v>
      </c>
      <c r="T42" s="1059">
        <f t="shared" si="2"/>
        <v>30141.95</v>
      </c>
      <c r="U42" s="1059">
        <f t="shared" si="2"/>
        <v>30141.95</v>
      </c>
      <c r="V42" s="1059">
        <f t="shared" si="2"/>
        <v>30141.95</v>
      </c>
      <c r="W42" s="1028"/>
      <c r="X42" s="1028"/>
      <c r="Y42" s="1028"/>
      <c r="Z42" s="1028"/>
      <c r="AA42" s="1028"/>
    </row>
    <row r="43" spans="1:27">
      <c r="A43" s="1056">
        <v>4071300100</v>
      </c>
      <c r="B43" s="1057">
        <v>2</v>
      </c>
      <c r="C43" s="1056">
        <v>2</v>
      </c>
      <c r="D43" s="1058" t="s">
        <v>1383</v>
      </c>
      <c r="E43" s="1056" t="s">
        <v>1384</v>
      </c>
      <c r="F43" s="1056">
        <v>287</v>
      </c>
      <c r="G43" s="1056" t="s">
        <v>785</v>
      </c>
      <c r="H43" s="1056">
        <v>1</v>
      </c>
      <c r="I43" s="1056" t="s">
        <v>1421</v>
      </c>
      <c r="J43" s="1056">
        <v>1</v>
      </c>
      <c r="K43" s="1057">
        <v>20</v>
      </c>
      <c r="L43" s="1056">
        <v>1</v>
      </c>
      <c r="M43" s="1056">
        <v>1</v>
      </c>
      <c r="N43" s="1056" t="s">
        <v>1386</v>
      </c>
      <c r="O43" s="1058" t="s">
        <v>1387</v>
      </c>
      <c r="P43" s="1059">
        <v>0</v>
      </c>
      <c r="Q43" s="1059">
        <v>135000</v>
      </c>
      <c r="R43" s="1059">
        <f t="shared" si="1"/>
        <v>135000</v>
      </c>
      <c r="S43" s="1059">
        <v>40268</v>
      </c>
      <c r="T43" s="1059">
        <f t="shared" si="2"/>
        <v>40268</v>
      </c>
      <c r="U43" s="1059">
        <f t="shared" si="2"/>
        <v>40268</v>
      </c>
      <c r="V43" s="1059">
        <f t="shared" si="2"/>
        <v>40268</v>
      </c>
      <c r="W43" s="1028"/>
      <c r="X43" s="1028"/>
      <c r="Y43" s="1028"/>
      <c r="Z43" s="1028"/>
      <c r="AA43" s="1028"/>
    </row>
    <row r="44" spans="1:27">
      <c r="A44" s="1056">
        <v>4071300100</v>
      </c>
      <c r="B44" s="1057">
        <v>2</v>
      </c>
      <c r="C44" s="1056">
        <v>2</v>
      </c>
      <c r="D44" s="1058" t="s">
        <v>1383</v>
      </c>
      <c r="E44" s="1056" t="s">
        <v>1384</v>
      </c>
      <c r="F44" s="1056">
        <v>287</v>
      </c>
      <c r="G44" s="1056" t="s">
        <v>785</v>
      </c>
      <c r="H44" s="1056">
        <v>1</v>
      </c>
      <c r="I44" s="1056" t="s">
        <v>1422</v>
      </c>
      <c r="J44" s="1056">
        <v>1</v>
      </c>
      <c r="K44" s="1057">
        <v>20</v>
      </c>
      <c r="L44" s="1056">
        <v>1</v>
      </c>
      <c r="M44" s="1056">
        <v>1</v>
      </c>
      <c r="N44" s="1056" t="s">
        <v>1386</v>
      </c>
      <c r="O44" s="1058" t="s">
        <v>1387</v>
      </c>
      <c r="P44" s="1059">
        <v>50000</v>
      </c>
      <c r="Q44" s="1059">
        <f>98850+3000</f>
        <v>101850</v>
      </c>
      <c r="R44" s="1059">
        <f t="shared" si="1"/>
        <v>151850</v>
      </c>
      <c r="S44" s="1059">
        <v>31450</v>
      </c>
      <c r="T44" s="1059">
        <f t="shared" ref="T44:V63" si="3">+S44</f>
        <v>31450</v>
      </c>
      <c r="U44" s="1059">
        <f t="shared" si="3"/>
        <v>31450</v>
      </c>
      <c r="V44" s="1059">
        <f t="shared" si="3"/>
        <v>31450</v>
      </c>
      <c r="W44" s="1028"/>
      <c r="X44" s="1028"/>
      <c r="Y44" s="1028"/>
      <c r="Z44" s="1028"/>
      <c r="AA44" s="1028"/>
    </row>
    <row r="45" spans="1:27">
      <c r="A45" s="1056">
        <v>4071300100</v>
      </c>
      <c r="B45" s="1057">
        <v>2</v>
      </c>
      <c r="C45" s="1056">
        <v>2</v>
      </c>
      <c r="D45" s="1058" t="s">
        <v>1383</v>
      </c>
      <c r="E45" s="1056" t="s">
        <v>1384</v>
      </c>
      <c r="F45" s="1056">
        <v>287</v>
      </c>
      <c r="G45" s="1056" t="s">
        <v>785</v>
      </c>
      <c r="H45" s="1056">
        <v>1</v>
      </c>
      <c r="I45" s="1056" t="s">
        <v>1423</v>
      </c>
      <c r="J45" s="1056">
        <v>1</v>
      </c>
      <c r="K45" s="1057">
        <v>20</v>
      </c>
      <c r="L45" s="1056">
        <v>1</v>
      </c>
      <c r="M45" s="1056">
        <v>1</v>
      </c>
      <c r="N45" s="1056" t="s">
        <v>1386</v>
      </c>
      <c r="O45" s="1058" t="s">
        <v>1387</v>
      </c>
      <c r="P45" s="1059">
        <v>30000</v>
      </c>
      <c r="Q45" s="1059">
        <f>2400+1000</f>
        <v>3400</v>
      </c>
      <c r="R45" s="1059">
        <f t="shared" si="1"/>
        <v>33400</v>
      </c>
      <c r="S45" s="1059">
        <v>26600</v>
      </c>
      <c r="T45" s="1059">
        <f t="shared" si="3"/>
        <v>26600</v>
      </c>
      <c r="U45" s="1059">
        <f t="shared" si="3"/>
        <v>26600</v>
      </c>
      <c r="V45" s="1059">
        <f t="shared" si="3"/>
        <v>26600</v>
      </c>
      <c r="W45" s="1028"/>
      <c r="X45" s="1028"/>
      <c r="Y45" s="1028"/>
      <c r="Z45" s="1028"/>
      <c r="AA45" s="1028"/>
    </row>
    <row r="46" spans="1:27">
      <c r="A46" s="1056">
        <v>4071300100</v>
      </c>
      <c r="B46" s="1057">
        <v>2</v>
      </c>
      <c r="C46" s="1056">
        <v>2</v>
      </c>
      <c r="D46" s="1058" t="s">
        <v>1383</v>
      </c>
      <c r="E46" s="1056" t="s">
        <v>1384</v>
      </c>
      <c r="F46" s="1056">
        <v>287</v>
      </c>
      <c r="G46" s="1056" t="s">
        <v>785</v>
      </c>
      <c r="H46" s="1056">
        <v>1</v>
      </c>
      <c r="I46" s="1056" t="s">
        <v>1424</v>
      </c>
      <c r="J46" s="1056">
        <v>1</v>
      </c>
      <c r="K46" s="1057">
        <v>20</v>
      </c>
      <c r="L46" s="1056">
        <v>1</v>
      </c>
      <c r="M46" s="1056">
        <v>1</v>
      </c>
      <c r="N46" s="1056" t="s">
        <v>1386</v>
      </c>
      <c r="O46" s="1058" t="s">
        <v>1387</v>
      </c>
      <c r="P46" s="1059">
        <v>1500</v>
      </c>
      <c r="Q46" s="1059">
        <v>1906</v>
      </c>
      <c r="R46" s="1059">
        <f t="shared" si="1"/>
        <v>3406</v>
      </c>
      <c r="S46" s="1059">
        <v>646</v>
      </c>
      <c r="T46" s="1059">
        <f t="shared" si="3"/>
        <v>646</v>
      </c>
      <c r="U46" s="1059">
        <f t="shared" si="3"/>
        <v>646</v>
      </c>
      <c r="V46" s="1059">
        <f t="shared" si="3"/>
        <v>646</v>
      </c>
      <c r="W46" s="1028"/>
      <c r="X46" s="1028"/>
      <c r="Y46" s="1028"/>
      <c r="Z46" s="1028"/>
      <c r="AA46" s="1028"/>
    </row>
    <row r="47" spans="1:27">
      <c r="A47" s="1056">
        <v>4071300100</v>
      </c>
      <c r="B47" s="1057">
        <v>2</v>
      </c>
      <c r="C47" s="1056">
        <v>2</v>
      </c>
      <c r="D47" s="1058" t="s">
        <v>1383</v>
      </c>
      <c r="E47" s="1056" t="s">
        <v>1384</v>
      </c>
      <c r="F47" s="1056">
        <v>287</v>
      </c>
      <c r="G47" s="1056" t="s">
        <v>785</v>
      </c>
      <c r="H47" s="1056">
        <v>1</v>
      </c>
      <c r="I47" s="1056" t="s">
        <v>1425</v>
      </c>
      <c r="J47" s="1056">
        <v>1</v>
      </c>
      <c r="K47" s="1057">
        <v>20</v>
      </c>
      <c r="L47" s="1056">
        <v>1</v>
      </c>
      <c r="M47" s="1056">
        <v>1</v>
      </c>
      <c r="N47" s="1056" t="s">
        <v>1386</v>
      </c>
      <c r="O47" s="1058" t="s">
        <v>1387</v>
      </c>
      <c r="P47" s="1059">
        <v>4300</v>
      </c>
      <c r="Q47" s="1059">
        <v>0</v>
      </c>
      <c r="R47" s="1059">
        <f t="shared" si="1"/>
        <v>4300</v>
      </c>
      <c r="S47" s="1059">
        <v>1094.45</v>
      </c>
      <c r="T47" s="1059">
        <f t="shared" si="3"/>
        <v>1094.45</v>
      </c>
      <c r="U47" s="1059">
        <f t="shared" si="3"/>
        <v>1094.45</v>
      </c>
      <c r="V47" s="1059">
        <f t="shared" si="3"/>
        <v>1094.45</v>
      </c>
      <c r="W47" s="1028"/>
      <c r="X47" s="1028"/>
      <c r="Y47" s="1028"/>
      <c r="Z47" s="1028"/>
      <c r="AA47" s="1028"/>
    </row>
    <row r="48" spans="1:27">
      <c r="A48" s="1056">
        <v>4071300100</v>
      </c>
      <c r="B48" s="1057">
        <v>2</v>
      </c>
      <c r="C48" s="1056">
        <v>2</v>
      </c>
      <c r="D48" s="1058" t="s">
        <v>1383</v>
      </c>
      <c r="E48" s="1056" t="s">
        <v>1384</v>
      </c>
      <c r="F48" s="1056">
        <v>287</v>
      </c>
      <c r="G48" s="1056" t="s">
        <v>785</v>
      </c>
      <c r="H48" s="1056">
        <v>1</v>
      </c>
      <c r="I48" s="1056" t="s">
        <v>1426</v>
      </c>
      <c r="J48" s="1056">
        <v>1</v>
      </c>
      <c r="K48" s="1057">
        <v>20</v>
      </c>
      <c r="L48" s="1056">
        <v>1</v>
      </c>
      <c r="M48" s="1056">
        <v>1</v>
      </c>
      <c r="N48" s="1056" t="s">
        <v>1386</v>
      </c>
      <c r="O48" s="1058" t="s">
        <v>1387</v>
      </c>
      <c r="P48" s="1059">
        <v>20991.27</v>
      </c>
      <c r="Q48" s="1059">
        <v>15000</v>
      </c>
      <c r="R48" s="1059">
        <f t="shared" si="1"/>
        <v>35991.270000000004</v>
      </c>
      <c r="S48" s="1059">
        <v>30592.62</v>
      </c>
      <c r="T48" s="1059">
        <f t="shared" si="3"/>
        <v>30592.62</v>
      </c>
      <c r="U48" s="1059">
        <f t="shared" si="3"/>
        <v>30592.62</v>
      </c>
      <c r="V48" s="1059">
        <f t="shared" si="3"/>
        <v>30592.62</v>
      </c>
      <c r="W48" s="1028"/>
      <c r="X48" s="1028"/>
      <c r="Y48" s="1028"/>
      <c r="Z48" s="1028"/>
      <c r="AA48" s="1028"/>
    </row>
    <row r="49" spans="1:30">
      <c r="A49" s="1056">
        <v>4071300100</v>
      </c>
      <c r="B49" s="1057">
        <v>2</v>
      </c>
      <c r="C49" s="1056">
        <v>2</v>
      </c>
      <c r="D49" s="1058" t="s">
        <v>1383</v>
      </c>
      <c r="E49" s="1056" t="s">
        <v>1384</v>
      </c>
      <c r="F49" s="1056">
        <v>287</v>
      </c>
      <c r="G49" s="1056" t="s">
        <v>785</v>
      </c>
      <c r="H49" s="1056">
        <v>1</v>
      </c>
      <c r="I49" s="1056" t="s">
        <v>1427</v>
      </c>
      <c r="J49" s="1056">
        <v>1</v>
      </c>
      <c r="K49" s="1057">
        <v>20</v>
      </c>
      <c r="L49" s="1056">
        <v>1</v>
      </c>
      <c r="M49" s="1056">
        <v>1</v>
      </c>
      <c r="N49" s="1056" t="s">
        <v>1386</v>
      </c>
      <c r="O49" s="1058" t="s">
        <v>1387</v>
      </c>
      <c r="P49" s="1059">
        <v>72534.3</v>
      </c>
      <c r="Q49" s="1059">
        <v>84000</v>
      </c>
      <c r="R49" s="1059">
        <f t="shared" si="1"/>
        <v>156534.29999999999</v>
      </c>
      <c r="S49" s="1059">
        <v>112000</v>
      </c>
      <c r="T49" s="1059">
        <f t="shared" si="3"/>
        <v>112000</v>
      </c>
      <c r="U49" s="1059">
        <f t="shared" si="3"/>
        <v>112000</v>
      </c>
      <c r="V49" s="1059">
        <f t="shared" si="3"/>
        <v>112000</v>
      </c>
      <c r="W49" s="1028"/>
      <c r="X49" s="1028"/>
      <c r="Y49" s="1028"/>
      <c r="Z49" s="1028"/>
      <c r="AA49" s="1028"/>
    </row>
    <row r="50" spans="1:30">
      <c r="A50" s="1056">
        <v>4071300100</v>
      </c>
      <c r="B50" s="1057">
        <v>2</v>
      </c>
      <c r="C50" s="1056">
        <v>2</v>
      </c>
      <c r="D50" s="1058" t="s">
        <v>1383</v>
      </c>
      <c r="E50" s="1056" t="s">
        <v>1384</v>
      </c>
      <c r="F50" s="1056">
        <v>287</v>
      </c>
      <c r="G50" s="1056" t="s">
        <v>785</v>
      </c>
      <c r="H50" s="1056">
        <v>1</v>
      </c>
      <c r="I50" s="1056" t="s">
        <v>1428</v>
      </c>
      <c r="J50" s="1056">
        <v>1</v>
      </c>
      <c r="K50" s="1057">
        <v>20</v>
      </c>
      <c r="L50" s="1056">
        <v>1</v>
      </c>
      <c r="M50" s="1056">
        <v>4</v>
      </c>
      <c r="N50" s="1056" t="s">
        <v>2292</v>
      </c>
      <c r="O50" s="1058" t="s">
        <v>1387</v>
      </c>
      <c r="P50" s="1059">
        <v>150000</v>
      </c>
      <c r="Q50" s="1059">
        <v>230000</v>
      </c>
      <c r="R50" s="1059">
        <f t="shared" si="1"/>
        <v>380000</v>
      </c>
      <c r="S50" s="1059">
        <v>304233.92</v>
      </c>
      <c r="T50" s="1059">
        <f t="shared" ref="T50:V51" si="4">+S50</f>
        <v>304233.92</v>
      </c>
      <c r="U50" s="1059">
        <f t="shared" si="4"/>
        <v>304233.92</v>
      </c>
      <c r="V50" s="1059">
        <f t="shared" si="4"/>
        <v>304233.92</v>
      </c>
      <c r="W50" s="1028"/>
      <c r="X50" s="1028"/>
      <c r="Y50" s="1028"/>
      <c r="Z50" s="1028"/>
      <c r="AA50" s="1028"/>
    </row>
    <row r="51" spans="1:30">
      <c r="A51" s="1056">
        <v>4071300100</v>
      </c>
      <c r="B51" s="1057">
        <v>2</v>
      </c>
      <c r="C51" s="1056">
        <v>2</v>
      </c>
      <c r="D51" s="1058" t="s">
        <v>1383</v>
      </c>
      <c r="E51" s="1056" t="s">
        <v>1384</v>
      </c>
      <c r="F51" s="1056">
        <v>287</v>
      </c>
      <c r="G51" s="1056" t="s">
        <v>785</v>
      </c>
      <c r="H51" s="1056">
        <v>1</v>
      </c>
      <c r="I51" s="1056">
        <v>51101</v>
      </c>
      <c r="J51" s="1056">
        <v>1</v>
      </c>
      <c r="K51" s="1057">
        <v>20</v>
      </c>
      <c r="L51" s="1056">
        <v>1</v>
      </c>
      <c r="M51" s="1056">
        <v>1</v>
      </c>
      <c r="N51" s="1056" t="s">
        <v>1386</v>
      </c>
      <c r="O51" s="1058" t="s">
        <v>1387</v>
      </c>
      <c r="P51" s="1059"/>
      <c r="Q51" s="1059">
        <v>24853.4</v>
      </c>
      <c r="R51" s="1059">
        <f t="shared" si="1"/>
        <v>24853.4</v>
      </c>
      <c r="S51" s="1059">
        <v>24853.4</v>
      </c>
      <c r="T51" s="1059">
        <f t="shared" si="4"/>
        <v>24853.4</v>
      </c>
      <c r="U51" s="1059">
        <f t="shared" si="4"/>
        <v>24853.4</v>
      </c>
      <c r="V51" s="1059">
        <f t="shared" si="4"/>
        <v>24853.4</v>
      </c>
      <c r="W51" s="1028"/>
      <c r="X51" s="1028"/>
      <c r="Y51" s="1028"/>
      <c r="Z51" s="1028"/>
      <c r="AA51" s="1028"/>
    </row>
    <row r="52" spans="1:30">
      <c r="A52" s="1056">
        <v>4071300100</v>
      </c>
      <c r="B52" s="1057">
        <v>2</v>
      </c>
      <c r="C52" s="1056">
        <v>2</v>
      </c>
      <c r="D52" s="1058" t="s">
        <v>1383</v>
      </c>
      <c r="E52" s="1056" t="s">
        <v>1384</v>
      </c>
      <c r="F52" s="1056">
        <v>287</v>
      </c>
      <c r="G52" s="1056" t="s">
        <v>785</v>
      </c>
      <c r="H52" s="1056">
        <v>1</v>
      </c>
      <c r="I52" s="1056">
        <v>51201</v>
      </c>
      <c r="J52" s="1056">
        <v>1</v>
      </c>
      <c r="K52" s="1057">
        <v>20</v>
      </c>
      <c r="L52" s="1056">
        <v>1</v>
      </c>
      <c r="M52" s="1056">
        <v>1</v>
      </c>
      <c r="N52" s="1056" t="s">
        <v>1386</v>
      </c>
      <c r="O52" s="1058" t="s">
        <v>1387</v>
      </c>
      <c r="P52" s="1059">
        <v>37646.410000000003</v>
      </c>
      <c r="Q52" s="1059">
        <v>-37646.410000000003</v>
      </c>
      <c r="R52" s="1059">
        <f t="shared" si="1"/>
        <v>0</v>
      </c>
      <c r="S52" s="1059">
        <v>0</v>
      </c>
      <c r="T52" s="1059">
        <f t="shared" ref="T52:V71" si="5">+S52</f>
        <v>0</v>
      </c>
      <c r="U52" s="1059">
        <f t="shared" si="5"/>
        <v>0</v>
      </c>
      <c r="V52" s="1059">
        <f t="shared" si="5"/>
        <v>0</v>
      </c>
      <c r="W52" s="1029"/>
      <c r="X52" s="1029"/>
      <c r="Y52" s="1029"/>
      <c r="Z52" s="1029"/>
      <c r="AA52" s="1029"/>
      <c r="AB52" s="1030"/>
      <c r="AC52" s="1030"/>
      <c r="AD52" s="1030"/>
    </row>
    <row r="53" spans="1:30">
      <c r="A53" s="1056">
        <v>4071300100</v>
      </c>
      <c r="B53" s="1057">
        <v>2</v>
      </c>
      <c r="C53" s="1056">
        <v>2</v>
      </c>
      <c r="D53" s="1058" t="s">
        <v>1383</v>
      </c>
      <c r="E53" s="1056" t="s">
        <v>1384</v>
      </c>
      <c r="F53" s="1056">
        <v>287</v>
      </c>
      <c r="G53" s="1056" t="s">
        <v>785</v>
      </c>
      <c r="H53" s="1056">
        <v>1</v>
      </c>
      <c r="I53" s="1056">
        <v>51501</v>
      </c>
      <c r="J53" s="1056">
        <v>1</v>
      </c>
      <c r="K53" s="1057">
        <v>20</v>
      </c>
      <c r="L53" s="1056">
        <v>1</v>
      </c>
      <c r="M53" s="1056">
        <v>1</v>
      </c>
      <c r="N53" s="1056" t="s">
        <v>1386</v>
      </c>
      <c r="O53" s="1058" t="s">
        <v>1387</v>
      </c>
      <c r="P53" s="1059">
        <v>0</v>
      </c>
      <c r="Q53" s="1059">
        <v>47084.99</v>
      </c>
      <c r="R53" s="1059">
        <f t="shared" si="1"/>
        <v>47084.99</v>
      </c>
      <c r="S53" s="1059">
        <v>47084.84</v>
      </c>
      <c r="T53" s="1059">
        <f t="shared" si="5"/>
        <v>47084.84</v>
      </c>
      <c r="U53" s="1059">
        <f t="shared" si="5"/>
        <v>47084.84</v>
      </c>
      <c r="V53" s="1059">
        <f t="shared" si="5"/>
        <v>47084.84</v>
      </c>
      <c r="W53" s="1029">
        <f>SUM(P4:P53)</f>
        <v>10302902.890000001</v>
      </c>
      <c r="X53" s="1029">
        <f t="shared" ref="X53:AC53" si="6">SUM(Q4:Q53)</f>
        <v>2694488.06</v>
      </c>
      <c r="Y53" s="1029">
        <f t="shared" si="6"/>
        <v>12997390.949999997</v>
      </c>
      <c r="Z53" s="1029">
        <f t="shared" si="6"/>
        <v>8558711.25</v>
      </c>
      <c r="AA53" s="1029">
        <f t="shared" si="6"/>
        <v>8558711.25</v>
      </c>
      <c r="AB53" s="1029">
        <f t="shared" si="6"/>
        <v>8558711.25</v>
      </c>
      <c r="AC53" s="1029">
        <f t="shared" si="6"/>
        <v>8558711.25</v>
      </c>
      <c r="AD53" s="1030"/>
    </row>
    <row r="54" spans="1:30">
      <c r="A54" s="1056">
        <v>4071300200</v>
      </c>
      <c r="B54" s="1057">
        <v>2</v>
      </c>
      <c r="C54" s="1056">
        <v>2</v>
      </c>
      <c r="D54" s="1058" t="s">
        <v>1383</v>
      </c>
      <c r="E54" s="1056" t="s">
        <v>1384</v>
      </c>
      <c r="F54" s="1056">
        <v>287</v>
      </c>
      <c r="G54" s="1056" t="s">
        <v>785</v>
      </c>
      <c r="H54" s="1056">
        <v>1</v>
      </c>
      <c r="I54" s="1056" t="s">
        <v>1385</v>
      </c>
      <c r="J54" s="1056">
        <v>1</v>
      </c>
      <c r="K54" s="1057">
        <v>20</v>
      </c>
      <c r="L54" s="1056">
        <v>1</v>
      </c>
      <c r="M54" s="1056">
        <v>5</v>
      </c>
      <c r="N54" s="1056" t="s">
        <v>1386</v>
      </c>
      <c r="O54" s="1058" t="s">
        <v>1387</v>
      </c>
      <c r="P54" s="1059">
        <v>1022590</v>
      </c>
      <c r="Q54" s="1059">
        <v>268393.24</v>
      </c>
      <c r="R54" s="1059">
        <f t="shared" si="1"/>
        <v>1290983.24</v>
      </c>
      <c r="S54" s="1059">
        <v>1237022.6599999999</v>
      </c>
      <c r="T54" s="1059">
        <f t="shared" si="5"/>
        <v>1237022.6599999999</v>
      </c>
      <c r="U54" s="1059">
        <f t="shared" si="5"/>
        <v>1237022.6599999999</v>
      </c>
      <c r="V54" s="1059">
        <f t="shared" si="5"/>
        <v>1237022.6599999999</v>
      </c>
      <c r="W54" s="1028"/>
      <c r="X54" s="1028"/>
      <c r="Y54" s="1028"/>
      <c r="Z54" s="1028"/>
      <c r="AA54" s="1028"/>
    </row>
    <row r="55" spans="1:30">
      <c r="A55" s="1056">
        <v>4071300200</v>
      </c>
      <c r="B55" s="1057">
        <v>2</v>
      </c>
      <c r="C55" s="1056">
        <v>2</v>
      </c>
      <c r="D55" s="1058" t="s">
        <v>1383</v>
      </c>
      <c r="E55" s="1056" t="s">
        <v>1384</v>
      </c>
      <c r="F55" s="1056">
        <v>287</v>
      </c>
      <c r="G55" s="1056" t="s">
        <v>785</v>
      </c>
      <c r="H55" s="1056">
        <v>1</v>
      </c>
      <c r="I55" s="1056" t="s">
        <v>1388</v>
      </c>
      <c r="J55" s="1056">
        <v>1</v>
      </c>
      <c r="K55" s="1057">
        <v>20</v>
      </c>
      <c r="L55" s="1056">
        <v>1</v>
      </c>
      <c r="M55" s="1056">
        <v>5</v>
      </c>
      <c r="N55" s="1056" t="s">
        <v>1386</v>
      </c>
      <c r="O55" s="1058" t="s">
        <v>1387</v>
      </c>
      <c r="P55" s="1059">
        <v>632935.65</v>
      </c>
      <c r="Q55" s="1059">
        <v>0</v>
      </c>
      <c r="R55" s="1059">
        <f t="shared" si="1"/>
        <v>632935.65</v>
      </c>
      <c r="S55" s="1059">
        <v>406710.44</v>
      </c>
      <c r="T55" s="1059">
        <f t="shared" si="5"/>
        <v>406710.44</v>
      </c>
      <c r="U55" s="1059">
        <f t="shared" si="5"/>
        <v>406710.44</v>
      </c>
      <c r="V55" s="1059">
        <f t="shared" si="5"/>
        <v>406710.44</v>
      </c>
      <c r="W55" s="1028"/>
      <c r="X55" s="1028"/>
      <c r="Y55" s="1028"/>
      <c r="Z55" s="1028"/>
      <c r="AA55" s="1028"/>
    </row>
    <row r="56" spans="1:30">
      <c r="A56" s="1056">
        <v>4071300200</v>
      </c>
      <c r="B56" s="1057">
        <v>2</v>
      </c>
      <c r="C56" s="1056">
        <v>2</v>
      </c>
      <c r="D56" s="1058" t="s">
        <v>1383</v>
      </c>
      <c r="E56" s="1056" t="s">
        <v>1384</v>
      </c>
      <c r="F56" s="1056">
        <v>287</v>
      </c>
      <c r="G56" s="1056" t="s">
        <v>785</v>
      </c>
      <c r="H56" s="1056">
        <v>1</v>
      </c>
      <c r="I56" s="1056" t="s">
        <v>1389</v>
      </c>
      <c r="J56" s="1056">
        <v>1</v>
      </c>
      <c r="K56" s="1057">
        <v>20</v>
      </c>
      <c r="L56" s="1056">
        <v>1</v>
      </c>
      <c r="M56" s="1056">
        <v>5</v>
      </c>
      <c r="N56" s="1056" t="s">
        <v>1386</v>
      </c>
      <c r="O56" s="1058" t="s">
        <v>1387</v>
      </c>
      <c r="P56" s="1059">
        <v>255206.62</v>
      </c>
      <c r="Q56" s="1059">
        <v>-174326.72</v>
      </c>
      <c r="R56" s="1059">
        <f t="shared" si="1"/>
        <v>80879.899999999994</v>
      </c>
      <c r="S56" s="1059">
        <v>80879.899999999994</v>
      </c>
      <c r="T56" s="1059">
        <f t="shared" si="5"/>
        <v>80879.899999999994</v>
      </c>
      <c r="U56" s="1059">
        <f t="shared" si="5"/>
        <v>80879.899999999994</v>
      </c>
      <c r="V56" s="1059">
        <f t="shared" si="5"/>
        <v>80879.899999999994</v>
      </c>
      <c r="W56" s="1028"/>
      <c r="X56" s="1028"/>
      <c r="Y56" s="1028"/>
      <c r="Z56" s="1028"/>
      <c r="AA56" s="1028"/>
    </row>
    <row r="57" spans="1:30">
      <c r="A57" s="1056">
        <v>4071300200</v>
      </c>
      <c r="B57" s="1057">
        <v>2</v>
      </c>
      <c r="C57" s="1056">
        <v>2</v>
      </c>
      <c r="D57" s="1058" t="s">
        <v>1383</v>
      </c>
      <c r="E57" s="1056" t="s">
        <v>1384</v>
      </c>
      <c r="F57" s="1056">
        <v>287</v>
      </c>
      <c r="G57" s="1056" t="s">
        <v>785</v>
      </c>
      <c r="H57" s="1056">
        <v>1</v>
      </c>
      <c r="I57" s="1056" t="s">
        <v>1390</v>
      </c>
      <c r="J57" s="1056">
        <v>1</v>
      </c>
      <c r="K57" s="1057">
        <v>20</v>
      </c>
      <c r="L57" s="1056">
        <v>1</v>
      </c>
      <c r="M57" s="1056">
        <v>5</v>
      </c>
      <c r="N57" s="1056" t="s">
        <v>1386</v>
      </c>
      <c r="O57" s="1058" t="s">
        <v>1387</v>
      </c>
      <c r="P57" s="1059">
        <v>801446.74</v>
      </c>
      <c r="Q57" s="1059">
        <v>-8000</v>
      </c>
      <c r="R57" s="1059">
        <f t="shared" si="1"/>
        <v>793446.74</v>
      </c>
      <c r="S57" s="1059">
        <v>302830.09000000003</v>
      </c>
      <c r="T57" s="1059">
        <f t="shared" si="5"/>
        <v>302830.09000000003</v>
      </c>
      <c r="U57" s="1059">
        <f t="shared" si="5"/>
        <v>302830.09000000003</v>
      </c>
      <c r="V57" s="1059">
        <f t="shared" si="5"/>
        <v>302830.09000000003</v>
      </c>
      <c r="W57" s="1028"/>
      <c r="X57" s="1028"/>
      <c r="Y57" s="1028"/>
      <c r="Z57" s="1028"/>
      <c r="AA57" s="1028"/>
    </row>
    <row r="58" spans="1:30">
      <c r="A58" s="1056">
        <v>4071300200</v>
      </c>
      <c r="B58" s="1057">
        <v>2</v>
      </c>
      <c r="C58" s="1056">
        <v>2</v>
      </c>
      <c r="D58" s="1058" t="s">
        <v>1383</v>
      </c>
      <c r="E58" s="1056" t="s">
        <v>1384</v>
      </c>
      <c r="F58" s="1056">
        <v>287</v>
      </c>
      <c r="G58" s="1056" t="s">
        <v>785</v>
      </c>
      <c r="H58" s="1056">
        <v>1</v>
      </c>
      <c r="I58" s="1056" t="s">
        <v>1391</v>
      </c>
      <c r="J58" s="1056">
        <v>1</v>
      </c>
      <c r="K58" s="1057">
        <v>20</v>
      </c>
      <c r="L58" s="1056">
        <v>1</v>
      </c>
      <c r="M58" s="1056">
        <v>5</v>
      </c>
      <c r="N58" s="1056" t="s">
        <v>1386</v>
      </c>
      <c r="O58" s="1058" t="s">
        <v>1387</v>
      </c>
      <c r="P58" s="1059">
        <v>171503.19</v>
      </c>
      <c r="Q58" s="1059">
        <v>-114066.52</v>
      </c>
      <c r="R58" s="1059">
        <f t="shared" si="1"/>
        <v>57436.67</v>
      </c>
      <c r="S58" s="1059">
        <v>57436.67</v>
      </c>
      <c r="T58" s="1059">
        <f t="shared" si="5"/>
        <v>57436.67</v>
      </c>
      <c r="U58" s="1059">
        <f t="shared" si="5"/>
        <v>57436.67</v>
      </c>
      <c r="V58" s="1059">
        <f t="shared" si="5"/>
        <v>57436.67</v>
      </c>
      <c r="W58" s="1028"/>
      <c r="X58" s="1028"/>
      <c r="Y58" s="1028"/>
      <c r="Z58" s="1028"/>
      <c r="AA58" s="1028"/>
    </row>
    <row r="59" spans="1:30">
      <c r="A59" s="1056">
        <v>4071300200</v>
      </c>
      <c r="B59" s="1057">
        <v>2</v>
      </c>
      <c r="C59" s="1056">
        <v>2</v>
      </c>
      <c r="D59" s="1058" t="s">
        <v>1383</v>
      </c>
      <c r="E59" s="1056" t="s">
        <v>1384</v>
      </c>
      <c r="F59" s="1056">
        <v>287</v>
      </c>
      <c r="G59" s="1056" t="s">
        <v>785</v>
      </c>
      <c r="H59" s="1056">
        <v>1</v>
      </c>
      <c r="I59" s="1056" t="s">
        <v>1392</v>
      </c>
      <c r="J59" s="1056">
        <v>1</v>
      </c>
      <c r="K59" s="1057">
        <v>20</v>
      </c>
      <c r="L59" s="1056">
        <v>1</v>
      </c>
      <c r="M59" s="1056">
        <v>5</v>
      </c>
      <c r="N59" s="1056" t="s">
        <v>1386</v>
      </c>
      <c r="O59" s="1058" t="s">
        <v>1387</v>
      </c>
      <c r="P59" s="1059">
        <v>25367.09</v>
      </c>
      <c r="Q59" s="1059">
        <v>28688.639999999999</v>
      </c>
      <c r="R59" s="1059">
        <f t="shared" si="1"/>
        <v>54055.729999999996</v>
      </c>
      <c r="S59" s="1059">
        <v>50049.599999999999</v>
      </c>
      <c r="T59" s="1059">
        <f t="shared" si="5"/>
        <v>50049.599999999999</v>
      </c>
      <c r="U59" s="1059">
        <f t="shared" si="5"/>
        <v>50049.599999999999</v>
      </c>
      <c r="V59" s="1059">
        <f t="shared" si="5"/>
        <v>50049.599999999999</v>
      </c>
      <c r="W59" s="1028"/>
      <c r="X59" s="1028"/>
      <c r="Y59" s="1028"/>
      <c r="Z59" s="1028"/>
      <c r="AA59" s="1028"/>
    </row>
    <row r="60" spans="1:30">
      <c r="A60" s="1056">
        <v>4071300200</v>
      </c>
      <c r="B60" s="1057">
        <v>2</v>
      </c>
      <c r="C60" s="1056">
        <v>2</v>
      </c>
      <c r="D60" s="1058" t="s">
        <v>1383</v>
      </c>
      <c r="E60" s="1056" t="s">
        <v>1384</v>
      </c>
      <c r="F60" s="1056">
        <v>287</v>
      </c>
      <c r="G60" s="1056" t="s">
        <v>785</v>
      </c>
      <c r="H60" s="1056">
        <v>1</v>
      </c>
      <c r="I60" s="1056" t="s">
        <v>1393</v>
      </c>
      <c r="J60" s="1056">
        <v>1</v>
      </c>
      <c r="K60" s="1057">
        <v>20</v>
      </c>
      <c r="L60" s="1056">
        <v>1</v>
      </c>
      <c r="M60" s="1056">
        <v>5</v>
      </c>
      <c r="N60" s="1056" t="s">
        <v>1386</v>
      </c>
      <c r="O60" s="1058" t="s">
        <v>1387</v>
      </c>
      <c r="P60" s="1059">
        <v>16942.2</v>
      </c>
      <c r="Q60" s="1059">
        <v>0</v>
      </c>
      <c r="R60" s="1059">
        <f t="shared" si="1"/>
        <v>16942.2</v>
      </c>
      <c r="S60" s="1059">
        <v>10165.65</v>
      </c>
      <c r="T60" s="1059">
        <f t="shared" si="5"/>
        <v>10165.65</v>
      </c>
      <c r="U60" s="1059">
        <f t="shared" si="5"/>
        <v>10165.65</v>
      </c>
      <c r="V60" s="1059">
        <f t="shared" si="5"/>
        <v>10165.65</v>
      </c>
      <c r="W60" s="1028"/>
      <c r="X60" s="1028"/>
      <c r="Y60" s="1028"/>
      <c r="Z60" s="1028"/>
      <c r="AA60" s="1028"/>
    </row>
    <row r="61" spans="1:30">
      <c r="A61" s="1056">
        <v>4071300200</v>
      </c>
      <c r="B61" s="1057">
        <v>2</v>
      </c>
      <c r="C61" s="1056">
        <v>2</v>
      </c>
      <c r="D61" s="1058" t="s">
        <v>1383</v>
      </c>
      <c r="E61" s="1056" t="s">
        <v>1384</v>
      </c>
      <c r="F61" s="1056">
        <v>287</v>
      </c>
      <c r="G61" s="1056" t="s">
        <v>785</v>
      </c>
      <c r="H61" s="1056">
        <v>1</v>
      </c>
      <c r="I61" s="1056" t="s">
        <v>1394</v>
      </c>
      <c r="J61" s="1056">
        <v>1</v>
      </c>
      <c r="K61" s="1057">
        <v>20</v>
      </c>
      <c r="L61" s="1056">
        <v>1</v>
      </c>
      <c r="M61" s="1056">
        <v>5</v>
      </c>
      <c r="N61" s="1056" t="s">
        <v>1386</v>
      </c>
      <c r="O61" s="1058" t="s">
        <v>1387</v>
      </c>
      <c r="P61" s="1059">
        <v>245654.46</v>
      </c>
      <c r="Q61" s="1059">
        <v>0</v>
      </c>
      <c r="R61" s="1059">
        <f t="shared" si="1"/>
        <v>245654.46</v>
      </c>
      <c r="S61" s="1059">
        <v>0</v>
      </c>
      <c r="T61" s="1059">
        <f t="shared" si="5"/>
        <v>0</v>
      </c>
      <c r="U61" s="1059">
        <f t="shared" si="5"/>
        <v>0</v>
      </c>
      <c r="V61" s="1059">
        <f t="shared" si="5"/>
        <v>0</v>
      </c>
      <c r="W61" s="1028"/>
      <c r="X61" s="1028"/>
      <c r="Y61" s="1028"/>
      <c r="Z61" s="1028"/>
      <c r="AA61" s="1028"/>
    </row>
    <row r="62" spans="1:30">
      <c r="A62" s="1056">
        <v>4071300200</v>
      </c>
      <c r="B62" s="1057">
        <v>2</v>
      </c>
      <c r="C62" s="1056">
        <v>2</v>
      </c>
      <c r="D62" s="1058" t="s">
        <v>1383</v>
      </c>
      <c r="E62" s="1056" t="s">
        <v>1384</v>
      </c>
      <c r="F62" s="1056">
        <v>287</v>
      </c>
      <c r="G62" s="1056" t="s">
        <v>785</v>
      </c>
      <c r="H62" s="1056">
        <v>1</v>
      </c>
      <c r="I62" s="1056" t="s">
        <v>1395</v>
      </c>
      <c r="J62" s="1056">
        <v>1</v>
      </c>
      <c r="K62" s="1057">
        <v>20</v>
      </c>
      <c r="L62" s="1056">
        <v>1</v>
      </c>
      <c r="M62" s="1056">
        <v>5</v>
      </c>
      <c r="N62" s="1056" t="s">
        <v>1386</v>
      </c>
      <c r="O62" s="1058" t="s">
        <v>1387</v>
      </c>
      <c r="P62" s="1059">
        <v>258349.79</v>
      </c>
      <c r="Q62" s="1059">
        <v>0</v>
      </c>
      <c r="R62" s="1059">
        <f t="shared" si="1"/>
        <v>258349.79</v>
      </c>
      <c r="S62" s="1059">
        <v>202992.37</v>
      </c>
      <c r="T62" s="1059">
        <f t="shared" si="5"/>
        <v>202992.37</v>
      </c>
      <c r="U62" s="1059">
        <f t="shared" si="5"/>
        <v>202992.37</v>
      </c>
      <c r="V62" s="1059">
        <f t="shared" si="5"/>
        <v>202992.37</v>
      </c>
      <c r="W62" s="1028"/>
      <c r="X62" s="1028"/>
      <c r="Y62" s="1028"/>
      <c r="Z62" s="1028"/>
      <c r="AA62" s="1028"/>
    </row>
    <row r="63" spans="1:30">
      <c r="A63" s="1056">
        <v>4071300200</v>
      </c>
      <c r="B63" s="1057">
        <v>2</v>
      </c>
      <c r="C63" s="1056">
        <v>2</v>
      </c>
      <c r="D63" s="1058" t="s">
        <v>1383</v>
      </c>
      <c r="E63" s="1056" t="s">
        <v>1384</v>
      </c>
      <c r="F63" s="1056">
        <v>287</v>
      </c>
      <c r="G63" s="1056" t="s">
        <v>785</v>
      </c>
      <c r="H63" s="1056">
        <v>1</v>
      </c>
      <c r="I63" s="1056" t="s">
        <v>1396</v>
      </c>
      <c r="J63" s="1056">
        <v>1</v>
      </c>
      <c r="K63" s="1057">
        <v>20</v>
      </c>
      <c r="L63" s="1056">
        <v>1</v>
      </c>
      <c r="M63" s="1056">
        <v>5</v>
      </c>
      <c r="N63" s="1056" t="s">
        <v>1386</v>
      </c>
      <c r="O63" s="1058" t="s">
        <v>1387</v>
      </c>
      <c r="P63" s="1059">
        <v>150.47999999999999</v>
      </c>
      <c r="Q63" s="1059">
        <v>0</v>
      </c>
      <c r="R63" s="1059">
        <f t="shared" si="1"/>
        <v>150.47999999999999</v>
      </c>
      <c r="S63" s="1059">
        <v>112.86</v>
      </c>
      <c r="T63" s="1059">
        <f t="shared" si="5"/>
        <v>112.86</v>
      </c>
      <c r="U63" s="1059">
        <f t="shared" si="5"/>
        <v>112.86</v>
      </c>
      <c r="V63" s="1059">
        <f t="shared" si="5"/>
        <v>112.86</v>
      </c>
      <c r="W63" s="1028"/>
      <c r="X63" s="1028"/>
      <c r="Y63" s="1028"/>
      <c r="Z63" s="1028"/>
      <c r="AA63" s="1028"/>
    </row>
    <row r="64" spans="1:30">
      <c r="A64" s="1056">
        <v>4071300200</v>
      </c>
      <c r="B64" s="1057">
        <v>2</v>
      </c>
      <c r="C64" s="1056">
        <v>2</v>
      </c>
      <c r="D64" s="1058" t="s">
        <v>1383</v>
      </c>
      <c r="E64" s="1056" t="s">
        <v>1384</v>
      </c>
      <c r="F64" s="1056">
        <v>287</v>
      </c>
      <c r="G64" s="1056" t="s">
        <v>785</v>
      </c>
      <c r="H64" s="1056">
        <v>1</v>
      </c>
      <c r="I64" s="1056" t="s">
        <v>1397</v>
      </c>
      <c r="J64" s="1056">
        <v>1</v>
      </c>
      <c r="K64" s="1057">
        <v>20</v>
      </c>
      <c r="L64" s="1056">
        <v>1</v>
      </c>
      <c r="M64" s="1056">
        <v>5</v>
      </c>
      <c r="N64" s="1056" t="s">
        <v>1386</v>
      </c>
      <c r="O64" s="1058" t="s">
        <v>1387</v>
      </c>
      <c r="P64" s="1059">
        <v>639.98</v>
      </c>
      <c r="Q64" s="1059">
        <v>0</v>
      </c>
      <c r="R64" s="1059">
        <f t="shared" si="1"/>
        <v>639.98</v>
      </c>
      <c r="S64" s="1059">
        <v>551.21</v>
      </c>
      <c r="T64" s="1059">
        <f t="shared" si="5"/>
        <v>551.21</v>
      </c>
      <c r="U64" s="1059">
        <f t="shared" si="5"/>
        <v>551.21</v>
      </c>
      <c r="V64" s="1059">
        <f t="shared" si="5"/>
        <v>551.21</v>
      </c>
      <c r="W64" s="1028"/>
      <c r="X64" s="1028"/>
      <c r="Y64" s="1028"/>
      <c r="Z64" s="1028"/>
      <c r="AA64" s="1028"/>
    </row>
    <row r="65" spans="1:27">
      <c r="A65" s="1056">
        <v>4071300200</v>
      </c>
      <c r="B65" s="1057">
        <v>2</v>
      </c>
      <c r="C65" s="1056">
        <v>2</v>
      </c>
      <c r="D65" s="1058" t="s">
        <v>1383</v>
      </c>
      <c r="E65" s="1056" t="s">
        <v>1384</v>
      </c>
      <c r="F65" s="1056">
        <v>287</v>
      </c>
      <c r="G65" s="1056" t="s">
        <v>785</v>
      </c>
      <c r="H65" s="1056">
        <v>1</v>
      </c>
      <c r="I65" s="1056" t="s">
        <v>1398</v>
      </c>
      <c r="J65" s="1056">
        <v>1</v>
      </c>
      <c r="K65" s="1057">
        <v>20</v>
      </c>
      <c r="L65" s="1056">
        <v>1</v>
      </c>
      <c r="M65" s="1056">
        <v>5</v>
      </c>
      <c r="N65" s="1056" t="s">
        <v>1386</v>
      </c>
      <c r="O65" s="1058" t="s">
        <v>1387</v>
      </c>
      <c r="P65" s="1059">
        <v>15197.04</v>
      </c>
      <c r="Q65" s="1059">
        <v>0</v>
      </c>
      <c r="R65" s="1059">
        <f t="shared" si="1"/>
        <v>15197.04</v>
      </c>
      <c r="S65" s="1059">
        <v>11940.83</v>
      </c>
      <c r="T65" s="1059">
        <f t="shared" si="5"/>
        <v>11940.83</v>
      </c>
      <c r="U65" s="1059">
        <f t="shared" si="5"/>
        <v>11940.83</v>
      </c>
      <c r="V65" s="1059">
        <f t="shared" si="5"/>
        <v>11940.83</v>
      </c>
      <c r="W65" s="1028"/>
      <c r="X65" s="1028"/>
      <c r="Y65" s="1028"/>
      <c r="Z65" s="1028"/>
      <c r="AA65" s="1028"/>
    </row>
    <row r="66" spans="1:27">
      <c r="A66" s="1056">
        <v>4071300200</v>
      </c>
      <c r="B66" s="1057">
        <v>2</v>
      </c>
      <c r="C66" s="1056">
        <v>2</v>
      </c>
      <c r="D66" s="1058" t="s">
        <v>1383</v>
      </c>
      <c r="E66" s="1056" t="s">
        <v>1384</v>
      </c>
      <c r="F66" s="1056">
        <v>287</v>
      </c>
      <c r="G66" s="1056" t="s">
        <v>785</v>
      </c>
      <c r="H66" s="1056">
        <v>1</v>
      </c>
      <c r="I66" s="1056" t="s">
        <v>1399</v>
      </c>
      <c r="J66" s="1056">
        <v>1</v>
      </c>
      <c r="K66" s="1057">
        <v>20</v>
      </c>
      <c r="L66" s="1056">
        <v>1</v>
      </c>
      <c r="M66" s="1056">
        <v>5</v>
      </c>
      <c r="N66" s="1056" t="s">
        <v>1386</v>
      </c>
      <c r="O66" s="1058" t="s">
        <v>1387</v>
      </c>
      <c r="P66" s="1059">
        <v>611256.43999999994</v>
      </c>
      <c r="Q66" s="1059">
        <v>0</v>
      </c>
      <c r="R66" s="1059">
        <f t="shared" si="1"/>
        <v>611256.43999999994</v>
      </c>
      <c r="S66" s="1059">
        <v>474371.55</v>
      </c>
      <c r="T66" s="1059">
        <f t="shared" si="5"/>
        <v>474371.55</v>
      </c>
      <c r="U66" s="1059">
        <f t="shared" si="5"/>
        <v>474371.55</v>
      </c>
      <c r="V66" s="1059">
        <f t="shared" si="5"/>
        <v>474371.55</v>
      </c>
      <c r="W66" s="1028"/>
      <c r="X66" s="1028"/>
      <c r="Y66" s="1028"/>
      <c r="Z66" s="1028"/>
      <c r="AA66" s="1028"/>
    </row>
    <row r="67" spans="1:27">
      <c r="A67" s="1056">
        <v>4071300200</v>
      </c>
      <c r="B67" s="1057">
        <v>2</v>
      </c>
      <c r="C67" s="1056">
        <v>2</v>
      </c>
      <c r="D67" s="1058" t="s">
        <v>1383</v>
      </c>
      <c r="E67" s="1056" t="s">
        <v>1384</v>
      </c>
      <c r="F67" s="1056">
        <v>287</v>
      </c>
      <c r="G67" s="1056" t="s">
        <v>785</v>
      </c>
      <c r="H67" s="1056">
        <v>1</v>
      </c>
      <c r="I67" s="1056" t="s">
        <v>1400</v>
      </c>
      <c r="J67" s="1056">
        <v>1</v>
      </c>
      <c r="K67" s="1057">
        <v>20</v>
      </c>
      <c r="L67" s="1056">
        <v>1</v>
      </c>
      <c r="M67" s="1056">
        <v>5</v>
      </c>
      <c r="N67" s="1056" t="s">
        <v>1386</v>
      </c>
      <c r="O67" s="1058" t="s">
        <v>1387</v>
      </c>
      <c r="P67" s="1059">
        <v>30393.9</v>
      </c>
      <c r="Q67" s="1059">
        <v>0</v>
      </c>
      <c r="R67" s="1059">
        <f t="shared" si="1"/>
        <v>30393.9</v>
      </c>
      <c r="S67" s="1059">
        <v>23881.040000000001</v>
      </c>
      <c r="T67" s="1059">
        <f t="shared" si="5"/>
        <v>23881.040000000001</v>
      </c>
      <c r="U67" s="1059">
        <f t="shared" si="5"/>
        <v>23881.040000000001</v>
      </c>
      <c r="V67" s="1059">
        <f t="shared" si="5"/>
        <v>23881.040000000001</v>
      </c>
      <c r="W67" s="1028"/>
      <c r="X67" s="1028"/>
      <c r="Y67" s="1028"/>
      <c r="Z67" s="1028"/>
      <c r="AA67" s="1028"/>
    </row>
    <row r="68" spans="1:27">
      <c r="A68" s="1056">
        <v>4071300200</v>
      </c>
      <c r="B68" s="1057">
        <v>2</v>
      </c>
      <c r="C68" s="1056">
        <v>2</v>
      </c>
      <c r="D68" s="1058" t="s">
        <v>1383</v>
      </c>
      <c r="E68" s="1056" t="s">
        <v>1384</v>
      </c>
      <c r="F68" s="1056">
        <v>287</v>
      </c>
      <c r="G68" s="1056" t="s">
        <v>785</v>
      </c>
      <c r="H68" s="1056">
        <v>1</v>
      </c>
      <c r="I68" s="1056" t="s">
        <v>1401</v>
      </c>
      <c r="J68" s="1056">
        <v>1</v>
      </c>
      <c r="K68" s="1057">
        <v>20</v>
      </c>
      <c r="L68" s="1056">
        <v>1</v>
      </c>
      <c r="M68" s="1056">
        <v>5</v>
      </c>
      <c r="N68" s="1056" t="s">
        <v>1386</v>
      </c>
      <c r="O68" s="1058" t="s">
        <v>1387</v>
      </c>
      <c r="P68" s="1059">
        <v>198532</v>
      </c>
      <c r="Q68" s="1059">
        <v>0</v>
      </c>
      <c r="R68" s="1059">
        <f t="shared" si="1"/>
        <v>198532</v>
      </c>
      <c r="S68" s="1059">
        <v>139554</v>
      </c>
      <c r="T68" s="1059">
        <f t="shared" si="5"/>
        <v>139554</v>
      </c>
      <c r="U68" s="1059">
        <f t="shared" si="5"/>
        <v>139554</v>
      </c>
      <c r="V68" s="1059">
        <f t="shared" si="5"/>
        <v>139554</v>
      </c>
      <c r="W68" s="1028"/>
      <c r="X68" s="1028"/>
      <c r="Y68" s="1028"/>
      <c r="Z68" s="1028"/>
      <c r="AA68" s="1028"/>
    </row>
    <row r="69" spans="1:27">
      <c r="A69" s="1056">
        <v>4071300200</v>
      </c>
      <c r="B69" s="1057">
        <v>2</v>
      </c>
      <c r="C69" s="1056">
        <v>2</v>
      </c>
      <c r="D69" s="1058" t="s">
        <v>1383</v>
      </c>
      <c r="E69" s="1056" t="s">
        <v>1384</v>
      </c>
      <c r="F69" s="1056">
        <v>287</v>
      </c>
      <c r="G69" s="1056" t="s">
        <v>785</v>
      </c>
      <c r="H69" s="1056">
        <v>1</v>
      </c>
      <c r="I69" s="1056" t="s">
        <v>1402</v>
      </c>
      <c r="J69" s="1056">
        <v>1</v>
      </c>
      <c r="K69" s="1057">
        <v>20</v>
      </c>
      <c r="L69" s="1056">
        <v>1</v>
      </c>
      <c r="M69" s="1056">
        <v>5</v>
      </c>
      <c r="N69" s="1056" t="s">
        <v>1386</v>
      </c>
      <c r="O69" s="1058" t="s">
        <v>1387</v>
      </c>
      <c r="P69" s="1059">
        <v>15197.04</v>
      </c>
      <c r="Q69" s="1059">
        <v>0</v>
      </c>
      <c r="R69" s="1059">
        <f t="shared" si="1"/>
        <v>15197.04</v>
      </c>
      <c r="S69" s="1059">
        <v>11940.83</v>
      </c>
      <c r="T69" s="1059">
        <f t="shared" si="5"/>
        <v>11940.83</v>
      </c>
      <c r="U69" s="1059">
        <f t="shared" si="5"/>
        <v>11940.83</v>
      </c>
      <c r="V69" s="1059">
        <f t="shared" si="5"/>
        <v>11940.83</v>
      </c>
      <c r="W69" s="1028"/>
      <c r="X69" s="1028"/>
      <c r="Y69" s="1028"/>
      <c r="Z69" s="1028"/>
      <c r="AA69" s="1028"/>
    </row>
    <row r="70" spans="1:27">
      <c r="A70" s="1056">
        <v>4071300200</v>
      </c>
      <c r="B70" s="1057">
        <v>2</v>
      </c>
      <c r="C70" s="1056">
        <v>2</v>
      </c>
      <c r="D70" s="1058" t="s">
        <v>1383</v>
      </c>
      <c r="E70" s="1056" t="s">
        <v>1384</v>
      </c>
      <c r="F70" s="1056">
        <v>287</v>
      </c>
      <c r="G70" s="1056" t="s">
        <v>785</v>
      </c>
      <c r="H70" s="1056">
        <v>1</v>
      </c>
      <c r="I70" s="1056" t="s">
        <v>1403</v>
      </c>
      <c r="J70" s="1056">
        <v>1</v>
      </c>
      <c r="K70" s="1057">
        <v>20</v>
      </c>
      <c r="L70" s="1056">
        <v>1</v>
      </c>
      <c r="M70" s="1056">
        <v>5</v>
      </c>
      <c r="N70" s="1056" t="s">
        <v>1386</v>
      </c>
      <c r="O70" s="1058" t="s">
        <v>1387</v>
      </c>
      <c r="P70" s="1059">
        <v>121576.3</v>
      </c>
      <c r="Q70" s="1059">
        <v>0</v>
      </c>
      <c r="R70" s="1059">
        <f t="shared" ref="R70:R133" si="7">+P70+Q70</f>
        <v>121576.3</v>
      </c>
      <c r="S70" s="1059">
        <v>90431.09</v>
      </c>
      <c r="T70" s="1059">
        <f t="shared" si="5"/>
        <v>90431.09</v>
      </c>
      <c r="U70" s="1059">
        <f t="shared" si="5"/>
        <v>90431.09</v>
      </c>
      <c r="V70" s="1059">
        <f t="shared" si="5"/>
        <v>90431.09</v>
      </c>
      <c r="W70" s="1028"/>
      <c r="X70" s="1028"/>
      <c r="Y70" s="1028"/>
      <c r="Z70" s="1028"/>
      <c r="AA70" s="1028"/>
    </row>
    <row r="71" spans="1:27">
      <c r="A71" s="1056">
        <v>4071300200</v>
      </c>
      <c r="B71" s="1057">
        <v>2</v>
      </c>
      <c r="C71" s="1056">
        <v>2</v>
      </c>
      <c r="D71" s="1058" t="s">
        <v>1383</v>
      </c>
      <c r="E71" s="1056" t="s">
        <v>1384</v>
      </c>
      <c r="F71" s="1056">
        <v>287</v>
      </c>
      <c r="G71" s="1056" t="s">
        <v>785</v>
      </c>
      <c r="H71" s="1056">
        <v>1</v>
      </c>
      <c r="I71" s="1056" t="s">
        <v>1404</v>
      </c>
      <c r="J71" s="1056">
        <v>1</v>
      </c>
      <c r="K71" s="1057">
        <v>20</v>
      </c>
      <c r="L71" s="1056">
        <v>1</v>
      </c>
      <c r="M71" s="1056">
        <v>5</v>
      </c>
      <c r="N71" s="1056" t="s">
        <v>1386</v>
      </c>
      <c r="O71" s="1058" t="s">
        <v>1387</v>
      </c>
      <c r="P71" s="1059">
        <v>3066</v>
      </c>
      <c r="Q71" s="1059">
        <v>0</v>
      </c>
      <c r="R71" s="1059">
        <f t="shared" si="7"/>
        <v>3066</v>
      </c>
      <c r="S71" s="1059">
        <v>2299.5</v>
      </c>
      <c r="T71" s="1059">
        <f t="shared" si="5"/>
        <v>2299.5</v>
      </c>
      <c r="U71" s="1059">
        <f t="shared" si="5"/>
        <v>2299.5</v>
      </c>
      <c r="V71" s="1059">
        <f t="shared" si="5"/>
        <v>2299.5</v>
      </c>
      <c r="W71" s="1028"/>
      <c r="X71" s="1028"/>
      <c r="Y71" s="1028"/>
      <c r="Z71" s="1028"/>
      <c r="AA71" s="1028"/>
    </row>
    <row r="72" spans="1:27">
      <c r="A72" s="1056">
        <v>4071300200</v>
      </c>
      <c r="B72" s="1057">
        <v>2</v>
      </c>
      <c r="C72" s="1056">
        <v>2</v>
      </c>
      <c r="D72" s="1058" t="s">
        <v>1383</v>
      </c>
      <c r="E72" s="1056" t="s">
        <v>1384</v>
      </c>
      <c r="F72" s="1056">
        <v>287</v>
      </c>
      <c r="G72" s="1056" t="s">
        <v>785</v>
      </c>
      <c r="H72" s="1056">
        <v>1</v>
      </c>
      <c r="I72" s="1056" t="s">
        <v>1405</v>
      </c>
      <c r="J72" s="1056">
        <v>1</v>
      </c>
      <c r="K72" s="1057">
        <v>20</v>
      </c>
      <c r="L72" s="1056">
        <v>1</v>
      </c>
      <c r="M72" s="1056">
        <v>5</v>
      </c>
      <c r="N72" s="1056" t="s">
        <v>1386</v>
      </c>
      <c r="O72" s="1058" t="s">
        <v>1387</v>
      </c>
      <c r="P72" s="1059">
        <v>537479.56999999995</v>
      </c>
      <c r="Q72" s="1059">
        <v>0</v>
      </c>
      <c r="R72" s="1059">
        <f t="shared" si="7"/>
        <v>537479.56999999995</v>
      </c>
      <c r="S72" s="1059">
        <v>405984.39</v>
      </c>
      <c r="T72" s="1059">
        <f t="shared" ref="T72:V91" si="8">+S72</f>
        <v>405984.39</v>
      </c>
      <c r="U72" s="1059">
        <f t="shared" si="8"/>
        <v>405984.39</v>
      </c>
      <c r="V72" s="1059">
        <f t="shared" si="8"/>
        <v>405984.39</v>
      </c>
      <c r="W72" s="1028"/>
      <c r="X72" s="1028"/>
      <c r="Y72" s="1028"/>
      <c r="Z72" s="1028"/>
      <c r="AA72" s="1028"/>
    </row>
    <row r="73" spans="1:27">
      <c r="A73" s="1056">
        <v>4071300200</v>
      </c>
      <c r="B73" s="1057">
        <v>2</v>
      </c>
      <c r="C73" s="1056">
        <v>2</v>
      </c>
      <c r="D73" s="1058" t="s">
        <v>1383</v>
      </c>
      <c r="E73" s="1056" t="s">
        <v>1384</v>
      </c>
      <c r="F73" s="1056">
        <v>287</v>
      </c>
      <c r="G73" s="1056" t="s">
        <v>785</v>
      </c>
      <c r="H73" s="1056">
        <v>1</v>
      </c>
      <c r="I73" s="1056" t="s">
        <v>1406</v>
      </c>
      <c r="J73" s="1056">
        <v>1</v>
      </c>
      <c r="K73" s="1057">
        <v>20</v>
      </c>
      <c r="L73" s="1056">
        <v>1</v>
      </c>
      <c r="M73" s="1056">
        <v>1</v>
      </c>
      <c r="N73" s="1056" t="s">
        <v>1386</v>
      </c>
      <c r="O73" s="1058" t="s">
        <v>1387</v>
      </c>
      <c r="P73" s="1059">
        <v>15402.32</v>
      </c>
      <c r="Q73" s="1059">
        <v>4000</v>
      </c>
      <c r="R73" s="1059">
        <f t="shared" si="7"/>
        <v>19402.32</v>
      </c>
      <c r="S73" s="1059">
        <v>15402.81</v>
      </c>
      <c r="T73" s="1059">
        <f t="shared" si="8"/>
        <v>15402.81</v>
      </c>
      <c r="U73" s="1059">
        <f t="shared" si="8"/>
        <v>15402.81</v>
      </c>
      <c r="V73" s="1059">
        <f t="shared" si="8"/>
        <v>15402.81</v>
      </c>
      <c r="W73" s="1028"/>
      <c r="X73" s="1028"/>
      <c r="Y73" s="1028"/>
      <c r="Z73" s="1028"/>
      <c r="AA73" s="1028"/>
    </row>
    <row r="74" spans="1:27">
      <c r="A74" s="1056">
        <v>4071300200</v>
      </c>
      <c r="B74" s="1057">
        <v>2</v>
      </c>
      <c r="C74" s="1056">
        <v>2</v>
      </c>
      <c r="D74" s="1058" t="s">
        <v>1383</v>
      </c>
      <c r="E74" s="1056" t="s">
        <v>1384</v>
      </c>
      <c r="F74" s="1056">
        <v>287</v>
      </c>
      <c r="G74" s="1056" t="s">
        <v>785</v>
      </c>
      <c r="H74" s="1056">
        <v>1</v>
      </c>
      <c r="I74" s="1056" t="s">
        <v>1407</v>
      </c>
      <c r="J74" s="1056">
        <v>1</v>
      </c>
      <c r="K74" s="1057">
        <v>20</v>
      </c>
      <c r="L74" s="1056">
        <v>1</v>
      </c>
      <c r="M74" s="1056">
        <v>1</v>
      </c>
      <c r="N74" s="1056" t="s">
        <v>1386</v>
      </c>
      <c r="O74" s="1058" t="s">
        <v>1387</v>
      </c>
      <c r="P74" s="1059">
        <v>0</v>
      </c>
      <c r="Q74" s="1059">
        <v>5000</v>
      </c>
      <c r="R74" s="1059">
        <f t="shared" si="7"/>
        <v>5000</v>
      </c>
      <c r="S74" s="1059">
        <v>2143.6799999999998</v>
      </c>
      <c r="T74" s="1059">
        <f t="shared" si="8"/>
        <v>2143.6799999999998</v>
      </c>
      <c r="U74" s="1059">
        <f t="shared" si="8"/>
        <v>2143.6799999999998</v>
      </c>
      <c r="V74" s="1059">
        <f t="shared" si="8"/>
        <v>2143.6799999999998</v>
      </c>
      <c r="W74" s="1028"/>
      <c r="X74" s="1028"/>
      <c r="Y74" s="1028"/>
      <c r="Z74" s="1028"/>
      <c r="AA74" s="1028"/>
    </row>
    <row r="75" spans="1:27">
      <c r="A75" s="1056">
        <v>4071300200</v>
      </c>
      <c r="B75" s="1057">
        <v>2</v>
      </c>
      <c r="C75" s="1056">
        <v>2</v>
      </c>
      <c r="D75" s="1058" t="s">
        <v>1383</v>
      </c>
      <c r="E75" s="1056" t="s">
        <v>1384</v>
      </c>
      <c r="F75" s="1056">
        <v>287</v>
      </c>
      <c r="G75" s="1056" t="s">
        <v>785</v>
      </c>
      <c r="H75" s="1056">
        <v>1</v>
      </c>
      <c r="I75" s="1056" t="s">
        <v>1408</v>
      </c>
      <c r="J75" s="1056">
        <v>1</v>
      </c>
      <c r="K75" s="1057">
        <v>20</v>
      </c>
      <c r="L75" s="1056">
        <v>1</v>
      </c>
      <c r="M75" s="1056">
        <v>1</v>
      </c>
      <c r="N75" s="1056" t="s">
        <v>1386</v>
      </c>
      <c r="O75" s="1058" t="s">
        <v>1387</v>
      </c>
      <c r="P75" s="1059">
        <v>0</v>
      </c>
      <c r="Q75" s="1059">
        <v>6000</v>
      </c>
      <c r="R75" s="1059">
        <f t="shared" si="7"/>
        <v>6000</v>
      </c>
      <c r="S75" s="1059">
        <v>1150</v>
      </c>
      <c r="T75" s="1059">
        <f t="shared" si="8"/>
        <v>1150</v>
      </c>
      <c r="U75" s="1059">
        <f t="shared" si="8"/>
        <v>1150</v>
      </c>
      <c r="V75" s="1059">
        <f t="shared" si="8"/>
        <v>1150</v>
      </c>
      <c r="W75" s="1028"/>
      <c r="X75" s="1028"/>
      <c r="Y75" s="1028"/>
      <c r="Z75" s="1028"/>
      <c r="AA75" s="1028"/>
    </row>
    <row r="76" spans="1:27">
      <c r="A76" s="1056">
        <v>4071300200</v>
      </c>
      <c r="B76" s="1057">
        <v>2</v>
      </c>
      <c r="C76" s="1056">
        <v>2</v>
      </c>
      <c r="D76" s="1058" t="s">
        <v>1383</v>
      </c>
      <c r="E76" s="1056" t="s">
        <v>1384</v>
      </c>
      <c r="F76" s="1056">
        <v>287</v>
      </c>
      <c r="G76" s="1056" t="s">
        <v>785</v>
      </c>
      <c r="H76" s="1056">
        <v>1</v>
      </c>
      <c r="I76" s="1056" t="s">
        <v>1409</v>
      </c>
      <c r="J76" s="1056">
        <v>1</v>
      </c>
      <c r="K76" s="1057">
        <v>20</v>
      </c>
      <c r="L76" s="1056">
        <v>1</v>
      </c>
      <c r="M76" s="1056">
        <v>1</v>
      </c>
      <c r="N76" s="1056" t="s">
        <v>1386</v>
      </c>
      <c r="O76" s="1058" t="s">
        <v>1387</v>
      </c>
      <c r="P76" s="1059">
        <v>113188.88</v>
      </c>
      <c r="Q76" s="1059">
        <v>51275.12</v>
      </c>
      <c r="R76" s="1059">
        <f t="shared" si="7"/>
        <v>164464</v>
      </c>
      <c r="S76" s="1059">
        <v>146032.07</v>
      </c>
      <c r="T76" s="1059">
        <f t="shared" si="8"/>
        <v>146032.07</v>
      </c>
      <c r="U76" s="1059">
        <f t="shared" si="8"/>
        <v>146032.07</v>
      </c>
      <c r="V76" s="1059">
        <f t="shared" si="8"/>
        <v>146032.07</v>
      </c>
      <c r="W76" s="1028"/>
      <c r="X76" s="1028"/>
      <c r="Y76" s="1028"/>
      <c r="Z76" s="1028"/>
      <c r="AA76" s="1028"/>
    </row>
    <row r="77" spans="1:27">
      <c r="A77" s="1056">
        <v>4071300200</v>
      </c>
      <c r="B77" s="1057">
        <v>2</v>
      </c>
      <c r="C77" s="1056">
        <v>2</v>
      </c>
      <c r="D77" s="1058" t="s">
        <v>1383</v>
      </c>
      <c r="E77" s="1056" t="s">
        <v>1384</v>
      </c>
      <c r="F77" s="1056">
        <v>287</v>
      </c>
      <c r="G77" s="1056" t="s">
        <v>785</v>
      </c>
      <c r="H77" s="1056">
        <v>1</v>
      </c>
      <c r="I77" s="1056" t="s">
        <v>1410</v>
      </c>
      <c r="J77" s="1056">
        <v>1</v>
      </c>
      <c r="K77" s="1057">
        <v>20</v>
      </c>
      <c r="L77" s="1056">
        <v>1</v>
      </c>
      <c r="M77" s="1056">
        <v>1</v>
      </c>
      <c r="N77" s="1056" t="s">
        <v>1386</v>
      </c>
      <c r="O77" s="1058" t="s">
        <v>1387</v>
      </c>
      <c r="P77" s="1059">
        <v>22500</v>
      </c>
      <c r="Q77" s="1059">
        <v>50000</v>
      </c>
      <c r="R77" s="1059">
        <f t="shared" si="7"/>
        <v>72500</v>
      </c>
      <c r="S77" s="1059">
        <v>25061.91</v>
      </c>
      <c r="T77" s="1059">
        <f t="shared" si="8"/>
        <v>25061.91</v>
      </c>
      <c r="U77" s="1059">
        <f t="shared" si="8"/>
        <v>25061.91</v>
      </c>
      <c r="V77" s="1059">
        <f t="shared" si="8"/>
        <v>25061.91</v>
      </c>
      <c r="W77" s="1028"/>
      <c r="X77" s="1028"/>
      <c r="Y77" s="1028"/>
      <c r="Z77" s="1028"/>
      <c r="AA77" s="1028"/>
    </row>
    <row r="78" spans="1:27">
      <c r="A78" s="1056">
        <v>4071300200</v>
      </c>
      <c r="B78" s="1057">
        <v>2</v>
      </c>
      <c r="C78" s="1056">
        <v>2</v>
      </c>
      <c r="D78" s="1058" t="s">
        <v>1383</v>
      </c>
      <c r="E78" s="1056" t="s">
        <v>1384</v>
      </c>
      <c r="F78" s="1056">
        <v>287</v>
      </c>
      <c r="G78" s="1056" t="s">
        <v>785</v>
      </c>
      <c r="H78" s="1056">
        <v>1</v>
      </c>
      <c r="I78" s="1056" t="s">
        <v>1411</v>
      </c>
      <c r="J78" s="1056">
        <v>1</v>
      </c>
      <c r="K78" s="1057">
        <v>20</v>
      </c>
      <c r="L78" s="1056">
        <v>1</v>
      </c>
      <c r="M78" s="1056">
        <v>1</v>
      </c>
      <c r="N78" s="1056" t="s">
        <v>1386</v>
      </c>
      <c r="O78" s="1058" t="s">
        <v>1387</v>
      </c>
      <c r="P78" s="1059">
        <v>3500</v>
      </c>
      <c r="Q78" s="1059">
        <v>10000</v>
      </c>
      <c r="R78" s="1059">
        <f t="shared" si="7"/>
        <v>13500</v>
      </c>
      <c r="S78" s="1059">
        <v>1153.75</v>
      </c>
      <c r="T78" s="1059">
        <f t="shared" si="8"/>
        <v>1153.75</v>
      </c>
      <c r="U78" s="1059">
        <f t="shared" si="8"/>
        <v>1153.75</v>
      </c>
      <c r="V78" s="1059">
        <f t="shared" si="8"/>
        <v>1153.75</v>
      </c>
      <c r="W78" s="1028"/>
      <c r="X78" s="1028"/>
      <c r="Y78" s="1028"/>
      <c r="Z78" s="1028"/>
      <c r="AA78" s="1028"/>
    </row>
    <row r="79" spans="1:27">
      <c r="A79" s="1056">
        <v>4071300200</v>
      </c>
      <c r="B79" s="1057">
        <v>2</v>
      </c>
      <c r="C79" s="1056">
        <v>2</v>
      </c>
      <c r="D79" s="1058" t="s">
        <v>1383</v>
      </c>
      <c r="E79" s="1056" t="s">
        <v>1384</v>
      </c>
      <c r="F79" s="1056">
        <v>287</v>
      </c>
      <c r="G79" s="1056" t="s">
        <v>785</v>
      </c>
      <c r="H79" s="1056">
        <v>1</v>
      </c>
      <c r="I79" s="1056" t="s">
        <v>1412</v>
      </c>
      <c r="J79" s="1056">
        <v>1</v>
      </c>
      <c r="K79" s="1057">
        <v>20</v>
      </c>
      <c r="L79" s="1056">
        <v>1</v>
      </c>
      <c r="M79" s="1056">
        <v>1</v>
      </c>
      <c r="N79" s="1056" t="s">
        <v>1386</v>
      </c>
      <c r="O79" s="1058" t="s">
        <v>1387</v>
      </c>
      <c r="P79" s="1059">
        <v>35000</v>
      </c>
      <c r="Q79" s="1059">
        <v>20000</v>
      </c>
      <c r="R79" s="1059">
        <f t="shared" si="7"/>
        <v>55000</v>
      </c>
      <c r="S79" s="1059">
        <v>42428.82</v>
      </c>
      <c r="T79" s="1059">
        <f t="shared" si="8"/>
        <v>42428.82</v>
      </c>
      <c r="U79" s="1059">
        <f t="shared" si="8"/>
        <v>42428.82</v>
      </c>
      <c r="V79" s="1059">
        <f t="shared" si="8"/>
        <v>42428.82</v>
      </c>
      <c r="W79" s="1028"/>
      <c r="X79" s="1028"/>
      <c r="Y79" s="1028"/>
      <c r="Z79" s="1028"/>
      <c r="AA79" s="1028"/>
    </row>
    <row r="80" spans="1:27">
      <c r="A80" s="1056">
        <v>4071300200</v>
      </c>
      <c r="B80" s="1057">
        <v>2</v>
      </c>
      <c r="C80" s="1056">
        <v>2</v>
      </c>
      <c r="D80" s="1058" t="s">
        <v>1383</v>
      </c>
      <c r="E80" s="1056" t="s">
        <v>1384</v>
      </c>
      <c r="F80" s="1056">
        <v>287</v>
      </c>
      <c r="G80" s="1056" t="s">
        <v>785</v>
      </c>
      <c r="H80" s="1056">
        <v>1</v>
      </c>
      <c r="I80" s="1056" t="s">
        <v>1415</v>
      </c>
      <c r="J80" s="1056">
        <v>1</v>
      </c>
      <c r="K80" s="1057">
        <v>20</v>
      </c>
      <c r="L80" s="1056">
        <v>1</v>
      </c>
      <c r="M80" s="1056">
        <v>1</v>
      </c>
      <c r="N80" s="1056" t="s">
        <v>1386</v>
      </c>
      <c r="O80" s="1058" t="s">
        <v>1387</v>
      </c>
      <c r="P80" s="1059">
        <v>6000</v>
      </c>
      <c r="Q80" s="1059">
        <v>30000</v>
      </c>
      <c r="R80" s="1059">
        <f t="shared" si="7"/>
        <v>36000</v>
      </c>
      <c r="S80" s="1059">
        <v>14951.54</v>
      </c>
      <c r="T80" s="1059">
        <f t="shared" si="8"/>
        <v>14951.54</v>
      </c>
      <c r="U80" s="1059">
        <f t="shared" si="8"/>
        <v>14951.54</v>
      </c>
      <c r="V80" s="1059">
        <f t="shared" si="8"/>
        <v>14951.54</v>
      </c>
      <c r="W80" s="1028"/>
      <c r="X80" s="1028"/>
      <c r="Y80" s="1028"/>
      <c r="Z80" s="1028"/>
      <c r="AA80" s="1028"/>
    </row>
    <row r="81" spans="1:29">
      <c r="A81" s="1056">
        <v>4071300200</v>
      </c>
      <c r="B81" s="1057">
        <v>2</v>
      </c>
      <c r="C81" s="1056">
        <v>2</v>
      </c>
      <c r="D81" s="1058" t="s">
        <v>1383</v>
      </c>
      <c r="E81" s="1056" t="s">
        <v>1384</v>
      </c>
      <c r="F81" s="1056">
        <v>287</v>
      </c>
      <c r="G81" s="1056" t="s">
        <v>785</v>
      </c>
      <c r="H81" s="1056">
        <v>1</v>
      </c>
      <c r="I81" s="1056" t="s">
        <v>1429</v>
      </c>
      <c r="J81" s="1056">
        <v>1</v>
      </c>
      <c r="K81" s="1057">
        <v>20</v>
      </c>
      <c r="L81" s="1056">
        <v>1</v>
      </c>
      <c r="M81" s="1056">
        <v>1</v>
      </c>
      <c r="N81" s="1056" t="s">
        <v>1386</v>
      </c>
      <c r="O81" s="1058" t="s">
        <v>1387</v>
      </c>
      <c r="P81" s="1059">
        <v>19920.95</v>
      </c>
      <c r="Q81" s="1059">
        <v>0</v>
      </c>
      <c r="R81" s="1059">
        <f t="shared" si="7"/>
        <v>19920.95</v>
      </c>
      <c r="S81" s="1059">
        <v>154.21</v>
      </c>
      <c r="T81" s="1059">
        <f t="shared" si="8"/>
        <v>154.21</v>
      </c>
      <c r="U81" s="1059">
        <f t="shared" si="8"/>
        <v>154.21</v>
      </c>
      <c r="V81" s="1059">
        <f t="shared" si="8"/>
        <v>154.21</v>
      </c>
      <c r="W81" s="1028"/>
      <c r="X81" s="1028"/>
      <c r="Y81" s="1028"/>
      <c r="Z81" s="1028"/>
      <c r="AA81" s="1028"/>
    </row>
    <row r="82" spans="1:29">
      <c r="A82" s="1056">
        <v>4071300200</v>
      </c>
      <c r="B82" s="1057">
        <v>2</v>
      </c>
      <c r="C82" s="1056">
        <v>2</v>
      </c>
      <c r="D82" s="1058" t="s">
        <v>1383</v>
      </c>
      <c r="E82" s="1056" t="s">
        <v>1384</v>
      </c>
      <c r="F82" s="1056">
        <v>287</v>
      </c>
      <c r="G82" s="1056" t="s">
        <v>785</v>
      </c>
      <c r="H82" s="1056">
        <v>1</v>
      </c>
      <c r="I82" s="1056" t="s">
        <v>1421</v>
      </c>
      <c r="J82" s="1056">
        <v>1</v>
      </c>
      <c r="K82" s="1057">
        <v>20</v>
      </c>
      <c r="L82" s="1056">
        <v>1</v>
      </c>
      <c r="M82" s="1056">
        <v>1</v>
      </c>
      <c r="N82" s="1056" t="s">
        <v>1386</v>
      </c>
      <c r="O82" s="1058" t="s">
        <v>1387</v>
      </c>
      <c r="P82" s="1059">
        <v>39197.660000000003</v>
      </c>
      <c r="Q82" s="1059">
        <v>0</v>
      </c>
      <c r="R82" s="1059">
        <f t="shared" si="7"/>
        <v>39197.660000000003</v>
      </c>
      <c r="S82" s="1059">
        <v>0</v>
      </c>
      <c r="T82" s="1059">
        <f t="shared" si="8"/>
        <v>0</v>
      </c>
      <c r="U82" s="1059">
        <f t="shared" si="8"/>
        <v>0</v>
      </c>
      <c r="V82" s="1059">
        <f t="shared" si="8"/>
        <v>0</v>
      </c>
      <c r="W82" s="1028"/>
      <c r="X82" s="1028"/>
      <c r="Y82" s="1028"/>
      <c r="Z82" s="1028"/>
      <c r="AA82" s="1028"/>
    </row>
    <row r="83" spans="1:29">
      <c r="A83" s="1056">
        <v>4071300200</v>
      </c>
      <c r="B83" s="1057">
        <v>2</v>
      </c>
      <c r="C83" s="1056">
        <v>2</v>
      </c>
      <c r="D83" s="1058" t="s">
        <v>1383</v>
      </c>
      <c r="E83" s="1056" t="s">
        <v>1384</v>
      </c>
      <c r="F83" s="1056">
        <v>287</v>
      </c>
      <c r="G83" s="1056" t="s">
        <v>785</v>
      </c>
      <c r="H83" s="1056">
        <v>1</v>
      </c>
      <c r="I83" s="1056" t="s">
        <v>1430</v>
      </c>
      <c r="J83" s="1056">
        <v>1</v>
      </c>
      <c r="K83" s="1057">
        <v>20</v>
      </c>
      <c r="L83" s="1056">
        <v>1</v>
      </c>
      <c r="M83" s="1056">
        <v>1</v>
      </c>
      <c r="N83" s="1056" t="s">
        <v>1386</v>
      </c>
      <c r="O83" s="1058" t="s">
        <v>1387</v>
      </c>
      <c r="P83" s="1059">
        <v>800</v>
      </c>
      <c r="Q83" s="1059">
        <v>0</v>
      </c>
      <c r="R83" s="1059">
        <f t="shared" si="7"/>
        <v>800</v>
      </c>
      <c r="S83" s="1059">
        <v>0</v>
      </c>
      <c r="T83" s="1059">
        <f t="shared" si="8"/>
        <v>0</v>
      </c>
      <c r="U83" s="1059">
        <f t="shared" si="8"/>
        <v>0</v>
      </c>
      <c r="V83" s="1059">
        <f t="shared" si="8"/>
        <v>0</v>
      </c>
      <c r="W83" s="1028"/>
      <c r="X83" s="1028"/>
      <c r="Y83" s="1028"/>
      <c r="Z83" s="1028"/>
      <c r="AA83" s="1028"/>
    </row>
    <row r="84" spans="1:29">
      <c r="A84" s="1056">
        <v>4071300200</v>
      </c>
      <c r="B84" s="1057">
        <v>2</v>
      </c>
      <c r="C84" s="1056">
        <v>2</v>
      </c>
      <c r="D84" s="1058" t="s">
        <v>1383</v>
      </c>
      <c r="E84" s="1056" t="s">
        <v>1384</v>
      </c>
      <c r="F84" s="1056">
        <v>287</v>
      </c>
      <c r="G84" s="1056" t="s">
        <v>785</v>
      </c>
      <c r="H84" s="1056">
        <v>1</v>
      </c>
      <c r="I84" s="1056" t="s">
        <v>1422</v>
      </c>
      <c r="J84" s="1056">
        <v>1</v>
      </c>
      <c r="K84" s="1057">
        <v>20</v>
      </c>
      <c r="L84" s="1056">
        <v>1</v>
      </c>
      <c r="M84" s="1056">
        <v>1</v>
      </c>
      <c r="N84" s="1056" t="s">
        <v>1386</v>
      </c>
      <c r="O84" s="1058" t="s">
        <v>1387</v>
      </c>
      <c r="P84" s="1059">
        <v>154300</v>
      </c>
      <c r="Q84" s="1059">
        <v>0</v>
      </c>
      <c r="R84" s="1059">
        <f t="shared" si="7"/>
        <v>154300</v>
      </c>
      <c r="S84" s="1059">
        <v>88400</v>
      </c>
      <c r="T84" s="1059">
        <f t="shared" si="8"/>
        <v>88400</v>
      </c>
      <c r="U84" s="1059">
        <f t="shared" si="8"/>
        <v>88400</v>
      </c>
      <c r="V84" s="1059">
        <f t="shared" si="8"/>
        <v>88400</v>
      </c>
      <c r="W84" s="1028"/>
      <c r="X84" s="1028"/>
      <c r="Y84" s="1028"/>
      <c r="Z84" s="1028"/>
      <c r="AA84" s="1028"/>
    </row>
    <row r="85" spans="1:29">
      <c r="A85" s="1056">
        <v>4071300200</v>
      </c>
      <c r="B85" s="1057">
        <v>2</v>
      </c>
      <c r="C85" s="1056">
        <v>2</v>
      </c>
      <c r="D85" s="1058" t="s">
        <v>1383</v>
      </c>
      <c r="E85" s="1056" t="s">
        <v>1384</v>
      </c>
      <c r="F85" s="1056">
        <v>287</v>
      </c>
      <c r="G85" s="1056" t="s">
        <v>785</v>
      </c>
      <c r="H85" s="1056">
        <v>1</v>
      </c>
      <c r="I85" s="1056" t="s">
        <v>1423</v>
      </c>
      <c r="J85" s="1056">
        <v>1</v>
      </c>
      <c r="K85" s="1057">
        <v>20</v>
      </c>
      <c r="L85" s="1056">
        <v>1</v>
      </c>
      <c r="M85" s="1056">
        <v>1</v>
      </c>
      <c r="N85" s="1056" t="s">
        <v>1386</v>
      </c>
      <c r="O85" s="1058" t="s">
        <v>1387</v>
      </c>
      <c r="P85" s="1059">
        <v>24800</v>
      </c>
      <c r="Q85" s="1059">
        <v>46700</v>
      </c>
      <c r="R85" s="1059">
        <f t="shared" si="7"/>
        <v>71500</v>
      </c>
      <c r="S85" s="1059">
        <v>63400</v>
      </c>
      <c r="T85" s="1059">
        <f t="shared" si="8"/>
        <v>63400</v>
      </c>
      <c r="U85" s="1059">
        <f t="shared" si="8"/>
        <v>63400</v>
      </c>
      <c r="V85" s="1059">
        <f t="shared" si="8"/>
        <v>63400</v>
      </c>
      <c r="W85" s="1028"/>
      <c r="X85" s="1028"/>
      <c r="Y85" s="1028"/>
      <c r="Z85" s="1028"/>
      <c r="AA85" s="1028"/>
    </row>
    <row r="86" spans="1:29">
      <c r="A86" s="1056">
        <v>4071300200</v>
      </c>
      <c r="B86" s="1057">
        <v>2</v>
      </c>
      <c r="C86" s="1056">
        <v>2</v>
      </c>
      <c r="D86" s="1058" t="s">
        <v>1383</v>
      </c>
      <c r="E86" s="1056" t="s">
        <v>1384</v>
      </c>
      <c r="F86" s="1056">
        <v>287</v>
      </c>
      <c r="G86" s="1056" t="s">
        <v>785</v>
      </c>
      <c r="H86" s="1056">
        <v>1</v>
      </c>
      <c r="I86" s="1056" t="s">
        <v>1424</v>
      </c>
      <c r="J86" s="1056">
        <v>1</v>
      </c>
      <c r="K86" s="1057">
        <v>20</v>
      </c>
      <c r="L86" s="1056">
        <v>1</v>
      </c>
      <c r="M86" s="1056">
        <v>1</v>
      </c>
      <c r="N86" s="1056" t="s">
        <v>1386</v>
      </c>
      <c r="O86" s="1058" t="s">
        <v>1387</v>
      </c>
      <c r="P86" s="1059">
        <v>5934</v>
      </c>
      <c r="Q86" s="1059">
        <v>1416</v>
      </c>
      <c r="R86" s="1059">
        <f t="shared" si="7"/>
        <v>7350</v>
      </c>
      <c r="S86" s="1059">
        <v>830</v>
      </c>
      <c r="T86" s="1059">
        <f t="shared" si="8"/>
        <v>830</v>
      </c>
      <c r="U86" s="1059">
        <f t="shared" si="8"/>
        <v>830</v>
      </c>
      <c r="V86" s="1059">
        <f t="shared" si="8"/>
        <v>830</v>
      </c>
      <c r="W86" s="1028"/>
      <c r="X86" s="1028"/>
      <c r="Y86" s="1028"/>
      <c r="Z86" s="1028"/>
      <c r="AA86" s="1028"/>
    </row>
    <row r="87" spans="1:29">
      <c r="A87" s="1056">
        <v>4071300200</v>
      </c>
      <c r="B87" s="1057">
        <v>2</v>
      </c>
      <c r="C87" s="1056">
        <v>2</v>
      </c>
      <c r="D87" s="1058" t="s">
        <v>1383</v>
      </c>
      <c r="E87" s="1056" t="s">
        <v>1384</v>
      </c>
      <c r="F87" s="1056">
        <v>287</v>
      </c>
      <c r="G87" s="1056" t="s">
        <v>785</v>
      </c>
      <c r="H87" s="1056">
        <v>1</v>
      </c>
      <c r="I87" s="1056">
        <v>41104</v>
      </c>
      <c r="J87" s="1056">
        <v>1</v>
      </c>
      <c r="K87" s="1057">
        <v>20</v>
      </c>
      <c r="L87" s="1056">
        <v>1</v>
      </c>
      <c r="M87" s="1056">
        <v>1</v>
      </c>
      <c r="N87" s="1056" t="s">
        <v>1386</v>
      </c>
      <c r="O87" s="1058" t="s">
        <v>1387</v>
      </c>
      <c r="P87" s="1059">
        <v>30000000</v>
      </c>
      <c r="Q87" s="1059">
        <v>5826200</v>
      </c>
      <c r="R87" s="1059">
        <f t="shared" si="7"/>
        <v>35826200</v>
      </c>
      <c r="S87" s="1059">
        <v>10810287.51</v>
      </c>
      <c r="T87" s="1059">
        <f t="shared" si="8"/>
        <v>10810287.51</v>
      </c>
      <c r="U87" s="1059">
        <f t="shared" si="8"/>
        <v>10810287.51</v>
      </c>
      <c r="V87" s="1059">
        <f t="shared" si="8"/>
        <v>10810287.51</v>
      </c>
      <c r="W87" s="1028"/>
      <c r="X87" s="1028"/>
      <c r="Y87" s="1028"/>
      <c r="Z87" s="1028"/>
      <c r="AA87" s="1028"/>
    </row>
    <row r="88" spans="1:29">
      <c r="A88" s="1056">
        <v>4071300200</v>
      </c>
      <c r="B88" s="1057">
        <v>2</v>
      </c>
      <c r="C88" s="1056">
        <v>2</v>
      </c>
      <c r="D88" s="1058" t="s">
        <v>1383</v>
      </c>
      <c r="E88" s="1056" t="s">
        <v>1384</v>
      </c>
      <c r="F88" s="1056">
        <v>287</v>
      </c>
      <c r="G88" s="1056" t="s">
        <v>785</v>
      </c>
      <c r="H88" s="1056">
        <v>1</v>
      </c>
      <c r="I88" s="1056" t="s">
        <v>1431</v>
      </c>
      <c r="J88" s="1056">
        <v>1</v>
      </c>
      <c r="K88" s="1057">
        <v>20</v>
      </c>
      <c r="L88" s="1056">
        <v>1</v>
      </c>
      <c r="M88" s="1056">
        <v>1</v>
      </c>
      <c r="N88" s="1056" t="s">
        <v>1386</v>
      </c>
      <c r="O88" s="1058" t="s">
        <v>1432</v>
      </c>
      <c r="P88" s="1059">
        <v>0</v>
      </c>
      <c r="Q88" s="1059">
        <v>11155206.630000001</v>
      </c>
      <c r="R88" s="1059">
        <f t="shared" si="7"/>
        <v>11155206.630000001</v>
      </c>
      <c r="S88" s="1059">
        <v>9624420</v>
      </c>
      <c r="T88" s="1059">
        <f t="shared" si="8"/>
        <v>9624420</v>
      </c>
      <c r="U88" s="1059">
        <f t="shared" si="8"/>
        <v>9624420</v>
      </c>
      <c r="V88" s="1059">
        <f t="shared" si="8"/>
        <v>9624420</v>
      </c>
      <c r="W88" s="1028"/>
      <c r="X88" s="1028"/>
      <c r="Y88" s="1028"/>
      <c r="Z88" s="1028"/>
      <c r="AA88" s="1028"/>
    </row>
    <row r="89" spans="1:29">
      <c r="A89" s="1056">
        <v>4071300200</v>
      </c>
      <c r="B89" s="1057">
        <v>2</v>
      </c>
      <c r="C89" s="1056">
        <v>2</v>
      </c>
      <c r="D89" s="1058" t="s">
        <v>1383</v>
      </c>
      <c r="E89" s="1056" t="s">
        <v>1384</v>
      </c>
      <c r="F89" s="1056">
        <v>287</v>
      </c>
      <c r="G89" s="1056" t="s">
        <v>785</v>
      </c>
      <c r="H89" s="1056">
        <v>1</v>
      </c>
      <c r="I89" s="1056" t="s">
        <v>1433</v>
      </c>
      <c r="J89" s="1056">
        <v>1</v>
      </c>
      <c r="K89" s="1057">
        <v>20</v>
      </c>
      <c r="L89" s="1056">
        <v>1</v>
      </c>
      <c r="M89" s="1056">
        <v>1</v>
      </c>
      <c r="N89" s="1056" t="s">
        <v>1386</v>
      </c>
      <c r="O89" s="1058" t="s">
        <v>1434</v>
      </c>
      <c r="P89" s="1059">
        <v>40250000</v>
      </c>
      <c r="Q89" s="1059">
        <v>5580704.6900000004</v>
      </c>
      <c r="R89" s="1059">
        <f t="shared" si="7"/>
        <v>45830704.689999998</v>
      </c>
      <c r="S89" s="1059">
        <v>12568734.810000001</v>
      </c>
      <c r="T89" s="1059">
        <f t="shared" si="8"/>
        <v>12568734.810000001</v>
      </c>
      <c r="U89" s="1059">
        <f t="shared" si="8"/>
        <v>12568734.810000001</v>
      </c>
      <c r="V89" s="1059">
        <f t="shared" si="8"/>
        <v>12568734.810000001</v>
      </c>
      <c r="W89" s="1028"/>
      <c r="X89" s="1028"/>
      <c r="Y89" s="1028"/>
      <c r="Z89" s="1028"/>
      <c r="AA89" s="1028"/>
    </row>
    <row r="90" spans="1:29">
      <c r="A90" s="1056">
        <v>4071300200</v>
      </c>
      <c r="B90" s="1057">
        <v>2</v>
      </c>
      <c r="C90" s="1056">
        <v>2</v>
      </c>
      <c r="D90" s="1058" t="s">
        <v>1383</v>
      </c>
      <c r="E90" s="1056" t="s">
        <v>1384</v>
      </c>
      <c r="F90" s="1056">
        <v>287</v>
      </c>
      <c r="G90" s="1056" t="s">
        <v>785</v>
      </c>
      <c r="H90" s="1056">
        <v>1</v>
      </c>
      <c r="I90" s="1056" t="s">
        <v>1435</v>
      </c>
      <c r="J90" s="1056">
        <v>1</v>
      </c>
      <c r="K90" s="1057">
        <v>20</v>
      </c>
      <c r="L90" s="1056">
        <v>1</v>
      </c>
      <c r="M90" s="1056">
        <v>1</v>
      </c>
      <c r="N90" s="1056" t="s">
        <v>1386</v>
      </c>
      <c r="O90" s="1058" t="s">
        <v>1436</v>
      </c>
      <c r="P90" s="1059">
        <v>56650000</v>
      </c>
      <c r="Q90" s="1059">
        <v>-83765.14</v>
      </c>
      <c r="R90" s="1059">
        <f t="shared" si="7"/>
        <v>56566234.859999999</v>
      </c>
      <c r="S90" s="1059">
        <v>620055.68000000005</v>
      </c>
      <c r="T90" s="1059">
        <f t="shared" si="8"/>
        <v>620055.68000000005</v>
      </c>
      <c r="U90" s="1059">
        <f t="shared" si="8"/>
        <v>620055.68000000005</v>
      </c>
      <c r="V90" s="1059">
        <f t="shared" si="8"/>
        <v>620055.68000000005</v>
      </c>
      <c r="W90" s="1029">
        <f>SUM(P54:P90)</f>
        <v>132304028.3</v>
      </c>
      <c r="X90" s="1029">
        <f t="shared" ref="X90:AC90" si="9">SUM(Q54:Q90)</f>
        <v>22703425.940000001</v>
      </c>
      <c r="Y90" s="1029">
        <f t="shared" si="9"/>
        <v>155007454.24000001</v>
      </c>
      <c r="Z90" s="1029">
        <f t="shared" si="9"/>
        <v>37533761.469999999</v>
      </c>
      <c r="AA90" s="1029">
        <f t="shared" si="9"/>
        <v>37533761.469999999</v>
      </c>
      <c r="AB90" s="1029">
        <f t="shared" si="9"/>
        <v>37533761.469999999</v>
      </c>
      <c r="AC90" s="1029">
        <f t="shared" si="9"/>
        <v>37533761.469999999</v>
      </c>
    </row>
    <row r="91" spans="1:29">
      <c r="A91" s="1056">
        <v>4071300300</v>
      </c>
      <c r="B91" s="1057">
        <v>2</v>
      </c>
      <c r="C91" s="1056">
        <v>2</v>
      </c>
      <c r="D91" s="1058" t="s">
        <v>1383</v>
      </c>
      <c r="E91" s="1056" t="s">
        <v>1384</v>
      </c>
      <c r="F91" s="1056">
        <v>287</v>
      </c>
      <c r="G91" s="1056" t="s">
        <v>785</v>
      </c>
      <c r="H91" s="1056">
        <v>1</v>
      </c>
      <c r="I91" s="1056" t="s">
        <v>1385</v>
      </c>
      <c r="J91" s="1056">
        <v>1</v>
      </c>
      <c r="K91" s="1057">
        <v>20</v>
      </c>
      <c r="L91" s="1056">
        <v>1</v>
      </c>
      <c r="M91" s="1056">
        <v>5</v>
      </c>
      <c r="N91" s="1056" t="s">
        <v>1386</v>
      </c>
      <c r="O91" s="1058" t="s">
        <v>1387</v>
      </c>
      <c r="P91" s="1059">
        <v>1103884.31</v>
      </c>
      <c r="Q91" s="1059">
        <v>230854.6</v>
      </c>
      <c r="R91" s="1059">
        <f t="shared" si="7"/>
        <v>1334738.9100000001</v>
      </c>
      <c r="S91" s="1059">
        <v>1241339</v>
      </c>
      <c r="T91" s="1059">
        <f t="shared" si="8"/>
        <v>1241339</v>
      </c>
      <c r="U91" s="1059">
        <f t="shared" si="8"/>
        <v>1241339</v>
      </c>
      <c r="V91" s="1059">
        <f t="shared" si="8"/>
        <v>1241339</v>
      </c>
      <c r="W91" s="1028"/>
      <c r="X91" s="1028"/>
      <c r="Y91" s="1028"/>
      <c r="Z91" s="1028"/>
      <c r="AA91" s="1028"/>
    </row>
    <row r="92" spans="1:29">
      <c r="A92" s="1056">
        <v>4071300300</v>
      </c>
      <c r="B92" s="1057">
        <v>2</v>
      </c>
      <c r="C92" s="1056">
        <v>2</v>
      </c>
      <c r="D92" s="1058" t="s">
        <v>1383</v>
      </c>
      <c r="E92" s="1056" t="s">
        <v>1384</v>
      </c>
      <c r="F92" s="1056">
        <v>287</v>
      </c>
      <c r="G92" s="1056" t="s">
        <v>785</v>
      </c>
      <c r="H92" s="1056">
        <v>1</v>
      </c>
      <c r="I92" s="1056" t="s">
        <v>1388</v>
      </c>
      <c r="J92" s="1056">
        <v>1</v>
      </c>
      <c r="K92" s="1057">
        <v>20</v>
      </c>
      <c r="L92" s="1056">
        <v>1</v>
      </c>
      <c r="M92" s="1056">
        <v>5</v>
      </c>
      <c r="N92" s="1056" t="s">
        <v>1386</v>
      </c>
      <c r="O92" s="1058" t="s">
        <v>1387</v>
      </c>
      <c r="P92" s="1059">
        <v>605793.74</v>
      </c>
      <c r="Q92" s="1059">
        <v>0</v>
      </c>
      <c r="R92" s="1059">
        <f t="shared" si="7"/>
        <v>605793.74</v>
      </c>
      <c r="S92" s="1059">
        <v>278032.39</v>
      </c>
      <c r="T92" s="1059">
        <f t="shared" ref="T92:V111" si="10">+S92</f>
        <v>278032.39</v>
      </c>
      <c r="U92" s="1059">
        <f t="shared" si="10"/>
        <v>278032.39</v>
      </c>
      <c r="V92" s="1059">
        <f t="shared" si="10"/>
        <v>278032.39</v>
      </c>
      <c r="W92" s="1028"/>
      <c r="X92" s="1028"/>
      <c r="Y92" s="1028"/>
      <c r="Z92" s="1028"/>
      <c r="AA92" s="1028"/>
    </row>
    <row r="93" spans="1:29">
      <c r="A93" s="1056">
        <v>4071300300</v>
      </c>
      <c r="B93" s="1057">
        <v>2</v>
      </c>
      <c r="C93" s="1056">
        <v>2</v>
      </c>
      <c r="D93" s="1058" t="s">
        <v>1383</v>
      </c>
      <c r="E93" s="1056" t="s">
        <v>1384</v>
      </c>
      <c r="F93" s="1056">
        <v>287</v>
      </c>
      <c r="G93" s="1056" t="s">
        <v>785</v>
      </c>
      <c r="H93" s="1056">
        <v>1</v>
      </c>
      <c r="I93" s="1056" t="s">
        <v>1389</v>
      </c>
      <c r="J93" s="1056">
        <v>1</v>
      </c>
      <c r="K93" s="1057">
        <v>20</v>
      </c>
      <c r="L93" s="1056">
        <v>1</v>
      </c>
      <c r="M93" s="1056">
        <v>5</v>
      </c>
      <c r="N93" s="1056" t="s">
        <v>1386</v>
      </c>
      <c r="O93" s="1058" t="s">
        <v>1387</v>
      </c>
      <c r="P93" s="1059">
        <v>196381.42</v>
      </c>
      <c r="Q93" s="1059">
        <v>-131936.26999999999</v>
      </c>
      <c r="R93" s="1059">
        <f t="shared" si="7"/>
        <v>64445.150000000023</v>
      </c>
      <c r="S93" s="1059">
        <v>64445.15</v>
      </c>
      <c r="T93" s="1059">
        <f t="shared" si="10"/>
        <v>64445.15</v>
      </c>
      <c r="U93" s="1059">
        <f t="shared" si="10"/>
        <v>64445.15</v>
      </c>
      <c r="V93" s="1059">
        <f t="shared" si="10"/>
        <v>64445.15</v>
      </c>
      <c r="W93" s="1028"/>
      <c r="X93" s="1028"/>
      <c r="Y93" s="1028"/>
      <c r="Z93" s="1028"/>
      <c r="AA93" s="1028"/>
    </row>
    <row r="94" spans="1:29">
      <c r="A94" s="1056">
        <v>4071300300</v>
      </c>
      <c r="B94" s="1057">
        <v>2</v>
      </c>
      <c r="C94" s="1056">
        <v>2</v>
      </c>
      <c r="D94" s="1058" t="s">
        <v>1383</v>
      </c>
      <c r="E94" s="1056" t="s">
        <v>1384</v>
      </c>
      <c r="F94" s="1056">
        <v>287</v>
      </c>
      <c r="G94" s="1056" t="s">
        <v>785</v>
      </c>
      <c r="H94" s="1056">
        <v>1</v>
      </c>
      <c r="I94" s="1056" t="s">
        <v>1390</v>
      </c>
      <c r="J94" s="1056">
        <v>1</v>
      </c>
      <c r="K94" s="1057">
        <v>20</v>
      </c>
      <c r="L94" s="1056">
        <v>1</v>
      </c>
      <c r="M94" s="1056">
        <v>5</v>
      </c>
      <c r="N94" s="1056" t="s">
        <v>1386</v>
      </c>
      <c r="O94" s="1058" t="s">
        <v>1387</v>
      </c>
      <c r="P94" s="1059">
        <v>759484.11</v>
      </c>
      <c r="Q94" s="1059">
        <v>-55984.04</v>
      </c>
      <c r="R94" s="1059">
        <f t="shared" si="7"/>
        <v>703500.07</v>
      </c>
      <c r="S94" s="1059">
        <v>337176.58</v>
      </c>
      <c r="T94" s="1059">
        <f t="shared" si="10"/>
        <v>337176.58</v>
      </c>
      <c r="U94" s="1059">
        <f t="shared" si="10"/>
        <v>337176.58</v>
      </c>
      <c r="V94" s="1059">
        <f t="shared" si="10"/>
        <v>337176.58</v>
      </c>
      <c r="W94" s="1028"/>
      <c r="X94" s="1028"/>
      <c r="Y94" s="1028"/>
      <c r="Z94" s="1028"/>
      <c r="AA94" s="1028"/>
    </row>
    <row r="95" spans="1:29">
      <c r="A95" s="1056">
        <v>4071300300</v>
      </c>
      <c r="B95" s="1057">
        <v>2</v>
      </c>
      <c r="C95" s="1056">
        <v>2</v>
      </c>
      <c r="D95" s="1058" t="s">
        <v>1383</v>
      </c>
      <c r="E95" s="1056" t="s">
        <v>1384</v>
      </c>
      <c r="F95" s="1056">
        <v>287</v>
      </c>
      <c r="G95" s="1056" t="s">
        <v>785</v>
      </c>
      <c r="H95" s="1056">
        <v>1</v>
      </c>
      <c r="I95" s="1056" t="s">
        <v>1391</v>
      </c>
      <c r="J95" s="1056">
        <v>1</v>
      </c>
      <c r="K95" s="1057">
        <v>20</v>
      </c>
      <c r="L95" s="1056">
        <v>1</v>
      </c>
      <c r="M95" s="1056">
        <v>5</v>
      </c>
      <c r="N95" s="1056" t="s">
        <v>1386</v>
      </c>
      <c r="O95" s="1058" t="s">
        <v>1387</v>
      </c>
      <c r="P95" s="1059">
        <v>150328.07</v>
      </c>
      <c r="Q95" s="1059">
        <v>-98918.33</v>
      </c>
      <c r="R95" s="1059">
        <f t="shared" si="7"/>
        <v>51409.740000000005</v>
      </c>
      <c r="S95" s="1059">
        <v>51409.74</v>
      </c>
      <c r="T95" s="1059">
        <f t="shared" si="10"/>
        <v>51409.74</v>
      </c>
      <c r="U95" s="1059">
        <f t="shared" si="10"/>
        <v>51409.74</v>
      </c>
      <c r="V95" s="1059">
        <f t="shared" si="10"/>
        <v>51409.74</v>
      </c>
      <c r="W95" s="1028"/>
      <c r="X95" s="1028"/>
      <c r="Y95" s="1028"/>
      <c r="Z95" s="1028"/>
      <c r="AA95" s="1028"/>
    </row>
    <row r="96" spans="1:29">
      <c r="A96" s="1056">
        <v>4071300300</v>
      </c>
      <c r="B96" s="1057">
        <v>2</v>
      </c>
      <c r="C96" s="1056">
        <v>2</v>
      </c>
      <c r="D96" s="1058" t="s">
        <v>1383</v>
      </c>
      <c r="E96" s="1056" t="s">
        <v>1384</v>
      </c>
      <c r="F96" s="1056">
        <v>287</v>
      </c>
      <c r="G96" s="1056" t="s">
        <v>785</v>
      </c>
      <c r="H96" s="1056">
        <v>1</v>
      </c>
      <c r="I96" s="1056" t="s">
        <v>1392</v>
      </c>
      <c r="J96" s="1056">
        <v>1</v>
      </c>
      <c r="K96" s="1057">
        <v>20</v>
      </c>
      <c r="L96" s="1056">
        <v>1</v>
      </c>
      <c r="M96" s="1056">
        <v>5</v>
      </c>
      <c r="N96" s="1056" t="s">
        <v>1386</v>
      </c>
      <c r="O96" s="1058" t="s">
        <v>1387</v>
      </c>
      <c r="P96" s="1059">
        <v>32633.32</v>
      </c>
      <c r="Q96" s="1059">
        <v>55984.04</v>
      </c>
      <c r="R96" s="1059">
        <f t="shared" si="7"/>
        <v>88617.36</v>
      </c>
      <c r="S96" s="1059">
        <v>87319.03</v>
      </c>
      <c r="T96" s="1059">
        <f t="shared" si="10"/>
        <v>87319.03</v>
      </c>
      <c r="U96" s="1059">
        <f t="shared" si="10"/>
        <v>87319.03</v>
      </c>
      <c r="V96" s="1059">
        <f t="shared" si="10"/>
        <v>87319.03</v>
      </c>
      <c r="W96" s="1028"/>
      <c r="X96" s="1028"/>
      <c r="Y96" s="1028"/>
      <c r="Z96" s="1028"/>
      <c r="AA96" s="1028"/>
    </row>
    <row r="97" spans="1:27">
      <c r="A97" s="1056">
        <v>4071300300</v>
      </c>
      <c r="B97" s="1057">
        <v>2</v>
      </c>
      <c r="C97" s="1056">
        <v>2</v>
      </c>
      <c r="D97" s="1058" t="s">
        <v>1383</v>
      </c>
      <c r="E97" s="1056" t="s">
        <v>1384</v>
      </c>
      <c r="F97" s="1056">
        <v>287</v>
      </c>
      <c r="G97" s="1056" t="s">
        <v>785</v>
      </c>
      <c r="H97" s="1056">
        <v>1</v>
      </c>
      <c r="I97" s="1056" t="s">
        <v>1393</v>
      </c>
      <c r="J97" s="1056">
        <v>1</v>
      </c>
      <c r="K97" s="1057">
        <v>20</v>
      </c>
      <c r="L97" s="1056">
        <v>1</v>
      </c>
      <c r="M97" s="1056">
        <v>5</v>
      </c>
      <c r="N97" s="1056" t="s">
        <v>1386</v>
      </c>
      <c r="O97" s="1058" t="s">
        <v>1387</v>
      </c>
      <c r="P97" s="1059">
        <v>16942.2</v>
      </c>
      <c r="Q97" s="1059">
        <v>0</v>
      </c>
      <c r="R97" s="1059">
        <f t="shared" si="7"/>
        <v>16942.2</v>
      </c>
      <c r="S97" s="1059">
        <v>15559.13</v>
      </c>
      <c r="T97" s="1059">
        <f t="shared" si="10"/>
        <v>15559.13</v>
      </c>
      <c r="U97" s="1059">
        <f t="shared" si="10"/>
        <v>15559.13</v>
      </c>
      <c r="V97" s="1059">
        <f t="shared" si="10"/>
        <v>15559.13</v>
      </c>
      <c r="W97" s="1028"/>
      <c r="X97" s="1028"/>
      <c r="Y97" s="1028"/>
      <c r="Z97" s="1028"/>
      <c r="AA97" s="1028"/>
    </row>
    <row r="98" spans="1:27">
      <c r="A98" s="1056">
        <v>4071300300</v>
      </c>
      <c r="B98" s="1057">
        <v>2</v>
      </c>
      <c r="C98" s="1056">
        <v>2</v>
      </c>
      <c r="D98" s="1058" t="s">
        <v>1383</v>
      </c>
      <c r="E98" s="1056" t="s">
        <v>1384</v>
      </c>
      <c r="F98" s="1056">
        <v>287</v>
      </c>
      <c r="G98" s="1056" t="s">
        <v>785</v>
      </c>
      <c r="H98" s="1056">
        <v>1</v>
      </c>
      <c r="I98" s="1056" t="s">
        <v>1394</v>
      </c>
      <c r="J98" s="1056">
        <v>1</v>
      </c>
      <c r="K98" s="1057">
        <v>20</v>
      </c>
      <c r="L98" s="1056">
        <v>1</v>
      </c>
      <c r="M98" s="1056">
        <v>5</v>
      </c>
      <c r="N98" s="1056" t="s">
        <v>1386</v>
      </c>
      <c r="O98" s="1058" t="s">
        <v>1387</v>
      </c>
      <c r="P98" s="1059">
        <v>213645.14</v>
      </c>
      <c r="Q98" s="1059">
        <v>0</v>
      </c>
      <c r="R98" s="1059">
        <f t="shared" si="7"/>
        <v>213645.14</v>
      </c>
      <c r="S98" s="1059">
        <v>7897.04</v>
      </c>
      <c r="T98" s="1059">
        <f t="shared" si="10"/>
        <v>7897.04</v>
      </c>
      <c r="U98" s="1059">
        <f t="shared" si="10"/>
        <v>7897.04</v>
      </c>
      <c r="V98" s="1059">
        <f t="shared" si="10"/>
        <v>7897.04</v>
      </c>
      <c r="W98" s="1028"/>
      <c r="X98" s="1028"/>
      <c r="Y98" s="1028"/>
      <c r="Z98" s="1028"/>
      <c r="AA98" s="1028"/>
    </row>
    <row r="99" spans="1:27">
      <c r="A99" s="1056">
        <v>4071300300</v>
      </c>
      <c r="B99" s="1057">
        <v>2</v>
      </c>
      <c r="C99" s="1056">
        <v>2</v>
      </c>
      <c r="D99" s="1058" t="s">
        <v>1383</v>
      </c>
      <c r="E99" s="1056" t="s">
        <v>1384</v>
      </c>
      <c r="F99" s="1056">
        <v>287</v>
      </c>
      <c r="G99" s="1056" t="s">
        <v>785</v>
      </c>
      <c r="H99" s="1056">
        <v>1</v>
      </c>
      <c r="I99" s="1056" t="s">
        <v>1395</v>
      </c>
      <c r="J99" s="1056">
        <v>1</v>
      </c>
      <c r="K99" s="1057">
        <v>20</v>
      </c>
      <c r="L99" s="1056">
        <v>1</v>
      </c>
      <c r="M99" s="1056">
        <v>5</v>
      </c>
      <c r="N99" s="1056" t="s">
        <v>1386</v>
      </c>
      <c r="O99" s="1058" t="s">
        <v>1387</v>
      </c>
      <c r="P99" s="1059">
        <v>251100.81</v>
      </c>
      <c r="Q99" s="1059">
        <v>0</v>
      </c>
      <c r="R99" s="1059">
        <f t="shared" si="7"/>
        <v>251100.81</v>
      </c>
      <c r="S99" s="1059">
        <v>187116.06</v>
      </c>
      <c r="T99" s="1059">
        <f t="shared" si="10"/>
        <v>187116.06</v>
      </c>
      <c r="U99" s="1059">
        <f t="shared" si="10"/>
        <v>187116.06</v>
      </c>
      <c r="V99" s="1059">
        <f t="shared" si="10"/>
        <v>187116.06</v>
      </c>
      <c r="W99" s="1028"/>
      <c r="X99" s="1028"/>
      <c r="Y99" s="1028"/>
      <c r="Z99" s="1028"/>
      <c r="AA99" s="1028"/>
    </row>
    <row r="100" spans="1:27">
      <c r="A100" s="1056">
        <v>4071300300</v>
      </c>
      <c r="B100" s="1057">
        <v>2</v>
      </c>
      <c r="C100" s="1056">
        <v>2</v>
      </c>
      <c r="D100" s="1058" t="s">
        <v>1383</v>
      </c>
      <c r="E100" s="1056" t="s">
        <v>1384</v>
      </c>
      <c r="F100" s="1056">
        <v>287</v>
      </c>
      <c r="G100" s="1056" t="s">
        <v>785</v>
      </c>
      <c r="H100" s="1056">
        <v>1</v>
      </c>
      <c r="I100" s="1056" t="s">
        <v>1396</v>
      </c>
      <c r="J100" s="1056">
        <v>1</v>
      </c>
      <c r="K100" s="1057">
        <v>20</v>
      </c>
      <c r="L100" s="1056">
        <v>1</v>
      </c>
      <c r="M100" s="1056">
        <v>5</v>
      </c>
      <c r="N100" s="1056" t="s">
        <v>1386</v>
      </c>
      <c r="O100" s="1058" t="s">
        <v>1387</v>
      </c>
      <c r="P100" s="1059">
        <v>149.91</v>
      </c>
      <c r="Q100" s="1059">
        <v>0</v>
      </c>
      <c r="R100" s="1059">
        <f t="shared" si="7"/>
        <v>149.91</v>
      </c>
      <c r="S100" s="1059">
        <v>104.88</v>
      </c>
      <c r="T100" s="1059">
        <f t="shared" si="10"/>
        <v>104.88</v>
      </c>
      <c r="U100" s="1059">
        <f t="shared" si="10"/>
        <v>104.88</v>
      </c>
      <c r="V100" s="1059">
        <f t="shared" si="10"/>
        <v>104.88</v>
      </c>
      <c r="W100" s="1028"/>
      <c r="X100" s="1028"/>
      <c r="Y100" s="1028"/>
      <c r="Z100" s="1028"/>
      <c r="AA100" s="1028"/>
    </row>
    <row r="101" spans="1:27">
      <c r="A101" s="1056">
        <v>4071300300</v>
      </c>
      <c r="B101" s="1057">
        <v>2</v>
      </c>
      <c r="C101" s="1056">
        <v>2</v>
      </c>
      <c r="D101" s="1058" t="s">
        <v>1383</v>
      </c>
      <c r="E101" s="1056" t="s">
        <v>1384</v>
      </c>
      <c r="F101" s="1056">
        <v>287</v>
      </c>
      <c r="G101" s="1056" t="s">
        <v>785</v>
      </c>
      <c r="H101" s="1056">
        <v>1</v>
      </c>
      <c r="I101" s="1056" t="s">
        <v>1397</v>
      </c>
      <c r="J101" s="1056">
        <v>1</v>
      </c>
      <c r="K101" s="1057">
        <v>20</v>
      </c>
      <c r="L101" s="1056">
        <v>1</v>
      </c>
      <c r="M101" s="1056">
        <v>5</v>
      </c>
      <c r="N101" s="1056" t="s">
        <v>1386</v>
      </c>
      <c r="O101" s="1058" t="s">
        <v>1387</v>
      </c>
      <c r="P101" s="1059">
        <v>635.29999999999995</v>
      </c>
      <c r="Q101" s="1059">
        <v>0</v>
      </c>
      <c r="R101" s="1059">
        <f t="shared" si="7"/>
        <v>635.29999999999995</v>
      </c>
      <c r="S101" s="1059">
        <v>511.87</v>
      </c>
      <c r="T101" s="1059">
        <f t="shared" si="10"/>
        <v>511.87</v>
      </c>
      <c r="U101" s="1059">
        <f t="shared" si="10"/>
        <v>511.87</v>
      </c>
      <c r="V101" s="1059">
        <f t="shared" si="10"/>
        <v>511.87</v>
      </c>
      <c r="W101" s="1028"/>
      <c r="X101" s="1028"/>
      <c r="Y101" s="1028"/>
      <c r="Z101" s="1028"/>
      <c r="AA101" s="1028"/>
    </row>
    <row r="102" spans="1:27">
      <c r="A102" s="1056">
        <v>4071300300</v>
      </c>
      <c r="B102" s="1057">
        <v>2</v>
      </c>
      <c r="C102" s="1056">
        <v>2</v>
      </c>
      <c r="D102" s="1058" t="s">
        <v>1383</v>
      </c>
      <c r="E102" s="1056" t="s">
        <v>1384</v>
      </c>
      <c r="F102" s="1056">
        <v>287</v>
      </c>
      <c r="G102" s="1056" t="s">
        <v>785</v>
      </c>
      <c r="H102" s="1056">
        <v>1</v>
      </c>
      <c r="I102" s="1056" t="s">
        <v>1398</v>
      </c>
      <c r="J102" s="1056">
        <v>1</v>
      </c>
      <c r="K102" s="1057">
        <v>20</v>
      </c>
      <c r="L102" s="1056">
        <v>1</v>
      </c>
      <c r="M102" s="1056">
        <v>5</v>
      </c>
      <c r="N102" s="1056" t="s">
        <v>1386</v>
      </c>
      <c r="O102" s="1058" t="s">
        <v>1387</v>
      </c>
      <c r="P102" s="1059">
        <v>14770.65</v>
      </c>
      <c r="Q102" s="1059">
        <v>0</v>
      </c>
      <c r="R102" s="1059">
        <f t="shared" si="7"/>
        <v>14770.65</v>
      </c>
      <c r="S102" s="1059">
        <v>11007.03</v>
      </c>
      <c r="T102" s="1059">
        <f t="shared" si="10"/>
        <v>11007.03</v>
      </c>
      <c r="U102" s="1059">
        <f t="shared" si="10"/>
        <v>11007.03</v>
      </c>
      <c r="V102" s="1059">
        <f t="shared" si="10"/>
        <v>11007.03</v>
      </c>
      <c r="W102" s="1028"/>
      <c r="X102" s="1028"/>
      <c r="Y102" s="1028"/>
      <c r="Z102" s="1028"/>
      <c r="AA102" s="1028"/>
    </row>
    <row r="103" spans="1:27">
      <c r="A103" s="1056">
        <v>4071300300</v>
      </c>
      <c r="B103" s="1057">
        <v>2</v>
      </c>
      <c r="C103" s="1056">
        <v>2</v>
      </c>
      <c r="D103" s="1058" t="s">
        <v>1383</v>
      </c>
      <c r="E103" s="1056" t="s">
        <v>1384</v>
      </c>
      <c r="F103" s="1056">
        <v>287</v>
      </c>
      <c r="G103" s="1056" t="s">
        <v>785</v>
      </c>
      <c r="H103" s="1056">
        <v>1</v>
      </c>
      <c r="I103" s="1056" t="s">
        <v>1399</v>
      </c>
      <c r="J103" s="1056">
        <v>1</v>
      </c>
      <c r="K103" s="1057">
        <v>20</v>
      </c>
      <c r="L103" s="1056">
        <v>1</v>
      </c>
      <c r="M103" s="1056">
        <v>5</v>
      </c>
      <c r="N103" s="1056" t="s">
        <v>1386</v>
      </c>
      <c r="O103" s="1058" t="s">
        <v>1387</v>
      </c>
      <c r="P103" s="1059">
        <v>594476.13</v>
      </c>
      <c r="Q103" s="1059">
        <v>0</v>
      </c>
      <c r="R103" s="1059">
        <f t="shared" si="7"/>
        <v>594476.13</v>
      </c>
      <c r="S103" s="1059">
        <v>436081.8</v>
      </c>
      <c r="T103" s="1059">
        <f t="shared" si="10"/>
        <v>436081.8</v>
      </c>
      <c r="U103" s="1059">
        <f t="shared" si="10"/>
        <v>436081.8</v>
      </c>
      <c r="V103" s="1059">
        <f t="shared" si="10"/>
        <v>436081.8</v>
      </c>
      <c r="W103" s="1028"/>
      <c r="X103" s="1028"/>
      <c r="Y103" s="1028"/>
      <c r="Z103" s="1028"/>
      <c r="AA103" s="1028"/>
    </row>
    <row r="104" spans="1:27">
      <c r="A104" s="1056">
        <v>4071300300</v>
      </c>
      <c r="B104" s="1057">
        <v>2</v>
      </c>
      <c r="C104" s="1056">
        <v>2</v>
      </c>
      <c r="D104" s="1058" t="s">
        <v>1383</v>
      </c>
      <c r="E104" s="1056" t="s">
        <v>1384</v>
      </c>
      <c r="F104" s="1056">
        <v>287</v>
      </c>
      <c r="G104" s="1056" t="s">
        <v>785</v>
      </c>
      <c r="H104" s="1056">
        <v>1</v>
      </c>
      <c r="I104" s="1056" t="s">
        <v>1400</v>
      </c>
      <c r="J104" s="1056">
        <v>1</v>
      </c>
      <c r="K104" s="1057">
        <v>20</v>
      </c>
      <c r="L104" s="1056">
        <v>1</v>
      </c>
      <c r="M104" s="1056">
        <v>5</v>
      </c>
      <c r="N104" s="1056" t="s">
        <v>1386</v>
      </c>
      <c r="O104" s="1058" t="s">
        <v>1387</v>
      </c>
      <c r="P104" s="1059">
        <v>29541.23</v>
      </c>
      <c r="Q104" s="1059">
        <v>0</v>
      </c>
      <c r="R104" s="1059">
        <f t="shared" si="7"/>
        <v>29541.23</v>
      </c>
      <c r="S104" s="1059">
        <v>22013.58</v>
      </c>
      <c r="T104" s="1059">
        <f t="shared" si="10"/>
        <v>22013.58</v>
      </c>
      <c r="U104" s="1059">
        <f t="shared" si="10"/>
        <v>22013.58</v>
      </c>
      <c r="V104" s="1059">
        <f t="shared" si="10"/>
        <v>22013.58</v>
      </c>
      <c r="W104" s="1028"/>
      <c r="X104" s="1028"/>
      <c r="Y104" s="1028"/>
      <c r="Z104" s="1028"/>
      <c r="AA104" s="1028"/>
    </row>
    <row r="105" spans="1:27">
      <c r="A105" s="1056">
        <v>4071300300</v>
      </c>
      <c r="B105" s="1057">
        <v>2</v>
      </c>
      <c r="C105" s="1056">
        <v>2</v>
      </c>
      <c r="D105" s="1058" t="s">
        <v>1383</v>
      </c>
      <c r="E105" s="1056" t="s">
        <v>1384</v>
      </c>
      <c r="F105" s="1056">
        <v>287</v>
      </c>
      <c r="G105" s="1056" t="s">
        <v>785</v>
      </c>
      <c r="H105" s="1056">
        <v>1</v>
      </c>
      <c r="I105" s="1056" t="s">
        <v>1401</v>
      </c>
      <c r="J105" s="1056">
        <v>1</v>
      </c>
      <c r="K105" s="1057">
        <v>20</v>
      </c>
      <c r="L105" s="1056">
        <v>1</v>
      </c>
      <c r="M105" s="1056">
        <v>5</v>
      </c>
      <c r="N105" s="1056" t="s">
        <v>1386</v>
      </c>
      <c r="O105" s="1058" t="s">
        <v>1387</v>
      </c>
      <c r="P105" s="1059">
        <v>160602</v>
      </c>
      <c r="Q105" s="1059">
        <v>0</v>
      </c>
      <c r="R105" s="1059">
        <f t="shared" si="7"/>
        <v>160602</v>
      </c>
      <c r="S105" s="1059">
        <v>83070</v>
      </c>
      <c r="T105" s="1059">
        <f t="shared" si="10"/>
        <v>83070</v>
      </c>
      <c r="U105" s="1059">
        <f t="shared" si="10"/>
        <v>83070</v>
      </c>
      <c r="V105" s="1059">
        <f t="shared" si="10"/>
        <v>83070</v>
      </c>
      <c r="W105" s="1028"/>
      <c r="X105" s="1028"/>
      <c r="Y105" s="1028"/>
      <c r="Z105" s="1028"/>
      <c r="AA105" s="1028"/>
    </row>
    <row r="106" spans="1:27">
      <c r="A106" s="1056">
        <v>4071300300</v>
      </c>
      <c r="B106" s="1057">
        <v>2</v>
      </c>
      <c r="C106" s="1056">
        <v>2</v>
      </c>
      <c r="D106" s="1058" t="s">
        <v>1383</v>
      </c>
      <c r="E106" s="1056" t="s">
        <v>1384</v>
      </c>
      <c r="F106" s="1056">
        <v>287</v>
      </c>
      <c r="G106" s="1056" t="s">
        <v>785</v>
      </c>
      <c r="H106" s="1056">
        <v>1</v>
      </c>
      <c r="I106" s="1056" t="s">
        <v>1402</v>
      </c>
      <c r="J106" s="1056">
        <v>1</v>
      </c>
      <c r="K106" s="1057">
        <v>20</v>
      </c>
      <c r="L106" s="1056">
        <v>1</v>
      </c>
      <c r="M106" s="1056">
        <v>5</v>
      </c>
      <c r="N106" s="1056" t="s">
        <v>1386</v>
      </c>
      <c r="O106" s="1058" t="s">
        <v>1387</v>
      </c>
      <c r="P106" s="1059">
        <v>14770.65</v>
      </c>
      <c r="Q106" s="1059">
        <v>0</v>
      </c>
      <c r="R106" s="1059">
        <f t="shared" si="7"/>
        <v>14770.65</v>
      </c>
      <c r="S106" s="1059">
        <v>11007.03</v>
      </c>
      <c r="T106" s="1059">
        <f t="shared" si="10"/>
        <v>11007.03</v>
      </c>
      <c r="U106" s="1059">
        <f t="shared" si="10"/>
        <v>11007.03</v>
      </c>
      <c r="V106" s="1059">
        <f t="shared" si="10"/>
        <v>11007.03</v>
      </c>
      <c r="W106" s="1028"/>
      <c r="X106" s="1028"/>
      <c r="Y106" s="1028"/>
      <c r="Z106" s="1028"/>
      <c r="AA106" s="1028"/>
    </row>
    <row r="107" spans="1:27">
      <c r="A107" s="1056">
        <v>4071300300</v>
      </c>
      <c r="B107" s="1057">
        <v>2</v>
      </c>
      <c r="C107" s="1056">
        <v>2</v>
      </c>
      <c r="D107" s="1058" t="s">
        <v>1383</v>
      </c>
      <c r="E107" s="1056" t="s">
        <v>1384</v>
      </c>
      <c r="F107" s="1056">
        <v>287</v>
      </c>
      <c r="G107" s="1056" t="s">
        <v>785</v>
      </c>
      <c r="H107" s="1056">
        <v>1</v>
      </c>
      <c r="I107" s="1056" t="s">
        <v>1403</v>
      </c>
      <c r="J107" s="1056">
        <v>1</v>
      </c>
      <c r="K107" s="1057">
        <v>20</v>
      </c>
      <c r="L107" s="1056">
        <v>1</v>
      </c>
      <c r="M107" s="1056">
        <v>5</v>
      </c>
      <c r="N107" s="1056" t="s">
        <v>1386</v>
      </c>
      <c r="O107" s="1058" t="s">
        <v>1387</v>
      </c>
      <c r="P107" s="1059">
        <v>118164.87</v>
      </c>
      <c r="Q107" s="1059">
        <v>0</v>
      </c>
      <c r="R107" s="1059">
        <f t="shared" si="7"/>
        <v>118164.87</v>
      </c>
      <c r="S107" s="1059">
        <v>88054.83</v>
      </c>
      <c r="T107" s="1059">
        <f t="shared" si="10"/>
        <v>88054.83</v>
      </c>
      <c r="U107" s="1059">
        <f t="shared" si="10"/>
        <v>88054.83</v>
      </c>
      <c r="V107" s="1059">
        <f t="shared" si="10"/>
        <v>88054.83</v>
      </c>
      <c r="W107" s="1028"/>
      <c r="X107" s="1028"/>
      <c r="Y107" s="1028"/>
      <c r="Z107" s="1028"/>
      <c r="AA107" s="1028"/>
    </row>
    <row r="108" spans="1:27">
      <c r="A108" s="1056">
        <v>4071300300</v>
      </c>
      <c r="B108" s="1057">
        <v>2</v>
      </c>
      <c r="C108" s="1056">
        <v>2</v>
      </c>
      <c r="D108" s="1058" t="s">
        <v>1383</v>
      </c>
      <c r="E108" s="1056" t="s">
        <v>1384</v>
      </c>
      <c r="F108" s="1056">
        <v>287</v>
      </c>
      <c r="G108" s="1056" t="s">
        <v>785</v>
      </c>
      <c r="H108" s="1056">
        <v>1</v>
      </c>
      <c r="I108" s="1056" t="s">
        <v>1404</v>
      </c>
      <c r="J108" s="1056">
        <v>1</v>
      </c>
      <c r="K108" s="1057">
        <v>20</v>
      </c>
      <c r="L108" s="1056">
        <v>1</v>
      </c>
      <c r="M108" s="1056">
        <v>5</v>
      </c>
      <c r="N108" s="1056" t="s">
        <v>1386</v>
      </c>
      <c r="O108" s="1058" t="s">
        <v>1387</v>
      </c>
      <c r="P108" s="1059">
        <v>3217</v>
      </c>
      <c r="Q108" s="1059">
        <v>0</v>
      </c>
      <c r="R108" s="1059">
        <f t="shared" si="7"/>
        <v>3217</v>
      </c>
      <c r="S108" s="1059">
        <v>2172.5</v>
      </c>
      <c r="T108" s="1059">
        <f t="shared" si="10"/>
        <v>2172.5</v>
      </c>
      <c r="U108" s="1059">
        <f t="shared" si="10"/>
        <v>2172.5</v>
      </c>
      <c r="V108" s="1059">
        <f t="shared" si="10"/>
        <v>2172.5</v>
      </c>
      <c r="W108" s="1028"/>
      <c r="X108" s="1028"/>
      <c r="Y108" s="1028"/>
      <c r="Z108" s="1028"/>
      <c r="AA108" s="1028"/>
    </row>
    <row r="109" spans="1:27">
      <c r="A109" s="1056">
        <v>4071300300</v>
      </c>
      <c r="B109" s="1057">
        <v>2</v>
      </c>
      <c r="C109" s="1056">
        <v>2</v>
      </c>
      <c r="D109" s="1058" t="s">
        <v>1383</v>
      </c>
      <c r="E109" s="1056" t="s">
        <v>1384</v>
      </c>
      <c r="F109" s="1056">
        <v>287</v>
      </c>
      <c r="G109" s="1056" t="s">
        <v>785</v>
      </c>
      <c r="H109" s="1056">
        <v>1</v>
      </c>
      <c r="I109" s="1056" t="s">
        <v>1405</v>
      </c>
      <c r="J109" s="1056">
        <v>1</v>
      </c>
      <c r="K109" s="1057">
        <v>20</v>
      </c>
      <c r="L109" s="1056">
        <v>1</v>
      </c>
      <c r="M109" s="1056">
        <v>5</v>
      </c>
      <c r="N109" s="1056" t="s">
        <v>1386</v>
      </c>
      <c r="O109" s="1058" t="s">
        <v>1387</v>
      </c>
      <c r="P109" s="1059">
        <v>502201.14</v>
      </c>
      <c r="Q109" s="1059">
        <v>0</v>
      </c>
      <c r="R109" s="1059">
        <f t="shared" si="7"/>
        <v>502201.14</v>
      </c>
      <c r="S109" s="1059">
        <v>374232.27</v>
      </c>
      <c r="T109" s="1059">
        <f t="shared" si="10"/>
        <v>374232.27</v>
      </c>
      <c r="U109" s="1059">
        <f t="shared" si="10"/>
        <v>374232.27</v>
      </c>
      <c r="V109" s="1059">
        <f t="shared" si="10"/>
        <v>374232.27</v>
      </c>
      <c r="W109" s="1028"/>
      <c r="X109" s="1028"/>
      <c r="Y109" s="1028"/>
      <c r="Z109" s="1028"/>
      <c r="AA109" s="1028"/>
    </row>
    <row r="110" spans="1:27">
      <c r="A110" s="1056">
        <v>4071300300</v>
      </c>
      <c r="B110" s="1057">
        <v>2</v>
      </c>
      <c r="C110" s="1056">
        <v>2</v>
      </c>
      <c r="D110" s="1058" t="s">
        <v>1383</v>
      </c>
      <c r="E110" s="1056" t="s">
        <v>1384</v>
      </c>
      <c r="F110" s="1056">
        <v>287</v>
      </c>
      <c r="G110" s="1056" t="s">
        <v>785</v>
      </c>
      <c r="H110" s="1056">
        <v>1</v>
      </c>
      <c r="I110" s="1056" t="s">
        <v>1406</v>
      </c>
      <c r="J110" s="1056">
        <v>1</v>
      </c>
      <c r="K110" s="1057">
        <v>20</v>
      </c>
      <c r="L110" s="1056">
        <v>1</v>
      </c>
      <c r="M110" s="1056">
        <v>1</v>
      </c>
      <c r="N110" s="1056" t="s">
        <v>1386</v>
      </c>
      <c r="O110" s="1058" t="s">
        <v>1387</v>
      </c>
      <c r="P110" s="1059">
        <v>14117.16</v>
      </c>
      <c r="Q110" s="1059">
        <v>15000</v>
      </c>
      <c r="R110" s="1059">
        <f t="shared" si="7"/>
        <v>29117.16</v>
      </c>
      <c r="S110" s="1059">
        <v>14572.44</v>
      </c>
      <c r="T110" s="1059">
        <f t="shared" si="10"/>
        <v>14572.44</v>
      </c>
      <c r="U110" s="1059">
        <f t="shared" si="10"/>
        <v>14572.44</v>
      </c>
      <c r="V110" s="1059">
        <f t="shared" si="10"/>
        <v>14572.44</v>
      </c>
      <c r="W110" s="1028"/>
      <c r="X110" s="1028"/>
      <c r="Y110" s="1028"/>
      <c r="Z110" s="1028"/>
      <c r="AA110" s="1028"/>
    </row>
    <row r="111" spans="1:27">
      <c r="A111" s="1056">
        <v>4071300300</v>
      </c>
      <c r="B111" s="1057">
        <v>2</v>
      </c>
      <c r="C111" s="1056">
        <v>2</v>
      </c>
      <c r="D111" s="1058" t="s">
        <v>1383</v>
      </c>
      <c r="E111" s="1056" t="s">
        <v>1384</v>
      </c>
      <c r="F111" s="1056">
        <v>287</v>
      </c>
      <c r="G111" s="1056" t="s">
        <v>785</v>
      </c>
      <c r="H111" s="1056">
        <v>1</v>
      </c>
      <c r="I111" s="1056" t="s">
        <v>1407</v>
      </c>
      <c r="J111" s="1056">
        <v>1</v>
      </c>
      <c r="K111" s="1057">
        <v>20</v>
      </c>
      <c r="L111" s="1056">
        <v>1</v>
      </c>
      <c r="M111" s="1056">
        <v>1</v>
      </c>
      <c r="N111" s="1056" t="s">
        <v>1386</v>
      </c>
      <c r="O111" s="1058" t="s">
        <v>1387</v>
      </c>
      <c r="P111" s="1059">
        <v>0</v>
      </c>
      <c r="Q111" s="1059">
        <v>15000</v>
      </c>
      <c r="R111" s="1059">
        <f t="shared" si="7"/>
        <v>15000</v>
      </c>
      <c r="S111" s="1059">
        <v>11747.92</v>
      </c>
      <c r="T111" s="1059">
        <f t="shared" si="10"/>
        <v>11747.92</v>
      </c>
      <c r="U111" s="1059">
        <f t="shared" si="10"/>
        <v>11747.92</v>
      </c>
      <c r="V111" s="1059">
        <f t="shared" si="10"/>
        <v>11747.92</v>
      </c>
      <c r="W111" s="1028"/>
      <c r="X111" s="1028"/>
      <c r="Y111" s="1028"/>
      <c r="Z111" s="1028"/>
      <c r="AA111" s="1028"/>
    </row>
    <row r="112" spans="1:27">
      <c r="A112" s="1056">
        <v>4071300300</v>
      </c>
      <c r="B112" s="1057">
        <v>2</v>
      </c>
      <c r="C112" s="1056">
        <v>2</v>
      </c>
      <c r="D112" s="1058" t="s">
        <v>1383</v>
      </c>
      <c r="E112" s="1056" t="s">
        <v>1384</v>
      </c>
      <c r="F112" s="1056">
        <v>287</v>
      </c>
      <c r="G112" s="1056" t="s">
        <v>785</v>
      </c>
      <c r="H112" s="1056">
        <v>1</v>
      </c>
      <c r="I112" s="1056" t="s">
        <v>1437</v>
      </c>
      <c r="J112" s="1056">
        <v>1</v>
      </c>
      <c r="K112" s="1057">
        <v>20</v>
      </c>
      <c r="L112" s="1056">
        <v>1</v>
      </c>
      <c r="M112" s="1056">
        <v>1</v>
      </c>
      <c r="N112" s="1056" t="s">
        <v>1386</v>
      </c>
      <c r="O112" s="1058" t="s">
        <v>1387</v>
      </c>
      <c r="P112" s="1059">
        <v>4117.8500000000004</v>
      </c>
      <c r="Q112" s="1059">
        <v>48000</v>
      </c>
      <c r="R112" s="1059">
        <f t="shared" si="7"/>
        <v>52117.85</v>
      </c>
      <c r="S112" s="1059">
        <v>32881.42</v>
      </c>
      <c r="T112" s="1059">
        <f t="shared" ref="T112:V131" si="11">+S112</f>
        <v>32881.42</v>
      </c>
      <c r="U112" s="1059">
        <f t="shared" si="11"/>
        <v>32881.42</v>
      </c>
      <c r="V112" s="1059">
        <f t="shared" si="11"/>
        <v>32881.42</v>
      </c>
      <c r="W112" s="1028"/>
      <c r="X112" s="1028"/>
      <c r="Y112" s="1028"/>
      <c r="Z112" s="1028"/>
      <c r="AA112" s="1028"/>
    </row>
    <row r="113" spans="1:29">
      <c r="A113" s="1056">
        <v>4071300300</v>
      </c>
      <c r="B113" s="1057">
        <v>2</v>
      </c>
      <c r="C113" s="1056">
        <v>2</v>
      </c>
      <c r="D113" s="1058" t="s">
        <v>1383</v>
      </c>
      <c r="E113" s="1056" t="s">
        <v>1384</v>
      </c>
      <c r="F113" s="1056">
        <v>287</v>
      </c>
      <c r="G113" s="1056" t="s">
        <v>785</v>
      </c>
      <c r="H113" s="1056">
        <v>1</v>
      </c>
      <c r="I113" s="1056" t="s">
        <v>1408</v>
      </c>
      <c r="J113" s="1056">
        <v>1</v>
      </c>
      <c r="K113" s="1057">
        <v>20</v>
      </c>
      <c r="L113" s="1056">
        <v>1</v>
      </c>
      <c r="M113" s="1056">
        <v>1</v>
      </c>
      <c r="N113" s="1056" t="s">
        <v>1386</v>
      </c>
      <c r="O113" s="1058" t="s">
        <v>1387</v>
      </c>
      <c r="P113" s="1059">
        <v>5000</v>
      </c>
      <c r="Q113" s="1059">
        <v>13000</v>
      </c>
      <c r="R113" s="1059">
        <f t="shared" si="7"/>
        <v>18000</v>
      </c>
      <c r="S113" s="1059">
        <v>9834.09</v>
      </c>
      <c r="T113" s="1059">
        <f t="shared" si="11"/>
        <v>9834.09</v>
      </c>
      <c r="U113" s="1059">
        <f t="shared" si="11"/>
        <v>9834.09</v>
      </c>
      <c r="V113" s="1059">
        <f t="shared" si="11"/>
        <v>9834.09</v>
      </c>
      <c r="W113" s="1028"/>
      <c r="X113" s="1028"/>
      <c r="Y113" s="1028"/>
      <c r="Z113" s="1028"/>
      <c r="AA113" s="1028"/>
    </row>
    <row r="114" spans="1:29">
      <c r="A114" s="1056">
        <v>4071300300</v>
      </c>
      <c r="B114" s="1057">
        <v>2</v>
      </c>
      <c r="C114" s="1056">
        <v>2</v>
      </c>
      <c r="D114" s="1058" t="s">
        <v>1383</v>
      </c>
      <c r="E114" s="1056" t="s">
        <v>1384</v>
      </c>
      <c r="F114" s="1056">
        <v>287</v>
      </c>
      <c r="G114" s="1056" t="s">
        <v>785</v>
      </c>
      <c r="H114" s="1056">
        <v>1</v>
      </c>
      <c r="I114" s="1056">
        <v>25301</v>
      </c>
      <c r="J114" s="1056">
        <v>1</v>
      </c>
      <c r="K114" s="1057">
        <v>20</v>
      </c>
      <c r="L114" s="1056">
        <v>1</v>
      </c>
      <c r="M114" s="1056">
        <v>1</v>
      </c>
      <c r="N114" s="1056" t="s">
        <v>1386</v>
      </c>
      <c r="O114" s="1058" t="s">
        <v>1387</v>
      </c>
      <c r="P114" s="1059">
        <v>0</v>
      </c>
      <c r="Q114" s="1059">
        <v>39757.57</v>
      </c>
      <c r="R114" s="1059">
        <f t="shared" si="7"/>
        <v>39757.57</v>
      </c>
      <c r="S114" s="1059">
        <v>25634.89</v>
      </c>
      <c r="T114" s="1059">
        <f t="shared" si="11"/>
        <v>25634.89</v>
      </c>
      <c r="U114" s="1059">
        <f t="shared" si="11"/>
        <v>25634.89</v>
      </c>
      <c r="V114" s="1059">
        <f t="shared" si="11"/>
        <v>25634.89</v>
      </c>
      <c r="W114" s="1028"/>
      <c r="X114" s="1028"/>
      <c r="Y114" s="1028"/>
      <c r="Z114" s="1028"/>
      <c r="AA114" s="1028"/>
    </row>
    <row r="115" spans="1:29">
      <c r="A115" s="1056">
        <v>4071300300</v>
      </c>
      <c r="B115" s="1057">
        <v>2</v>
      </c>
      <c r="C115" s="1056">
        <v>2</v>
      </c>
      <c r="D115" s="1058" t="s">
        <v>1383</v>
      </c>
      <c r="E115" s="1056" t="s">
        <v>1384</v>
      </c>
      <c r="F115" s="1056">
        <v>287</v>
      </c>
      <c r="G115" s="1056" t="s">
        <v>785</v>
      </c>
      <c r="H115" s="1056">
        <v>1</v>
      </c>
      <c r="I115" s="1056" t="s">
        <v>1409</v>
      </c>
      <c r="J115" s="1056">
        <v>1</v>
      </c>
      <c r="K115" s="1057">
        <v>20</v>
      </c>
      <c r="L115" s="1056">
        <v>1</v>
      </c>
      <c r="M115" s="1056">
        <v>1</v>
      </c>
      <c r="N115" s="1056" t="s">
        <v>1386</v>
      </c>
      <c r="O115" s="1058" t="s">
        <v>1387</v>
      </c>
      <c r="P115" s="1059">
        <v>0</v>
      </c>
      <c r="Q115" s="1059">
        <v>17596.3</v>
      </c>
      <c r="R115" s="1059">
        <f t="shared" si="7"/>
        <v>17596.3</v>
      </c>
      <c r="S115" s="1059">
        <v>18083.86</v>
      </c>
      <c r="T115" s="1059">
        <f t="shared" si="11"/>
        <v>18083.86</v>
      </c>
      <c r="U115" s="1059">
        <f t="shared" si="11"/>
        <v>18083.86</v>
      </c>
      <c r="V115" s="1059">
        <f t="shared" si="11"/>
        <v>18083.86</v>
      </c>
      <c r="W115" s="1028"/>
      <c r="X115" s="1028"/>
      <c r="Y115" s="1028"/>
      <c r="Z115" s="1028"/>
      <c r="AA115" s="1028"/>
    </row>
    <row r="116" spans="1:29">
      <c r="A116" s="1056">
        <v>4071300300</v>
      </c>
      <c r="B116" s="1057">
        <v>2</v>
      </c>
      <c r="C116" s="1056">
        <v>2</v>
      </c>
      <c r="D116" s="1058" t="s">
        <v>1383</v>
      </c>
      <c r="E116" s="1056" t="s">
        <v>1384</v>
      </c>
      <c r="F116" s="1056">
        <v>287</v>
      </c>
      <c r="G116" s="1056" t="s">
        <v>785</v>
      </c>
      <c r="H116" s="1056">
        <v>1</v>
      </c>
      <c r="I116" s="1056" t="s">
        <v>1410</v>
      </c>
      <c r="J116" s="1056">
        <v>1</v>
      </c>
      <c r="K116" s="1057">
        <v>20</v>
      </c>
      <c r="L116" s="1056">
        <v>1</v>
      </c>
      <c r="M116" s="1056">
        <v>1</v>
      </c>
      <c r="N116" s="1056" t="s">
        <v>1386</v>
      </c>
      <c r="O116" s="1058" t="s">
        <v>1387</v>
      </c>
      <c r="P116" s="1059">
        <v>12500</v>
      </c>
      <c r="Q116" s="1059">
        <v>15000</v>
      </c>
      <c r="R116" s="1059">
        <f t="shared" si="7"/>
        <v>27500</v>
      </c>
      <c r="S116" s="1059">
        <v>22503</v>
      </c>
      <c r="T116" s="1059">
        <f t="shared" si="11"/>
        <v>22503</v>
      </c>
      <c r="U116" s="1059">
        <f t="shared" si="11"/>
        <v>22503</v>
      </c>
      <c r="V116" s="1059">
        <f t="shared" si="11"/>
        <v>22503</v>
      </c>
      <c r="W116" s="1028"/>
      <c r="X116" s="1028"/>
      <c r="Y116" s="1028"/>
      <c r="Z116" s="1028"/>
      <c r="AA116" s="1028"/>
    </row>
    <row r="117" spans="1:29">
      <c r="A117" s="1056">
        <v>4071300300</v>
      </c>
      <c r="B117" s="1057">
        <v>2</v>
      </c>
      <c r="C117" s="1056">
        <v>2</v>
      </c>
      <c r="D117" s="1058" t="s">
        <v>1383</v>
      </c>
      <c r="E117" s="1056" t="s">
        <v>1384</v>
      </c>
      <c r="F117" s="1056">
        <v>287</v>
      </c>
      <c r="G117" s="1056" t="s">
        <v>785</v>
      </c>
      <c r="H117" s="1056">
        <v>1</v>
      </c>
      <c r="I117" s="1056" t="s">
        <v>1411</v>
      </c>
      <c r="J117" s="1056">
        <v>1</v>
      </c>
      <c r="K117" s="1057">
        <v>20</v>
      </c>
      <c r="L117" s="1056">
        <v>1</v>
      </c>
      <c r="M117" s="1056">
        <v>1</v>
      </c>
      <c r="N117" s="1056" t="s">
        <v>1386</v>
      </c>
      <c r="O117" s="1058" t="s">
        <v>1387</v>
      </c>
      <c r="P117" s="1059">
        <v>1500</v>
      </c>
      <c r="Q117" s="1059">
        <v>10000</v>
      </c>
      <c r="R117" s="1059">
        <f t="shared" si="7"/>
        <v>11500</v>
      </c>
      <c r="S117" s="1059">
        <v>1249.0899999999999</v>
      </c>
      <c r="T117" s="1059">
        <f t="shared" si="11"/>
        <v>1249.0899999999999</v>
      </c>
      <c r="U117" s="1059">
        <f t="shared" si="11"/>
        <v>1249.0899999999999</v>
      </c>
      <c r="V117" s="1059">
        <f t="shared" si="11"/>
        <v>1249.0899999999999</v>
      </c>
      <c r="W117" s="1028"/>
      <c r="X117" s="1028"/>
      <c r="Y117" s="1028"/>
      <c r="Z117" s="1028"/>
      <c r="AA117" s="1028"/>
    </row>
    <row r="118" spans="1:29">
      <c r="A118" s="1056">
        <v>4071300300</v>
      </c>
      <c r="B118" s="1057">
        <v>2</v>
      </c>
      <c r="C118" s="1056">
        <v>2</v>
      </c>
      <c r="D118" s="1058" t="s">
        <v>1383</v>
      </c>
      <c r="E118" s="1056" t="s">
        <v>1384</v>
      </c>
      <c r="F118" s="1056">
        <v>287</v>
      </c>
      <c r="G118" s="1056" t="s">
        <v>785</v>
      </c>
      <c r="H118" s="1056">
        <v>1</v>
      </c>
      <c r="I118" s="1056" t="s">
        <v>1412</v>
      </c>
      <c r="J118" s="1056">
        <v>1</v>
      </c>
      <c r="K118" s="1057">
        <v>20</v>
      </c>
      <c r="L118" s="1056">
        <v>1</v>
      </c>
      <c r="M118" s="1056">
        <v>1</v>
      </c>
      <c r="N118" s="1056" t="s">
        <v>1386</v>
      </c>
      <c r="O118" s="1058" t="s">
        <v>1387</v>
      </c>
      <c r="P118" s="1059">
        <v>25000</v>
      </c>
      <c r="Q118" s="1059">
        <v>18000</v>
      </c>
      <c r="R118" s="1059">
        <f t="shared" si="7"/>
        <v>43000</v>
      </c>
      <c r="S118" s="1059">
        <v>32837.599999999999</v>
      </c>
      <c r="T118" s="1059">
        <f t="shared" si="11"/>
        <v>32837.599999999999</v>
      </c>
      <c r="U118" s="1059">
        <f t="shared" si="11"/>
        <v>32837.599999999999</v>
      </c>
      <c r="V118" s="1059">
        <f t="shared" si="11"/>
        <v>32837.599999999999</v>
      </c>
      <c r="W118" s="1028"/>
      <c r="X118" s="1028"/>
      <c r="Y118" s="1028"/>
      <c r="Z118" s="1028"/>
      <c r="AA118" s="1028"/>
    </row>
    <row r="119" spans="1:29">
      <c r="A119" s="1056">
        <v>4071300300</v>
      </c>
      <c r="B119" s="1057">
        <v>2</v>
      </c>
      <c r="C119" s="1056">
        <v>2</v>
      </c>
      <c r="D119" s="1058" t="s">
        <v>1383</v>
      </c>
      <c r="E119" s="1056" t="s">
        <v>1384</v>
      </c>
      <c r="F119" s="1056">
        <v>287</v>
      </c>
      <c r="G119" s="1056" t="s">
        <v>785</v>
      </c>
      <c r="H119" s="1056">
        <v>1</v>
      </c>
      <c r="I119" s="1056" t="s">
        <v>1415</v>
      </c>
      <c r="J119" s="1056">
        <v>1</v>
      </c>
      <c r="K119" s="1057">
        <v>20</v>
      </c>
      <c r="L119" s="1056">
        <v>1</v>
      </c>
      <c r="M119" s="1056">
        <v>1</v>
      </c>
      <c r="N119" s="1056" t="s">
        <v>1386</v>
      </c>
      <c r="O119" s="1058" t="s">
        <v>1387</v>
      </c>
      <c r="P119" s="1059">
        <v>15000</v>
      </c>
      <c r="Q119" s="1059">
        <v>12000</v>
      </c>
      <c r="R119" s="1059">
        <f t="shared" si="7"/>
        <v>27000</v>
      </c>
      <c r="S119" s="1059">
        <v>15938.93</v>
      </c>
      <c r="T119" s="1059">
        <f t="shared" si="11"/>
        <v>15938.93</v>
      </c>
      <c r="U119" s="1059">
        <f t="shared" si="11"/>
        <v>15938.93</v>
      </c>
      <c r="V119" s="1059">
        <f t="shared" si="11"/>
        <v>15938.93</v>
      </c>
      <c r="W119" s="1028"/>
      <c r="X119" s="1028"/>
      <c r="Y119" s="1028"/>
      <c r="Z119" s="1028"/>
      <c r="AA119" s="1028"/>
    </row>
    <row r="120" spans="1:29">
      <c r="A120" s="1056">
        <v>4071300300</v>
      </c>
      <c r="B120" s="1057">
        <v>2</v>
      </c>
      <c r="C120" s="1056">
        <v>2</v>
      </c>
      <c r="D120" s="1058" t="s">
        <v>1383</v>
      </c>
      <c r="E120" s="1056" t="s">
        <v>1384</v>
      </c>
      <c r="F120" s="1056">
        <v>287</v>
      </c>
      <c r="G120" s="1056" t="s">
        <v>785</v>
      </c>
      <c r="H120" s="1056">
        <v>1</v>
      </c>
      <c r="I120" s="1056" t="s">
        <v>1438</v>
      </c>
      <c r="J120" s="1056">
        <v>1</v>
      </c>
      <c r="K120" s="1057">
        <v>20</v>
      </c>
      <c r="L120" s="1056">
        <v>1</v>
      </c>
      <c r="M120" s="1056">
        <v>1</v>
      </c>
      <c r="N120" s="1056" t="s">
        <v>1386</v>
      </c>
      <c r="O120" s="1058" t="s">
        <v>1387</v>
      </c>
      <c r="P120" s="1059">
        <v>58164.08</v>
      </c>
      <c r="Q120" s="1059">
        <v>700000</v>
      </c>
      <c r="R120" s="1059">
        <f t="shared" si="7"/>
        <v>758164.08</v>
      </c>
      <c r="S120" s="1059">
        <v>626373.64</v>
      </c>
      <c r="T120" s="1059">
        <f t="shared" si="11"/>
        <v>626373.64</v>
      </c>
      <c r="U120" s="1059">
        <f t="shared" si="11"/>
        <v>626373.64</v>
      </c>
      <c r="V120" s="1059">
        <f t="shared" si="11"/>
        <v>626373.64</v>
      </c>
      <c r="W120" s="1028"/>
      <c r="X120" s="1028"/>
      <c r="Y120" s="1028"/>
      <c r="Z120" s="1028"/>
      <c r="AA120" s="1028"/>
    </row>
    <row r="121" spans="1:29">
      <c r="A121" s="1056">
        <v>4071300300</v>
      </c>
      <c r="B121" s="1057">
        <v>2</v>
      </c>
      <c r="C121" s="1056">
        <v>2</v>
      </c>
      <c r="D121" s="1058" t="s">
        <v>1383</v>
      </c>
      <c r="E121" s="1056" t="s">
        <v>1384</v>
      </c>
      <c r="F121" s="1056">
        <v>287</v>
      </c>
      <c r="G121" s="1056" t="s">
        <v>785</v>
      </c>
      <c r="H121" s="1056">
        <v>1</v>
      </c>
      <c r="I121" s="1056" t="s">
        <v>1429</v>
      </c>
      <c r="J121" s="1056">
        <v>1</v>
      </c>
      <c r="K121" s="1057">
        <v>20</v>
      </c>
      <c r="L121" s="1056">
        <v>1</v>
      </c>
      <c r="M121" s="1056">
        <v>1</v>
      </c>
      <c r="N121" s="1056" t="s">
        <v>1386</v>
      </c>
      <c r="O121" s="1058" t="s">
        <v>1387</v>
      </c>
      <c r="P121" s="1059">
        <v>19200.68</v>
      </c>
      <c r="Q121" s="1059">
        <v>0</v>
      </c>
      <c r="R121" s="1059">
        <f t="shared" si="7"/>
        <v>19200.68</v>
      </c>
      <c r="S121" s="1059">
        <v>0</v>
      </c>
      <c r="T121" s="1059">
        <f t="shared" si="11"/>
        <v>0</v>
      </c>
      <c r="U121" s="1059">
        <f t="shared" si="11"/>
        <v>0</v>
      </c>
      <c r="V121" s="1059">
        <f t="shared" si="11"/>
        <v>0</v>
      </c>
      <c r="W121" s="1028"/>
      <c r="X121" s="1028"/>
      <c r="Y121" s="1028"/>
      <c r="Z121" s="1028"/>
      <c r="AA121" s="1028"/>
    </row>
    <row r="122" spans="1:29">
      <c r="A122" s="1056">
        <v>4071300300</v>
      </c>
      <c r="B122" s="1057">
        <v>2</v>
      </c>
      <c r="C122" s="1056">
        <v>2</v>
      </c>
      <c r="D122" s="1058" t="s">
        <v>1383</v>
      </c>
      <c r="E122" s="1056" t="s">
        <v>1384</v>
      </c>
      <c r="F122" s="1056">
        <v>287</v>
      </c>
      <c r="G122" s="1056" t="s">
        <v>785</v>
      </c>
      <c r="H122" s="1056">
        <v>1</v>
      </c>
      <c r="I122" s="1056" t="s">
        <v>1421</v>
      </c>
      <c r="J122" s="1056">
        <v>1</v>
      </c>
      <c r="K122" s="1057">
        <v>20</v>
      </c>
      <c r="L122" s="1056">
        <v>1</v>
      </c>
      <c r="M122" s="1056">
        <v>1</v>
      </c>
      <c r="N122" s="1056" t="s">
        <v>1386</v>
      </c>
      <c r="O122" s="1058" t="s">
        <v>1387</v>
      </c>
      <c r="P122" s="1059">
        <v>13861.33</v>
      </c>
      <c r="Q122" s="1059">
        <v>50000</v>
      </c>
      <c r="R122" s="1059">
        <f t="shared" si="7"/>
        <v>63861.33</v>
      </c>
      <c r="S122" s="1059">
        <v>0</v>
      </c>
      <c r="T122" s="1059">
        <f t="shared" si="11"/>
        <v>0</v>
      </c>
      <c r="U122" s="1059">
        <f t="shared" si="11"/>
        <v>0</v>
      </c>
      <c r="V122" s="1059">
        <f t="shared" si="11"/>
        <v>0</v>
      </c>
      <c r="W122" s="1028"/>
      <c r="X122" s="1028"/>
      <c r="Y122" s="1028"/>
      <c r="Z122" s="1028"/>
      <c r="AA122" s="1028"/>
    </row>
    <row r="123" spans="1:29">
      <c r="A123" s="1056">
        <v>4071300300</v>
      </c>
      <c r="B123" s="1057">
        <v>2</v>
      </c>
      <c r="C123" s="1056">
        <v>2</v>
      </c>
      <c r="D123" s="1058" t="s">
        <v>1383</v>
      </c>
      <c r="E123" s="1056" t="s">
        <v>1384</v>
      </c>
      <c r="F123" s="1056">
        <v>287</v>
      </c>
      <c r="G123" s="1056" t="s">
        <v>785</v>
      </c>
      <c r="H123" s="1056">
        <v>1</v>
      </c>
      <c r="I123" s="1056" t="s">
        <v>1422</v>
      </c>
      <c r="J123" s="1056">
        <v>1</v>
      </c>
      <c r="K123" s="1057">
        <v>20</v>
      </c>
      <c r="L123" s="1056">
        <v>1</v>
      </c>
      <c r="M123" s="1056">
        <v>1</v>
      </c>
      <c r="N123" s="1056" t="s">
        <v>1386</v>
      </c>
      <c r="O123" s="1058" t="s">
        <v>1387</v>
      </c>
      <c r="P123" s="1059">
        <v>4200</v>
      </c>
      <c r="Q123" s="1059">
        <v>20000</v>
      </c>
      <c r="R123" s="1059">
        <f t="shared" si="7"/>
        <v>24200</v>
      </c>
      <c r="S123" s="1059">
        <v>9900</v>
      </c>
      <c r="T123" s="1059">
        <f t="shared" si="11"/>
        <v>9900</v>
      </c>
      <c r="U123" s="1059">
        <f t="shared" si="11"/>
        <v>9900</v>
      </c>
      <c r="V123" s="1059">
        <f t="shared" si="11"/>
        <v>9900</v>
      </c>
      <c r="W123" s="1028"/>
      <c r="X123" s="1028"/>
      <c r="Y123" s="1028"/>
      <c r="Z123" s="1028"/>
      <c r="AA123" s="1028"/>
    </row>
    <row r="124" spans="1:29">
      <c r="A124" s="1056">
        <v>4071300300</v>
      </c>
      <c r="B124" s="1057">
        <v>2</v>
      </c>
      <c r="C124" s="1056">
        <v>2</v>
      </c>
      <c r="D124" s="1058" t="s">
        <v>1383</v>
      </c>
      <c r="E124" s="1056" t="s">
        <v>1384</v>
      </c>
      <c r="F124" s="1056">
        <v>287</v>
      </c>
      <c r="G124" s="1056" t="s">
        <v>785</v>
      </c>
      <c r="H124" s="1056">
        <v>1</v>
      </c>
      <c r="I124" s="1056" t="s">
        <v>1423</v>
      </c>
      <c r="J124" s="1056">
        <v>1</v>
      </c>
      <c r="K124" s="1057">
        <v>20</v>
      </c>
      <c r="L124" s="1056">
        <v>1</v>
      </c>
      <c r="M124" s="1056">
        <v>1</v>
      </c>
      <c r="N124" s="1056" t="s">
        <v>1386</v>
      </c>
      <c r="O124" s="1058" t="s">
        <v>1387</v>
      </c>
      <c r="P124" s="1059">
        <v>2500</v>
      </c>
      <c r="Q124" s="1059">
        <v>4000</v>
      </c>
      <c r="R124" s="1059">
        <f t="shared" si="7"/>
        <v>6500</v>
      </c>
      <c r="S124" s="1059">
        <v>5200</v>
      </c>
      <c r="T124" s="1059">
        <f t="shared" si="11"/>
        <v>5200</v>
      </c>
      <c r="U124" s="1059">
        <f t="shared" si="11"/>
        <v>5200</v>
      </c>
      <c r="V124" s="1059">
        <f t="shared" si="11"/>
        <v>5200</v>
      </c>
      <c r="W124" s="1028"/>
      <c r="X124" s="1028"/>
      <c r="Y124" s="1028"/>
      <c r="Z124" s="1028"/>
      <c r="AA124" s="1028"/>
    </row>
    <row r="125" spans="1:29">
      <c r="A125" s="1056">
        <v>4071300300</v>
      </c>
      <c r="B125" s="1057">
        <v>2</v>
      </c>
      <c r="C125" s="1056">
        <v>2</v>
      </c>
      <c r="D125" s="1058" t="s">
        <v>1383</v>
      </c>
      <c r="E125" s="1056" t="s">
        <v>1384</v>
      </c>
      <c r="F125" s="1056">
        <v>287</v>
      </c>
      <c r="G125" s="1056" t="s">
        <v>785</v>
      </c>
      <c r="H125" s="1056">
        <v>1</v>
      </c>
      <c r="I125" s="1056" t="s">
        <v>1424</v>
      </c>
      <c r="J125" s="1056">
        <v>1</v>
      </c>
      <c r="K125" s="1057">
        <v>20</v>
      </c>
      <c r="L125" s="1056">
        <v>1</v>
      </c>
      <c r="M125" s="1056">
        <v>1</v>
      </c>
      <c r="N125" s="1056" t="s">
        <v>1386</v>
      </c>
      <c r="O125" s="1058" t="s">
        <v>1387</v>
      </c>
      <c r="P125" s="1059">
        <v>5000</v>
      </c>
      <c r="Q125" s="1059">
        <v>1116</v>
      </c>
      <c r="R125" s="1059">
        <f t="shared" si="7"/>
        <v>6116</v>
      </c>
      <c r="S125" s="1059">
        <v>356</v>
      </c>
      <c r="T125" s="1059">
        <f t="shared" si="11"/>
        <v>356</v>
      </c>
      <c r="U125" s="1059">
        <f t="shared" si="11"/>
        <v>356</v>
      </c>
      <c r="V125" s="1059">
        <f t="shared" si="11"/>
        <v>356</v>
      </c>
      <c r="W125" s="1029">
        <f>SUM(P91:P125)</f>
        <v>4948883.0999999987</v>
      </c>
      <c r="X125" s="1029">
        <f t="shared" ref="X125:AC125" si="12">SUM(Q91:Q125)</f>
        <v>978469.87</v>
      </c>
      <c r="Y125" s="1029">
        <f t="shared" si="12"/>
        <v>5927352.9699999997</v>
      </c>
      <c r="Z125" s="1029">
        <f t="shared" si="12"/>
        <v>4125662.7899999996</v>
      </c>
      <c r="AA125" s="1029">
        <f t="shared" si="12"/>
        <v>4125662.7899999996</v>
      </c>
      <c r="AB125" s="1029">
        <f t="shared" si="12"/>
        <v>4125662.7899999996</v>
      </c>
      <c r="AC125" s="1029">
        <f t="shared" si="12"/>
        <v>4125662.7899999996</v>
      </c>
    </row>
    <row r="126" spans="1:29">
      <c r="A126" s="1056">
        <v>4071300400</v>
      </c>
      <c r="B126" s="1057">
        <v>2</v>
      </c>
      <c r="C126" s="1056">
        <v>2</v>
      </c>
      <c r="D126" s="1058" t="s">
        <v>1383</v>
      </c>
      <c r="E126" s="1056" t="s">
        <v>1384</v>
      </c>
      <c r="F126" s="1056">
        <v>486</v>
      </c>
      <c r="G126" s="1056" t="s">
        <v>785</v>
      </c>
      <c r="H126" s="1056">
        <v>1</v>
      </c>
      <c r="I126" s="1056" t="s">
        <v>1385</v>
      </c>
      <c r="J126" s="1056">
        <v>1</v>
      </c>
      <c r="K126" s="1057">
        <v>20</v>
      </c>
      <c r="L126" s="1056">
        <v>1</v>
      </c>
      <c r="M126" s="1056">
        <v>5</v>
      </c>
      <c r="N126" s="1056" t="s">
        <v>1386</v>
      </c>
      <c r="O126" s="1058" t="s">
        <v>1387</v>
      </c>
      <c r="P126" s="1059">
        <v>1378780.48</v>
      </c>
      <c r="Q126" s="1059">
        <v>1770884.25</v>
      </c>
      <c r="R126" s="1059">
        <f t="shared" si="7"/>
        <v>3149664.73</v>
      </c>
      <c r="S126" s="1059">
        <v>2593556.86</v>
      </c>
      <c r="T126" s="1059">
        <f t="shared" si="11"/>
        <v>2593556.86</v>
      </c>
      <c r="U126" s="1059">
        <f t="shared" si="11"/>
        <v>2593556.86</v>
      </c>
      <c r="V126" s="1059">
        <f t="shared" si="11"/>
        <v>2593556.86</v>
      </c>
      <c r="W126" s="1028"/>
      <c r="X126" s="1028"/>
      <c r="Y126" s="1028"/>
      <c r="Z126" s="1028"/>
      <c r="AA126" s="1028"/>
    </row>
    <row r="127" spans="1:29">
      <c r="A127" s="1056">
        <v>4071300400</v>
      </c>
      <c r="B127" s="1057">
        <v>2</v>
      </c>
      <c r="C127" s="1056">
        <v>2</v>
      </c>
      <c r="D127" s="1058" t="s">
        <v>1383</v>
      </c>
      <c r="E127" s="1056" t="s">
        <v>1384</v>
      </c>
      <c r="F127" s="1056">
        <v>486</v>
      </c>
      <c r="G127" s="1056" t="s">
        <v>785</v>
      </c>
      <c r="H127" s="1056">
        <v>1</v>
      </c>
      <c r="I127" s="1056" t="s">
        <v>1388</v>
      </c>
      <c r="J127" s="1056">
        <v>1</v>
      </c>
      <c r="K127" s="1057">
        <v>20</v>
      </c>
      <c r="L127" s="1056">
        <v>1</v>
      </c>
      <c r="M127" s="1056">
        <v>5</v>
      </c>
      <c r="N127" s="1056" t="s">
        <v>1386</v>
      </c>
      <c r="O127" s="1058" t="s">
        <v>1387</v>
      </c>
      <c r="P127" s="1059">
        <v>755971.5</v>
      </c>
      <c r="Q127" s="1059">
        <v>0</v>
      </c>
      <c r="R127" s="1059">
        <f t="shared" si="7"/>
        <v>755971.5</v>
      </c>
      <c r="S127" s="1059">
        <v>430789.52</v>
      </c>
      <c r="T127" s="1059">
        <f t="shared" si="11"/>
        <v>430789.52</v>
      </c>
      <c r="U127" s="1059">
        <f t="shared" si="11"/>
        <v>430789.52</v>
      </c>
      <c r="V127" s="1059">
        <f t="shared" si="11"/>
        <v>430789.52</v>
      </c>
      <c r="W127" s="1028"/>
      <c r="X127" s="1028"/>
      <c r="Y127" s="1028"/>
      <c r="Z127" s="1028"/>
      <c r="AA127" s="1028"/>
    </row>
    <row r="128" spans="1:29">
      <c r="A128" s="1056">
        <v>4071300400</v>
      </c>
      <c r="B128" s="1057">
        <v>2</v>
      </c>
      <c r="C128" s="1056">
        <v>2</v>
      </c>
      <c r="D128" s="1058" t="s">
        <v>1383</v>
      </c>
      <c r="E128" s="1056" t="s">
        <v>1384</v>
      </c>
      <c r="F128" s="1056">
        <v>486</v>
      </c>
      <c r="G128" s="1056" t="s">
        <v>785</v>
      </c>
      <c r="H128" s="1056">
        <v>1</v>
      </c>
      <c r="I128" s="1056" t="s">
        <v>1389</v>
      </c>
      <c r="J128" s="1056">
        <v>1</v>
      </c>
      <c r="K128" s="1057">
        <v>20</v>
      </c>
      <c r="L128" s="1056">
        <v>1</v>
      </c>
      <c r="M128" s="1056">
        <v>5</v>
      </c>
      <c r="N128" s="1056" t="s">
        <v>1386</v>
      </c>
      <c r="O128" s="1058" t="s">
        <v>1387</v>
      </c>
      <c r="P128" s="1059">
        <v>257982.42</v>
      </c>
      <c r="Q128" s="1059">
        <v>-160743.44</v>
      </c>
      <c r="R128" s="1059">
        <f t="shared" si="7"/>
        <v>97238.98000000001</v>
      </c>
      <c r="S128" s="1059">
        <v>97238.98</v>
      </c>
      <c r="T128" s="1059">
        <f t="shared" si="11"/>
        <v>97238.98</v>
      </c>
      <c r="U128" s="1059">
        <f t="shared" si="11"/>
        <v>97238.98</v>
      </c>
      <c r="V128" s="1059">
        <f t="shared" si="11"/>
        <v>97238.98</v>
      </c>
      <c r="W128" s="1028"/>
      <c r="X128" s="1028"/>
      <c r="Y128" s="1028"/>
      <c r="Z128" s="1028"/>
      <c r="AA128" s="1028"/>
    </row>
    <row r="129" spans="1:27">
      <c r="A129" s="1056">
        <v>4071300400</v>
      </c>
      <c r="B129" s="1057">
        <v>2</v>
      </c>
      <c r="C129" s="1056">
        <v>2</v>
      </c>
      <c r="D129" s="1058" t="s">
        <v>1383</v>
      </c>
      <c r="E129" s="1056" t="s">
        <v>1384</v>
      </c>
      <c r="F129" s="1056">
        <v>486</v>
      </c>
      <c r="G129" s="1056" t="s">
        <v>785</v>
      </c>
      <c r="H129" s="1056">
        <v>1</v>
      </c>
      <c r="I129" s="1056" t="s">
        <v>1390</v>
      </c>
      <c r="J129" s="1056">
        <v>1</v>
      </c>
      <c r="K129" s="1057">
        <v>20</v>
      </c>
      <c r="L129" s="1056">
        <v>1</v>
      </c>
      <c r="M129" s="1056">
        <v>5</v>
      </c>
      <c r="N129" s="1056" t="s">
        <v>1386</v>
      </c>
      <c r="O129" s="1058" t="s">
        <v>1387</v>
      </c>
      <c r="P129" s="1059">
        <v>808260.4</v>
      </c>
      <c r="Q129" s="1059">
        <v>-17889.95</v>
      </c>
      <c r="R129" s="1059">
        <f t="shared" si="7"/>
        <v>790370.45000000007</v>
      </c>
      <c r="S129" s="1059">
        <v>388012.61</v>
      </c>
      <c r="T129" s="1059">
        <f t="shared" si="11"/>
        <v>388012.61</v>
      </c>
      <c r="U129" s="1059">
        <f t="shared" si="11"/>
        <v>388012.61</v>
      </c>
      <c r="V129" s="1059">
        <f t="shared" si="11"/>
        <v>388012.61</v>
      </c>
      <c r="W129" s="1028"/>
      <c r="X129" s="1028"/>
      <c r="Y129" s="1028"/>
      <c r="Z129" s="1028"/>
      <c r="AA129" s="1028"/>
    </row>
    <row r="130" spans="1:27">
      <c r="A130" s="1056">
        <v>4071300400</v>
      </c>
      <c r="B130" s="1057">
        <v>2</v>
      </c>
      <c r="C130" s="1056">
        <v>2</v>
      </c>
      <c r="D130" s="1058" t="s">
        <v>1383</v>
      </c>
      <c r="E130" s="1056" t="s">
        <v>1384</v>
      </c>
      <c r="F130" s="1056">
        <v>486</v>
      </c>
      <c r="G130" s="1056" t="s">
        <v>785</v>
      </c>
      <c r="H130" s="1056">
        <v>1</v>
      </c>
      <c r="I130" s="1056" t="s">
        <v>1391</v>
      </c>
      <c r="J130" s="1056">
        <v>1</v>
      </c>
      <c r="K130" s="1057">
        <v>20</v>
      </c>
      <c r="L130" s="1056">
        <v>1</v>
      </c>
      <c r="M130" s="1056">
        <v>5</v>
      </c>
      <c r="N130" s="1056" t="s">
        <v>1386</v>
      </c>
      <c r="O130" s="1058" t="s">
        <v>1387</v>
      </c>
      <c r="P130" s="1059">
        <v>190189.79</v>
      </c>
      <c r="Q130" s="1059">
        <v>-116140.81</v>
      </c>
      <c r="R130" s="1059">
        <f t="shared" si="7"/>
        <v>74048.98000000001</v>
      </c>
      <c r="S130" s="1059">
        <v>74048.98</v>
      </c>
      <c r="T130" s="1059">
        <f t="shared" si="11"/>
        <v>74048.98</v>
      </c>
      <c r="U130" s="1059">
        <f t="shared" si="11"/>
        <v>74048.98</v>
      </c>
      <c r="V130" s="1059">
        <f t="shared" si="11"/>
        <v>74048.98</v>
      </c>
      <c r="W130" s="1028"/>
      <c r="X130" s="1028"/>
      <c r="Y130" s="1028"/>
      <c r="Z130" s="1028"/>
      <c r="AA130" s="1028"/>
    </row>
    <row r="131" spans="1:27">
      <c r="A131" s="1056">
        <v>4071300400</v>
      </c>
      <c r="B131" s="1057">
        <v>2</v>
      </c>
      <c r="C131" s="1056">
        <v>2</v>
      </c>
      <c r="D131" s="1058" t="s">
        <v>1383</v>
      </c>
      <c r="E131" s="1056" t="s">
        <v>1384</v>
      </c>
      <c r="F131" s="1056">
        <v>486</v>
      </c>
      <c r="G131" s="1056" t="s">
        <v>785</v>
      </c>
      <c r="H131" s="1056">
        <v>1</v>
      </c>
      <c r="I131" s="1056" t="s">
        <v>1392</v>
      </c>
      <c r="J131" s="1056">
        <v>1</v>
      </c>
      <c r="K131" s="1057">
        <v>20</v>
      </c>
      <c r="L131" s="1056">
        <v>1</v>
      </c>
      <c r="M131" s="1056">
        <v>5</v>
      </c>
      <c r="N131" s="1056" t="s">
        <v>1386</v>
      </c>
      <c r="O131" s="1058" t="s">
        <v>1387</v>
      </c>
      <c r="P131" s="1059">
        <v>4951.1000000000004</v>
      </c>
      <c r="Q131" s="1059">
        <v>48201.31</v>
      </c>
      <c r="R131" s="1059">
        <f t="shared" si="7"/>
        <v>53152.409999999996</v>
      </c>
      <c r="S131" s="1059">
        <v>37374.57</v>
      </c>
      <c r="T131" s="1059">
        <f t="shared" si="11"/>
        <v>37374.57</v>
      </c>
      <c r="U131" s="1059">
        <f t="shared" si="11"/>
        <v>37374.57</v>
      </c>
      <c r="V131" s="1059">
        <f t="shared" si="11"/>
        <v>37374.57</v>
      </c>
      <c r="W131" s="1028"/>
      <c r="X131" s="1028"/>
      <c r="Y131" s="1028"/>
      <c r="Z131" s="1028"/>
      <c r="AA131" s="1028"/>
    </row>
    <row r="132" spans="1:27">
      <c r="A132" s="1056">
        <v>4071300400</v>
      </c>
      <c r="B132" s="1057">
        <v>2</v>
      </c>
      <c r="C132" s="1056">
        <v>2</v>
      </c>
      <c r="D132" s="1058" t="s">
        <v>1383</v>
      </c>
      <c r="E132" s="1056" t="s">
        <v>1384</v>
      </c>
      <c r="F132" s="1056">
        <v>486</v>
      </c>
      <c r="G132" s="1056" t="s">
        <v>785</v>
      </c>
      <c r="H132" s="1056">
        <v>1</v>
      </c>
      <c r="I132" s="1056" t="s">
        <v>1393</v>
      </c>
      <c r="J132" s="1056">
        <v>1</v>
      </c>
      <c r="K132" s="1057">
        <v>20</v>
      </c>
      <c r="L132" s="1056">
        <v>1</v>
      </c>
      <c r="M132" s="1056">
        <v>5</v>
      </c>
      <c r="N132" s="1056" t="s">
        <v>1386</v>
      </c>
      <c r="O132" s="1058" t="s">
        <v>1387</v>
      </c>
      <c r="P132" s="1059">
        <v>18482.400000000001</v>
      </c>
      <c r="Q132" s="1059">
        <v>0</v>
      </c>
      <c r="R132" s="1059">
        <f t="shared" si="7"/>
        <v>18482.400000000001</v>
      </c>
      <c r="S132" s="1059">
        <v>12013.95</v>
      </c>
      <c r="T132" s="1059">
        <f t="shared" ref="T132:V151" si="13">+S132</f>
        <v>12013.95</v>
      </c>
      <c r="U132" s="1059">
        <f t="shared" si="13"/>
        <v>12013.95</v>
      </c>
      <c r="V132" s="1059">
        <f t="shared" si="13"/>
        <v>12013.95</v>
      </c>
      <c r="W132" s="1028"/>
      <c r="X132" s="1028"/>
      <c r="Y132" s="1028"/>
      <c r="Z132" s="1028"/>
      <c r="AA132" s="1028"/>
    </row>
    <row r="133" spans="1:27">
      <c r="A133" s="1056">
        <v>4071300400</v>
      </c>
      <c r="B133" s="1057">
        <v>2</v>
      </c>
      <c r="C133" s="1056">
        <v>2</v>
      </c>
      <c r="D133" s="1058" t="s">
        <v>1383</v>
      </c>
      <c r="E133" s="1056" t="s">
        <v>1384</v>
      </c>
      <c r="F133" s="1056">
        <v>486</v>
      </c>
      <c r="G133" s="1056" t="s">
        <v>785</v>
      </c>
      <c r="H133" s="1056">
        <v>1</v>
      </c>
      <c r="I133" s="1056" t="s">
        <v>1394</v>
      </c>
      <c r="J133" s="1056">
        <v>1</v>
      </c>
      <c r="K133" s="1057">
        <v>20</v>
      </c>
      <c r="L133" s="1056">
        <v>1</v>
      </c>
      <c r="M133" s="1056">
        <v>5</v>
      </c>
      <c r="N133" s="1056" t="s">
        <v>1386</v>
      </c>
      <c r="O133" s="1058" t="s">
        <v>1387</v>
      </c>
      <c r="P133" s="1059">
        <v>264560.33</v>
      </c>
      <c r="Q133" s="1059">
        <v>0</v>
      </c>
      <c r="R133" s="1059">
        <f t="shared" si="7"/>
        <v>264560.33</v>
      </c>
      <c r="S133" s="1059">
        <v>0</v>
      </c>
      <c r="T133" s="1059">
        <f t="shared" si="13"/>
        <v>0</v>
      </c>
      <c r="U133" s="1059">
        <f t="shared" si="13"/>
        <v>0</v>
      </c>
      <c r="V133" s="1059">
        <f t="shared" si="13"/>
        <v>0</v>
      </c>
      <c r="W133" s="1028"/>
      <c r="X133" s="1028"/>
      <c r="Y133" s="1028"/>
      <c r="Z133" s="1028"/>
      <c r="AA133" s="1028"/>
    </row>
    <row r="134" spans="1:27">
      <c r="A134" s="1056">
        <v>4071300400</v>
      </c>
      <c r="B134" s="1057">
        <v>2</v>
      </c>
      <c r="C134" s="1056">
        <v>2</v>
      </c>
      <c r="D134" s="1058" t="s">
        <v>1383</v>
      </c>
      <c r="E134" s="1056" t="s">
        <v>1384</v>
      </c>
      <c r="F134" s="1056">
        <v>486</v>
      </c>
      <c r="G134" s="1056" t="s">
        <v>785</v>
      </c>
      <c r="H134" s="1056">
        <v>1</v>
      </c>
      <c r="I134" s="1056" t="s">
        <v>1395</v>
      </c>
      <c r="J134" s="1056">
        <v>1</v>
      </c>
      <c r="K134" s="1057">
        <v>20</v>
      </c>
      <c r="L134" s="1056">
        <v>1</v>
      </c>
      <c r="M134" s="1056">
        <v>5</v>
      </c>
      <c r="N134" s="1056" t="s">
        <v>1386</v>
      </c>
      <c r="O134" s="1058" t="s">
        <v>1387</v>
      </c>
      <c r="P134" s="1059">
        <v>303334.65000000002</v>
      </c>
      <c r="Q134" s="1059">
        <v>0</v>
      </c>
      <c r="R134" s="1059">
        <f t="shared" ref="R134:R194" si="14">+P134+Q134</f>
        <v>303334.65000000002</v>
      </c>
      <c r="S134" s="1059">
        <v>276994.43</v>
      </c>
      <c r="T134" s="1059">
        <f t="shared" si="13"/>
        <v>276994.43</v>
      </c>
      <c r="U134" s="1059">
        <f t="shared" si="13"/>
        <v>276994.43</v>
      </c>
      <c r="V134" s="1059">
        <f t="shared" si="13"/>
        <v>276994.43</v>
      </c>
      <c r="W134" s="1028"/>
      <c r="X134" s="1028"/>
      <c r="Y134" s="1028"/>
      <c r="Z134" s="1028"/>
      <c r="AA134" s="1028"/>
    </row>
    <row r="135" spans="1:27">
      <c r="A135" s="1056">
        <v>4071300400</v>
      </c>
      <c r="B135" s="1057">
        <v>2</v>
      </c>
      <c r="C135" s="1056">
        <v>2</v>
      </c>
      <c r="D135" s="1058" t="s">
        <v>1383</v>
      </c>
      <c r="E135" s="1056" t="s">
        <v>1384</v>
      </c>
      <c r="F135" s="1056">
        <v>486</v>
      </c>
      <c r="G135" s="1056" t="s">
        <v>785</v>
      </c>
      <c r="H135" s="1056">
        <v>1</v>
      </c>
      <c r="I135" s="1056" t="s">
        <v>1396</v>
      </c>
      <c r="J135" s="1056">
        <v>1</v>
      </c>
      <c r="K135" s="1057">
        <v>20</v>
      </c>
      <c r="L135" s="1056">
        <v>1</v>
      </c>
      <c r="M135" s="1056">
        <v>5</v>
      </c>
      <c r="N135" s="1056" t="s">
        <v>1386</v>
      </c>
      <c r="O135" s="1058" t="s">
        <v>1387</v>
      </c>
      <c r="P135" s="1059">
        <v>164.73</v>
      </c>
      <c r="Q135" s="1059">
        <v>0</v>
      </c>
      <c r="R135" s="1059">
        <f t="shared" si="14"/>
        <v>164.73</v>
      </c>
      <c r="S135" s="1059">
        <v>143.07</v>
      </c>
      <c r="T135" s="1059">
        <f t="shared" si="13"/>
        <v>143.07</v>
      </c>
      <c r="U135" s="1059">
        <f t="shared" si="13"/>
        <v>143.07</v>
      </c>
      <c r="V135" s="1059">
        <f t="shared" si="13"/>
        <v>143.07</v>
      </c>
      <c r="W135" s="1028"/>
      <c r="X135" s="1028"/>
      <c r="Y135" s="1028"/>
      <c r="Z135" s="1028"/>
      <c r="AA135" s="1028"/>
    </row>
    <row r="136" spans="1:27">
      <c r="A136" s="1056">
        <v>4071300400</v>
      </c>
      <c r="B136" s="1057">
        <v>2</v>
      </c>
      <c r="C136" s="1056">
        <v>2</v>
      </c>
      <c r="D136" s="1058" t="s">
        <v>1383</v>
      </c>
      <c r="E136" s="1056" t="s">
        <v>1384</v>
      </c>
      <c r="F136" s="1056">
        <v>486</v>
      </c>
      <c r="G136" s="1056" t="s">
        <v>785</v>
      </c>
      <c r="H136" s="1056">
        <v>1</v>
      </c>
      <c r="I136" s="1056" t="s">
        <v>1397</v>
      </c>
      <c r="J136" s="1056">
        <v>1</v>
      </c>
      <c r="K136" s="1057">
        <v>20</v>
      </c>
      <c r="L136" s="1056">
        <v>1</v>
      </c>
      <c r="M136" s="1056">
        <v>5</v>
      </c>
      <c r="N136" s="1056" t="s">
        <v>1386</v>
      </c>
      <c r="O136" s="1058" t="s">
        <v>1387</v>
      </c>
      <c r="P136" s="1059">
        <v>700.18</v>
      </c>
      <c r="Q136" s="1059">
        <v>0</v>
      </c>
      <c r="R136" s="1059">
        <f t="shared" si="14"/>
        <v>700.18</v>
      </c>
      <c r="S136" s="1059">
        <v>699.2</v>
      </c>
      <c r="T136" s="1059">
        <f t="shared" si="13"/>
        <v>699.2</v>
      </c>
      <c r="U136" s="1059">
        <f t="shared" si="13"/>
        <v>699.2</v>
      </c>
      <c r="V136" s="1059">
        <f t="shared" si="13"/>
        <v>699.2</v>
      </c>
      <c r="W136" s="1028"/>
      <c r="X136" s="1028"/>
      <c r="Y136" s="1028"/>
      <c r="Z136" s="1028"/>
      <c r="AA136" s="1028"/>
    </row>
    <row r="137" spans="1:27">
      <c r="A137" s="1056">
        <v>4071300400</v>
      </c>
      <c r="B137" s="1057">
        <v>2</v>
      </c>
      <c r="C137" s="1056">
        <v>2</v>
      </c>
      <c r="D137" s="1058" t="s">
        <v>1383</v>
      </c>
      <c r="E137" s="1056" t="s">
        <v>1384</v>
      </c>
      <c r="F137" s="1056">
        <v>486</v>
      </c>
      <c r="G137" s="1056" t="s">
        <v>785</v>
      </c>
      <c r="H137" s="1056">
        <v>1</v>
      </c>
      <c r="I137" s="1056" t="s">
        <v>1398</v>
      </c>
      <c r="J137" s="1056">
        <v>1</v>
      </c>
      <c r="K137" s="1057">
        <v>20</v>
      </c>
      <c r="L137" s="1056">
        <v>1</v>
      </c>
      <c r="M137" s="1056">
        <v>5</v>
      </c>
      <c r="N137" s="1056" t="s">
        <v>1386</v>
      </c>
      <c r="O137" s="1058" t="s">
        <v>1387</v>
      </c>
      <c r="P137" s="1059">
        <v>17843.25</v>
      </c>
      <c r="Q137" s="1059">
        <v>0</v>
      </c>
      <c r="R137" s="1059">
        <f t="shared" si="14"/>
        <v>17843.25</v>
      </c>
      <c r="S137" s="1059">
        <v>16293.99</v>
      </c>
      <c r="T137" s="1059">
        <f t="shared" si="13"/>
        <v>16293.99</v>
      </c>
      <c r="U137" s="1059">
        <f t="shared" si="13"/>
        <v>16293.99</v>
      </c>
      <c r="V137" s="1059">
        <f t="shared" si="13"/>
        <v>16293.99</v>
      </c>
      <c r="W137" s="1028"/>
      <c r="X137" s="1028"/>
      <c r="Y137" s="1028"/>
      <c r="Z137" s="1028"/>
      <c r="AA137" s="1028"/>
    </row>
    <row r="138" spans="1:27">
      <c r="A138" s="1056">
        <v>4071300400</v>
      </c>
      <c r="B138" s="1057">
        <v>2</v>
      </c>
      <c r="C138" s="1056">
        <v>2</v>
      </c>
      <c r="D138" s="1058" t="s">
        <v>1383</v>
      </c>
      <c r="E138" s="1056" t="s">
        <v>1384</v>
      </c>
      <c r="F138" s="1056">
        <v>486</v>
      </c>
      <c r="G138" s="1056" t="s">
        <v>785</v>
      </c>
      <c r="H138" s="1056">
        <v>1</v>
      </c>
      <c r="I138" s="1056" t="s">
        <v>1399</v>
      </c>
      <c r="J138" s="1056">
        <v>1</v>
      </c>
      <c r="K138" s="1057">
        <v>20</v>
      </c>
      <c r="L138" s="1056">
        <v>1</v>
      </c>
      <c r="M138" s="1056">
        <v>5</v>
      </c>
      <c r="N138" s="1056" t="s">
        <v>1386</v>
      </c>
      <c r="O138" s="1058" t="s">
        <v>1387</v>
      </c>
      <c r="P138" s="1059">
        <v>719750.28</v>
      </c>
      <c r="Q138" s="1059">
        <v>0</v>
      </c>
      <c r="R138" s="1059">
        <f t="shared" si="14"/>
        <v>719750.28</v>
      </c>
      <c r="S138" s="1059">
        <v>652847.16</v>
      </c>
      <c r="T138" s="1059">
        <f t="shared" si="13"/>
        <v>652847.16</v>
      </c>
      <c r="U138" s="1059">
        <f t="shared" si="13"/>
        <v>652847.16</v>
      </c>
      <c r="V138" s="1059">
        <f t="shared" si="13"/>
        <v>652847.16</v>
      </c>
      <c r="W138" s="1028"/>
      <c r="X138" s="1028"/>
      <c r="Y138" s="1028"/>
      <c r="Z138" s="1028"/>
      <c r="AA138" s="1028"/>
    </row>
    <row r="139" spans="1:27">
      <c r="A139" s="1056">
        <v>4071300400</v>
      </c>
      <c r="B139" s="1057">
        <v>2</v>
      </c>
      <c r="C139" s="1056">
        <v>2</v>
      </c>
      <c r="D139" s="1058" t="s">
        <v>1383</v>
      </c>
      <c r="E139" s="1056" t="s">
        <v>1384</v>
      </c>
      <c r="F139" s="1056">
        <v>486</v>
      </c>
      <c r="G139" s="1056" t="s">
        <v>785</v>
      </c>
      <c r="H139" s="1056">
        <v>1</v>
      </c>
      <c r="I139" s="1056" t="s">
        <v>1400</v>
      </c>
      <c r="J139" s="1056">
        <v>1</v>
      </c>
      <c r="K139" s="1057">
        <v>20</v>
      </c>
      <c r="L139" s="1056">
        <v>1</v>
      </c>
      <c r="M139" s="1056">
        <v>5</v>
      </c>
      <c r="N139" s="1056" t="s">
        <v>1386</v>
      </c>
      <c r="O139" s="1058" t="s">
        <v>1387</v>
      </c>
      <c r="P139" s="1059">
        <v>35686.620000000003</v>
      </c>
      <c r="Q139" s="1059">
        <v>0</v>
      </c>
      <c r="R139" s="1059">
        <f t="shared" si="14"/>
        <v>35686.620000000003</v>
      </c>
      <c r="S139" s="1059">
        <v>32587.47</v>
      </c>
      <c r="T139" s="1059">
        <f t="shared" si="13"/>
        <v>32587.47</v>
      </c>
      <c r="U139" s="1059">
        <f t="shared" si="13"/>
        <v>32587.47</v>
      </c>
      <c r="V139" s="1059">
        <f t="shared" si="13"/>
        <v>32587.47</v>
      </c>
      <c r="W139" s="1028"/>
      <c r="X139" s="1028"/>
      <c r="Y139" s="1028"/>
      <c r="Z139" s="1028"/>
      <c r="AA139" s="1028"/>
    </row>
    <row r="140" spans="1:27">
      <c r="A140" s="1056">
        <v>4071300400</v>
      </c>
      <c r="B140" s="1057">
        <v>2</v>
      </c>
      <c r="C140" s="1056">
        <v>2</v>
      </c>
      <c r="D140" s="1058" t="s">
        <v>1383</v>
      </c>
      <c r="E140" s="1056" t="s">
        <v>1384</v>
      </c>
      <c r="F140" s="1056">
        <v>486</v>
      </c>
      <c r="G140" s="1056" t="s">
        <v>785</v>
      </c>
      <c r="H140" s="1056">
        <v>1</v>
      </c>
      <c r="I140" s="1056" t="s">
        <v>1401</v>
      </c>
      <c r="J140" s="1056">
        <v>1</v>
      </c>
      <c r="K140" s="1057">
        <v>20</v>
      </c>
      <c r="L140" s="1056">
        <v>1</v>
      </c>
      <c r="M140" s="1056">
        <v>5</v>
      </c>
      <c r="N140" s="1056" t="s">
        <v>1386</v>
      </c>
      <c r="O140" s="1058" t="s">
        <v>1387</v>
      </c>
      <c r="P140" s="1059">
        <v>132192</v>
      </c>
      <c r="Q140" s="1059">
        <v>0</v>
      </c>
      <c r="R140" s="1059">
        <f t="shared" si="14"/>
        <v>132192</v>
      </c>
      <c r="S140" s="1059">
        <v>117810</v>
      </c>
      <c r="T140" s="1059">
        <f t="shared" si="13"/>
        <v>117810</v>
      </c>
      <c r="U140" s="1059">
        <f t="shared" si="13"/>
        <v>117810</v>
      </c>
      <c r="V140" s="1059">
        <f t="shared" si="13"/>
        <v>117810</v>
      </c>
      <c r="W140" s="1028"/>
      <c r="X140" s="1028"/>
      <c r="Y140" s="1028"/>
      <c r="Z140" s="1028"/>
      <c r="AA140" s="1028"/>
    </row>
    <row r="141" spans="1:27">
      <c r="A141" s="1056">
        <v>4071300400</v>
      </c>
      <c r="B141" s="1057">
        <v>2</v>
      </c>
      <c r="C141" s="1056">
        <v>2</v>
      </c>
      <c r="D141" s="1058" t="s">
        <v>1383</v>
      </c>
      <c r="E141" s="1056" t="s">
        <v>1384</v>
      </c>
      <c r="F141" s="1056">
        <v>486</v>
      </c>
      <c r="G141" s="1056" t="s">
        <v>785</v>
      </c>
      <c r="H141" s="1056">
        <v>1</v>
      </c>
      <c r="I141" s="1056" t="s">
        <v>1402</v>
      </c>
      <c r="J141" s="1056">
        <v>1</v>
      </c>
      <c r="K141" s="1057">
        <v>20</v>
      </c>
      <c r="L141" s="1056">
        <v>1</v>
      </c>
      <c r="M141" s="1056">
        <v>5</v>
      </c>
      <c r="N141" s="1056" t="s">
        <v>1386</v>
      </c>
      <c r="O141" s="1058" t="s">
        <v>1387</v>
      </c>
      <c r="P141" s="1059">
        <v>17843.25</v>
      </c>
      <c r="Q141" s="1059">
        <v>0</v>
      </c>
      <c r="R141" s="1059">
        <f t="shared" si="14"/>
        <v>17843.25</v>
      </c>
      <c r="S141" s="1059">
        <v>16293.99</v>
      </c>
      <c r="T141" s="1059">
        <f t="shared" si="13"/>
        <v>16293.99</v>
      </c>
      <c r="U141" s="1059">
        <f t="shared" si="13"/>
        <v>16293.99</v>
      </c>
      <c r="V141" s="1059">
        <f t="shared" si="13"/>
        <v>16293.99</v>
      </c>
      <c r="W141" s="1028"/>
      <c r="X141" s="1028"/>
      <c r="Y141" s="1028"/>
      <c r="Z141" s="1028"/>
      <c r="AA141" s="1028"/>
    </row>
    <row r="142" spans="1:27">
      <c r="A142" s="1056">
        <v>4071300400</v>
      </c>
      <c r="B142" s="1057">
        <v>2</v>
      </c>
      <c r="C142" s="1056">
        <v>2</v>
      </c>
      <c r="D142" s="1058" t="s">
        <v>1383</v>
      </c>
      <c r="E142" s="1056" t="s">
        <v>1384</v>
      </c>
      <c r="F142" s="1056">
        <v>486</v>
      </c>
      <c r="G142" s="1056" t="s">
        <v>785</v>
      </c>
      <c r="H142" s="1056">
        <v>1</v>
      </c>
      <c r="I142" s="1056" t="s">
        <v>1403</v>
      </c>
      <c r="J142" s="1056">
        <v>1</v>
      </c>
      <c r="K142" s="1057">
        <v>20</v>
      </c>
      <c r="L142" s="1056">
        <v>1</v>
      </c>
      <c r="M142" s="1056">
        <v>5</v>
      </c>
      <c r="N142" s="1056" t="s">
        <v>1386</v>
      </c>
      <c r="O142" s="1058" t="s">
        <v>1387</v>
      </c>
      <c r="P142" s="1059">
        <v>142745.85</v>
      </c>
      <c r="Q142" s="1059">
        <v>0</v>
      </c>
      <c r="R142" s="1059">
        <f t="shared" si="14"/>
        <v>142745.85</v>
      </c>
      <c r="S142" s="1059">
        <v>130350.2</v>
      </c>
      <c r="T142" s="1059">
        <f t="shared" si="13"/>
        <v>130350.2</v>
      </c>
      <c r="U142" s="1059">
        <f t="shared" si="13"/>
        <v>130350.2</v>
      </c>
      <c r="V142" s="1059">
        <f t="shared" si="13"/>
        <v>130350.2</v>
      </c>
      <c r="W142" s="1028"/>
      <c r="X142" s="1028"/>
      <c r="Y142" s="1028"/>
      <c r="Z142" s="1028"/>
      <c r="AA142" s="1028"/>
    </row>
    <row r="143" spans="1:27">
      <c r="A143" s="1056">
        <v>4071300400</v>
      </c>
      <c r="B143" s="1057">
        <v>2</v>
      </c>
      <c r="C143" s="1056">
        <v>2</v>
      </c>
      <c r="D143" s="1058" t="s">
        <v>1383</v>
      </c>
      <c r="E143" s="1056" t="s">
        <v>1384</v>
      </c>
      <c r="F143" s="1056">
        <v>486</v>
      </c>
      <c r="G143" s="1056" t="s">
        <v>785</v>
      </c>
      <c r="H143" s="1056">
        <v>1</v>
      </c>
      <c r="I143" s="1056" t="s">
        <v>1404</v>
      </c>
      <c r="J143" s="1056">
        <v>1</v>
      </c>
      <c r="K143" s="1057">
        <v>20</v>
      </c>
      <c r="L143" s="1056">
        <v>1</v>
      </c>
      <c r="M143" s="1056">
        <v>5</v>
      </c>
      <c r="N143" s="1056" t="s">
        <v>1386</v>
      </c>
      <c r="O143" s="1058" t="s">
        <v>1387</v>
      </c>
      <c r="P143" s="1059">
        <v>3341</v>
      </c>
      <c r="Q143" s="1059">
        <v>0</v>
      </c>
      <c r="R143" s="1059">
        <f t="shared" si="14"/>
        <v>3341</v>
      </c>
      <c r="S143" s="1059">
        <v>2882.5</v>
      </c>
      <c r="T143" s="1059">
        <f t="shared" si="13"/>
        <v>2882.5</v>
      </c>
      <c r="U143" s="1059">
        <f t="shared" si="13"/>
        <v>2882.5</v>
      </c>
      <c r="V143" s="1059">
        <f t="shared" si="13"/>
        <v>2882.5</v>
      </c>
      <c r="W143" s="1028"/>
      <c r="X143" s="1028"/>
      <c r="Y143" s="1028"/>
      <c r="Z143" s="1028"/>
      <c r="AA143" s="1028"/>
    </row>
    <row r="144" spans="1:27">
      <c r="A144" s="1056">
        <v>4071300400</v>
      </c>
      <c r="B144" s="1057">
        <v>2</v>
      </c>
      <c r="C144" s="1056">
        <v>2</v>
      </c>
      <c r="D144" s="1058" t="s">
        <v>1383</v>
      </c>
      <c r="E144" s="1056" t="s">
        <v>1384</v>
      </c>
      <c r="F144" s="1056">
        <v>486</v>
      </c>
      <c r="G144" s="1056" t="s">
        <v>785</v>
      </c>
      <c r="H144" s="1056">
        <v>1</v>
      </c>
      <c r="I144" s="1056" t="s">
        <v>1405</v>
      </c>
      <c r="J144" s="1056">
        <v>1</v>
      </c>
      <c r="K144" s="1057">
        <v>20</v>
      </c>
      <c r="L144" s="1056">
        <v>1</v>
      </c>
      <c r="M144" s="1056">
        <v>5</v>
      </c>
      <c r="N144" s="1056" t="s">
        <v>1386</v>
      </c>
      <c r="O144" s="1058" t="s">
        <v>1387</v>
      </c>
      <c r="P144" s="1059">
        <v>606668.92000000004</v>
      </c>
      <c r="Q144" s="1059">
        <v>0</v>
      </c>
      <c r="R144" s="1059">
        <f t="shared" si="14"/>
        <v>606668.92000000004</v>
      </c>
      <c r="S144" s="1059">
        <v>553989.07999999996</v>
      </c>
      <c r="T144" s="1059">
        <f t="shared" si="13"/>
        <v>553989.07999999996</v>
      </c>
      <c r="U144" s="1059">
        <f t="shared" si="13"/>
        <v>553989.07999999996</v>
      </c>
      <c r="V144" s="1059">
        <f t="shared" si="13"/>
        <v>553989.07999999996</v>
      </c>
      <c r="W144" s="1028"/>
      <c r="X144" s="1028"/>
      <c r="Y144" s="1028"/>
      <c r="Z144" s="1028"/>
      <c r="AA144" s="1028"/>
    </row>
    <row r="145" spans="1:27">
      <c r="A145" s="1056">
        <v>4071300400</v>
      </c>
      <c r="B145" s="1057">
        <v>2</v>
      </c>
      <c r="C145" s="1056">
        <v>2</v>
      </c>
      <c r="D145" s="1058" t="s">
        <v>1383</v>
      </c>
      <c r="E145" s="1056" t="s">
        <v>1384</v>
      </c>
      <c r="F145" s="1056">
        <v>486</v>
      </c>
      <c r="G145" s="1056" t="s">
        <v>785</v>
      </c>
      <c r="H145" s="1056">
        <v>1</v>
      </c>
      <c r="I145" s="1056" t="s">
        <v>1406</v>
      </c>
      <c r="J145" s="1056">
        <v>1</v>
      </c>
      <c r="K145" s="1057">
        <v>20</v>
      </c>
      <c r="L145" s="1056">
        <v>1</v>
      </c>
      <c r="M145" s="1056">
        <v>1</v>
      </c>
      <c r="N145" s="1056" t="s">
        <v>1386</v>
      </c>
      <c r="O145" s="1058" t="s">
        <v>1387</v>
      </c>
      <c r="P145" s="1059">
        <v>7784.74</v>
      </c>
      <c r="Q145" s="1059">
        <v>15000</v>
      </c>
      <c r="R145" s="1059">
        <f t="shared" si="14"/>
        <v>22784.739999999998</v>
      </c>
      <c r="S145" s="1059">
        <v>9101.68</v>
      </c>
      <c r="T145" s="1059">
        <f t="shared" si="13"/>
        <v>9101.68</v>
      </c>
      <c r="U145" s="1059">
        <f t="shared" si="13"/>
        <v>9101.68</v>
      </c>
      <c r="V145" s="1059">
        <f t="shared" si="13"/>
        <v>9101.68</v>
      </c>
      <c r="W145" s="1028"/>
      <c r="X145" s="1028"/>
      <c r="Y145" s="1028"/>
      <c r="Z145" s="1028"/>
      <c r="AA145" s="1028"/>
    </row>
    <row r="146" spans="1:27">
      <c r="A146" s="1056">
        <v>4071300400</v>
      </c>
      <c r="B146" s="1057">
        <v>2</v>
      </c>
      <c r="C146" s="1056">
        <v>2</v>
      </c>
      <c r="D146" s="1058" t="s">
        <v>1383</v>
      </c>
      <c r="E146" s="1056" t="s">
        <v>1384</v>
      </c>
      <c r="F146" s="1056">
        <v>486</v>
      </c>
      <c r="G146" s="1056" t="s">
        <v>785</v>
      </c>
      <c r="H146" s="1056">
        <v>1</v>
      </c>
      <c r="I146" s="1056" t="s">
        <v>1407</v>
      </c>
      <c r="J146" s="1056">
        <v>1</v>
      </c>
      <c r="K146" s="1057">
        <v>20</v>
      </c>
      <c r="L146" s="1056">
        <v>1</v>
      </c>
      <c r="M146" s="1056">
        <v>1</v>
      </c>
      <c r="N146" s="1056" t="s">
        <v>1386</v>
      </c>
      <c r="O146" s="1058" t="s">
        <v>1387</v>
      </c>
      <c r="P146" s="1059">
        <v>43521.91</v>
      </c>
      <c r="Q146" s="1059">
        <v>0</v>
      </c>
      <c r="R146" s="1059">
        <f t="shared" si="14"/>
        <v>43521.91</v>
      </c>
      <c r="S146" s="1059">
        <v>6167.01</v>
      </c>
      <c r="T146" s="1059">
        <f t="shared" si="13"/>
        <v>6167.01</v>
      </c>
      <c r="U146" s="1059">
        <f t="shared" si="13"/>
        <v>6167.01</v>
      </c>
      <c r="V146" s="1059">
        <f t="shared" si="13"/>
        <v>6167.01</v>
      </c>
      <c r="W146" s="1028"/>
      <c r="X146" s="1028"/>
      <c r="Y146" s="1028"/>
      <c r="Z146" s="1028"/>
      <c r="AA146" s="1028"/>
    </row>
    <row r="147" spans="1:27">
      <c r="A147" s="1056">
        <v>4071300400</v>
      </c>
      <c r="B147" s="1057">
        <v>2</v>
      </c>
      <c r="C147" s="1056">
        <v>2</v>
      </c>
      <c r="D147" s="1058" t="s">
        <v>1383</v>
      </c>
      <c r="E147" s="1056" t="s">
        <v>1384</v>
      </c>
      <c r="F147" s="1056">
        <v>486</v>
      </c>
      <c r="G147" s="1056" t="s">
        <v>785</v>
      </c>
      <c r="H147" s="1056">
        <v>1</v>
      </c>
      <c r="I147" s="1056" t="s">
        <v>1409</v>
      </c>
      <c r="J147" s="1056">
        <v>1</v>
      </c>
      <c r="K147" s="1057">
        <v>20</v>
      </c>
      <c r="L147" s="1056">
        <v>1</v>
      </c>
      <c r="M147" s="1056">
        <v>1</v>
      </c>
      <c r="N147" s="1056" t="s">
        <v>1386</v>
      </c>
      <c r="O147" s="1058" t="s">
        <v>1387</v>
      </c>
      <c r="P147" s="1059">
        <v>10970.85</v>
      </c>
      <c r="Q147" s="1059">
        <v>62004.23</v>
      </c>
      <c r="R147" s="1059">
        <f t="shared" si="14"/>
        <v>72975.08</v>
      </c>
      <c r="S147" s="1059">
        <v>43284.12</v>
      </c>
      <c r="T147" s="1059">
        <f t="shared" si="13"/>
        <v>43284.12</v>
      </c>
      <c r="U147" s="1059">
        <f t="shared" si="13"/>
        <v>43284.12</v>
      </c>
      <c r="V147" s="1059">
        <f t="shared" si="13"/>
        <v>43284.12</v>
      </c>
      <c r="W147" s="1028"/>
      <c r="X147" s="1028"/>
      <c r="Y147" s="1028"/>
      <c r="Z147" s="1028"/>
      <c r="AA147" s="1028"/>
    </row>
    <row r="148" spans="1:27">
      <c r="A148" s="1056">
        <v>4071300400</v>
      </c>
      <c r="B148" s="1057">
        <v>2</v>
      </c>
      <c r="C148" s="1056">
        <v>2</v>
      </c>
      <c r="D148" s="1058" t="s">
        <v>1383</v>
      </c>
      <c r="E148" s="1056" t="s">
        <v>1384</v>
      </c>
      <c r="F148" s="1056">
        <v>486</v>
      </c>
      <c r="G148" s="1056" t="s">
        <v>785</v>
      </c>
      <c r="H148" s="1056">
        <v>1</v>
      </c>
      <c r="I148" s="1056" t="s">
        <v>1410</v>
      </c>
      <c r="J148" s="1056">
        <v>1</v>
      </c>
      <c r="K148" s="1057">
        <v>20</v>
      </c>
      <c r="L148" s="1056">
        <v>1</v>
      </c>
      <c r="M148" s="1056">
        <v>1</v>
      </c>
      <c r="N148" s="1056" t="s">
        <v>1386</v>
      </c>
      <c r="O148" s="1058" t="s">
        <v>1387</v>
      </c>
      <c r="P148" s="1059">
        <v>11500</v>
      </c>
      <c r="Q148" s="1059">
        <v>30000</v>
      </c>
      <c r="R148" s="1059">
        <f t="shared" si="14"/>
        <v>41500</v>
      </c>
      <c r="S148" s="1059">
        <v>24081.47</v>
      </c>
      <c r="T148" s="1059">
        <f t="shared" si="13"/>
        <v>24081.47</v>
      </c>
      <c r="U148" s="1059">
        <f t="shared" si="13"/>
        <v>24081.47</v>
      </c>
      <c r="V148" s="1059">
        <f t="shared" si="13"/>
        <v>24081.47</v>
      </c>
      <c r="W148" s="1028"/>
      <c r="X148" s="1028"/>
      <c r="Y148" s="1028"/>
      <c r="Z148" s="1028"/>
      <c r="AA148" s="1028"/>
    </row>
    <row r="149" spans="1:27">
      <c r="A149" s="1056">
        <v>4071300400</v>
      </c>
      <c r="B149" s="1057">
        <v>2</v>
      </c>
      <c r="C149" s="1056">
        <v>2</v>
      </c>
      <c r="D149" s="1058" t="s">
        <v>1383</v>
      </c>
      <c r="E149" s="1056" t="s">
        <v>1384</v>
      </c>
      <c r="F149" s="1056">
        <v>486</v>
      </c>
      <c r="G149" s="1056" t="s">
        <v>785</v>
      </c>
      <c r="H149" s="1056">
        <v>1</v>
      </c>
      <c r="I149" s="1056" t="s">
        <v>1411</v>
      </c>
      <c r="J149" s="1056">
        <v>1</v>
      </c>
      <c r="K149" s="1057">
        <v>20</v>
      </c>
      <c r="L149" s="1056">
        <v>1</v>
      </c>
      <c r="M149" s="1056">
        <v>1</v>
      </c>
      <c r="N149" s="1056" t="s">
        <v>1386</v>
      </c>
      <c r="O149" s="1058" t="s">
        <v>1387</v>
      </c>
      <c r="P149" s="1059">
        <v>1500</v>
      </c>
      <c r="Q149" s="1059">
        <v>10000</v>
      </c>
      <c r="R149" s="1059">
        <f t="shared" si="14"/>
        <v>11500</v>
      </c>
      <c r="S149" s="1059">
        <v>744.41</v>
      </c>
      <c r="T149" s="1059">
        <f t="shared" si="13"/>
        <v>744.41</v>
      </c>
      <c r="U149" s="1059">
        <f t="shared" si="13"/>
        <v>744.41</v>
      </c>
      <c r="V149" s="1059">
        <f t="shared" si="13"/>
        <v>744.41</v>
      </c>
      <c r="W149" s="1028"/>
      <c r="X149" s="1028"/>
      <c r="Y149" s="1028"/>
      <c r="Z149" s="1028"/>
      <c r="AA149" s="1028"/>
    </row>
    <row r="150" spans="1:27">
      <c r="A150" s="1056">
        <v>4071300400</v>
      </c>
      <c r="B150" s="1057">
        <v>2</v>
      </c>
      <c r="C150" s="1056">
        <v>2</v>
      </c>
      <c r="D150" s="1058" t="s">
        <v>1383</v>
      </c>
      <c r="E150" s="1056" t="s">
        <v>1384</v>
      </c>
      <c r="F150" s="1056">
        <v>486</v>
      </c>
      <c r="G150" s="1056" t="s">
        <v>785</v>
      </c>
      <c r="H150" s="1056">
        <v>1</v>
      </c>
      <c r="I150" s="1056" t="s">
        <v>1412</v>
      </c>
      <c r="J150" s="1056">
        <v>1</v>
      </c>
      <c r="K150" s="1057">
        <v>20</v>
      </c>
      <c r="L150" s="1056">
        <v>1</v>
      </c>
      <c r="M150" s="1056">
        <v>1</v>
      </c>
      <c r="N150" s="1056" t="s">
        <v>1386</v>
      </c>
      <c r="O150" s="1058" t="s">
        <v>1387</v>
      </c>
      <c r="P150" s="1059">
        <v>12000</v>
      </c>
      <c r="Q150" s="1059">
        <v>40000</v>
      </c>
      <c r="R150" s="1059">
        <f t="shared" si="14"/>
        <v>52000</v>
      </c>
      <c r="S150" s="1059">
        <v>37174.61</v>
      </c>
      <c r="T150" s="1059">
        <f t="shared" si="13"/>
        <v>37174.61</v>
      </c>
      <c r="U150" s="1059">
        <f t="shared" si="13"/>
        <v>37174.61</v>
      </c>
      <c r="V150" s="1059">
        <f t="shared" si="13"/>
        <v>37174.61</v>
      </c>
      <c r="W150" s="1028"/>
      <c r="X150" s="1028"/>
      <c r="Y150" s="1028"/>
      <c r="Z150" s="1028"/>
      <c r="AA150" s="1028"/>
    </row>
    <row r="151" spans="1:27">
      <c r="A151" s="1056">
        <v>4071300400</v>
      </c>
      <c r="B151" s="1057">
        <v>2</v>
      </c>
      <c r="C151" s="1056">
        <v>2</v>
      </c>
      <c r="D151" s="1058" t="s">
        <v>1383</v>
      </c>
      <c r="E151" s="1056" t="s">
        <v>1384</v>
      </c>
      <c r="F151" s="1056">
        <v>486</v>
      </c>
      <c r="G151" s="1056" t="s">
        <v>785</v>
      </c>
      <c r="H151" s="1056">
        <v>1</v>
      </c>
      <c r="I151" s="1056" t="s">
        <v>1413</v>
      </c>
      <c r="J151" s="1056">
        <v>1</v>
      </c>
      <c r="K151" s="1057">
        <v>20</v>
      </c>
      <c r="L151" s="1056">
        <v>1</v>
      </c>
      <c r="M151" s="1056">
        <v>1</v>
      </c>
      <c r="N151" s="1056" t="s">
        <v>1386</v>
      </c>
      <c r="O151" s="1058" t="s">
        <v>1387</v>
      </c>
      <c r="P151" s="1059">
        <v>3000</v>
      </c>
      <c r="Q151" s="1059">
        <v>2000</v>
      </c>
      <c r="R151" s="1059">
        <f t="shared" si="14"/>
        <v>5000</v>
      </c>
      <c r="S151" s="1059">
        <v>200</v>
      </c>
      <c r="T151" s="1059">
        <f t="shared" si="13"/>
        <v>200</v>
      </c>
      <c r="U151" s="1059">
        <f t="shared" si="13"/>
        <v>200</v>
      </c>
      <c r="V151" s="1059">
        <f t="shared" si="13"/>
        <v>200</v>
      </c>
      <c r="W151" s="1028"/>
      <c r="X151" s="1028"/>
      <c r="Y151" s="1028"/>
      <c r="Z151" s="1028"/>
      <c r="AA151" s="1028"/>
    </row>
    <row r="152" spans="1:27">
      <c r="A152" s="1056">
        <v>4071300400</v>
      </c>
      <c r="B152" s="1057">
        <v>2</v>
      </c>
      <c r="C152" s="1056">
        <v>2</v>
      </c>
      <c r="D152" s="1058" t="s">
        <v>1383</v>
      </c>
      <c r="E152" s="1056" t="s">
        <v>1384</v>
      </c>
      <c r="F152" s="1056">
        <v>486</v>
      </c>
      <c r="G152" s="1056" t="s">
        <v>785</v>
      </c>
      <c r="H152" s="1056">
        <v>1</v>
      </c>
      <c r="I152" s="1056" t="s">
        <v>1415</v>
      </c>
      <c r="J152" s="1056">
        <v>1</v>
      </c>
      <c r="K152" s="1057">
        <v>20</v>
      </c>
      <c r="L152" s="1056">
        <v>1</v>
      </c>
      <c r="M152" s="1056">
        <v>1</v>
      </c>
      <c r="N152" s="1056" t="s">
        <v>1386</v>
      </c>
      <c r="O152" s="1058" t="s">
        <v>1387</v>
      </c>
      <c r="P152" s="1059">
        <v>22222.89</v>
      </c>
      <c r="Q152" s="1059">
        <v>5000</v>
      </c>
      <c r="R152" s="1059">
        <f t="shared" si="14"/>
        <v>27222.89</v>
      </c>
      <c r="S152" s="1059">
        <v>12060.68</v>
      </c>
      <c r="T152" s="1059">
        <f t="shared" ref="T152:V171" si="15">+S152</f>
        <v>12060.68</v>
      </c>
      <c r="U152" s="1059">
        <f t="shared" si="15"/>
        <v>12060.68</v>
      </c>
      <c r="V152" s="1059">
        <f t="shared" si="15"/>
        <v>12060.68</v>
      </c>
      <c r="W152" s="1028"/>
      <c r="X152" s="1028"/>
      <c r="Y152" s="1028"/>
      <c r="Z152" s="1028"/>
      <c r="AA152" s="1028"/>
    </row>
    <row r="153" spans="1:27">
      <c r="A153" s="1056">
        <v>4071300400</v>
      </c>
      <c r="B153" s="1057">
        <v>2</v>
      </c>
      <c r="C153" s="1056">
        <v>2</v>
      </c>
      <c r="D153" s="1058" t="s">
        <v>1383</v>
      </c>
      <c r="E153" s="1056" t="s">
        <v>1384</v>
      </c>
      <c r="F153" s="1056">
        <v>486</v>
      </c>
      <c r="G153" s="1056" t="s">
        <v>785</v>
      </c>
      <c r="H153" s="1056">
        <v>1</v>
      </c>
      <c r="I153" s="1056" t="s">
        <v>1439</v>
      </c>
      <c r="J153" s="1056">
        <v>1</v>
      </c>
      <c r="K153" s="1057">
        <v>20</v>
      </c>
      <c r="L153" s="1056">
        <v>1</v>
      </c>
      <c r="M153" s="1056">
        <v>1</v>
      </c>
      <c r="N153" s="1056" t="s">
        <v>1386</v>
      </c>
      <c r="O153" s="1058" t="s">
        <v>1387</v>
      </c>
      <c r="P153" s="1059">
        <v>5000</v>
      </c>
      <c r="Q153" s="1059">
        <v>25000</v>
      </c>
      <c r="R153" s="1059">
        <f t="shared" si="14"/>
        <v>30000</v>
      </c>
      <c r="S153" s="1059">
        <v>16860</v>
      </c>
      <c r="T153" s="1059">
        <f t="shared" si="15"/>
        <v>16860</v>
      </c>
      <c r="U153" s="1059">
        <f t="shared" si="15"/>
        <v>16860</v>
      </c>
      <c r="V153" s="1059">
        <f t="shared" si="15"/>
        <v>16860</v>
      </c>
      <c r="W153" s="1028"/>
      <c r="X153" s="1028"/>
      <c r="Y153" s="1028"/>
      <c r="Z153" s="1028"/>
      <c r="AA153" s="1028"/>
    </row>
    <row r="154" spans="1:27">
      <c r="A154" s="1056">
        <v>4071300400</v>
      </c>
      <c r="B154" s="1057">
        <v>2</v>
      </c>
      <c r="C154" s="1056">
        <v>2</v>
      </c>
      <c r="D154" s="1058" t="s">
        <v>1383</v>
      </c>
      <c r="E154" s="1056" t="s">
        <v>1384</v>
      </c>
      <c r="F154" s="1056">
        <v>486</v>
      </c>
      <c r="G154" s="1056" t="s">
        <v>785</v>
      </c>
      <c r="H154" s="1056">
        <v>1</v>
      </c>
      <c r="I154" s="1056" t="s">
        <v>1429</v>
      </c>
      <c r="J154" s="1056">
        <v>1</v>
      </c>
      <c r="K154" s="1057">
        <v>20</v>
      </c>
      <c r="L154" s="1056">
        <v>1</v>
      </c>
      <c r="M154" s="1056">
        <v>1</v>
      </c>
      <c r="N154" s="1056" t="s">
        <v>1386</v>
      </c>
      <c r="O154" s="1058" t="s">
        <v>1387</v>
      </c>
      <c r="P154" s="1059">
        <v>1260.48</v>
      </c>
      <c r="Q154" s="1059">
        <v>5000</v>
      </c>
      <c r="R154" s="1059">
        <f t="shared" si="14"/>
        <v>6260.48</v>
      </c>
      <c r="S154" s="1059">
        <v>0</v>
      </c>
      <c r="T154" s="1059">
        <f t="shared" si="15"/>
        <v>0</v>
      </c>
      <c r="U154" s="1059">
        <f t="shared" si="15"/>
        <v>0</v>
      </c>
      <c r="V154" s="1059">
        <f t="shared" si="15"/>
        <v>0</v>
      </c>
      <c r="W154" s="1028"/>
      <c r="X154" s="1028"/>
      <c r="Y154" s="1028"/>
      <c r="Z154" s="1028"/>
      <c r="AA154" s="1028"/>
    </row>
    <row r="155" spans="1:27">
      <c r="A155" s="1056">
        <v>4071300400</v>
      </c>
      <c r="B155" s="1057">
        <v>2</v>
      </c>
      <c r="C155" s="1056">
        <v>2</v>
      </c>
      <c r="D155" s="1058" t="s">
        <v>1383</v>
      </c>
      <c r="E155" s="1056" t="s">
        <v>1384</v>
      </c>
      <c r="F155" s="1056">
        <v>486</v>
      </c>
      <c r="G155" s="1056" t="s">
        <v>785</v>
      </c>
      <c r="H155" s="1056">
        <v>1</v>
      </c>
      <c r="I155" s="1056" t="s">
        <v>1440</v>
      </c>
      <c r="J155" s="1056">
        <v>1</v>
      </c>
      <c r="K155" s="1057">
        <v>20</v>
      </c>
      <c r="L155" s="1056">
        <v>1</v>
      </c>
      <c r="M155" s="1056">
        <v>1</v>
      </c>
      <c r="N155" s="1056" t="s">
        <v>1386</v>
      </c>
      <c r="O155" s="1058" t="s">
        <v>1387</v>
      </c>
      <c r="P155" s="1059">
        <v>40000</v>
      </c>
      <c r="Q155" s="1059">
        <v>300000</v>
      </c>
      <c r="R155" s="1059">
        <f t="shared" si="14"/>
        <v>340000</v>
      </c>
      <c r="S155" s="1059">
        <v>239001.91</v>
      </c>
      <c r="T155" s="1059">
        <f t="shared" si="15"/>
        <v>239001.91</v>
      </c>
      <c r="U155" s="1059">
        <f t="shared" si="15"/>
        <v>239001.91</v>
      </c>
      <c r="V155" s="1059">
        <f t="shared" si="15"/>
        <v>239001.91</v>
      </c>
      <c r="W155" s="1028"/>
      <c r="X155" s="1028"/>
      <c r="Y155" s="1028"/>
      <c r="Z155" s="1028"/>
      <c r="AA155" s="1028"/>
    </row>
    <row r="156" spans="1:27">
      <c r="A156" s="1056">
        <v>4071300400</v>
      </c>
      <c r="B156" s="1057">
        <v>2</v>
      </c>
      <c r="C156" s="1056">
        <v>2</v>
      </c>
      <c r="D156" s="1058" t="s">
        <v>1383</v>
      </c>
      <c r="E156" s="1056" t="s">
        <v>1384</v>
      </c>
      <c r="F156" s="1056">
        <v>486</v>
      </c>
      <c r="G156" s="1056" t="s">
        <v>785</v>
      </c>
      <c r="H156" s="1056">
        <v>1</v>
      </c>
      <c r="I156" s="1056">
        <v>36201</v>
      </c>
      <c r="J156" s="1056">
        <v>1</v>
      </c>
      <c r="K156" s="1057">
        <v>20</v>
      </c>
      <c r="L156" s="1056">
        <v>1</v>
      </c>
      <c r="M156" s="1056">
        <v>1</v>
      </c>
      <c r="N156" s="1056" t="s">
        <v>1386</v>
      </c>
      <c r="O156" s="1058" t="s">
        <v>1387</v>
      </c>
      <c r="P156" s="1059">
        <v>0</v>
      </c>
      <c r="Q156" s="1059">
        <v>192689.92000000001</v>
      </c>
      <c r="R156" s="1059">
        <f t="shared" si="14"/>
        <v>192689.92000000001</v>
      </c>
      <c r="S156" s="1059">
        <v>192689.92000000001</v>
      </c>
      <c r="T156" s="1059">
        <f t="shared" si="15"/>
        <v>192689.92000000001</v>
      </c>
      <c r="U156" s="1059">
        <f t="shared" si="15"/>
        <v>192689.92000000001</v>
      </c>
      <c r="V156" s="1059">
        <f t="shared" si="15"/>
        <v>192689.92000000001</v>
      </c>
      <c r="W156" s="1028"/>
      <c r="X156" s="1028"/>
      <c r="Y156" s="1028"/>
      <c r="Z156" s="1028"/>
      <c r="AA156" s="1028"/>
    </row>
    <row r="157" spans="1:27">
      <c r="A157" s="1056">
        <v>4071300400</v>
      </c>
      <c r="B157" s="1057">
        <v>2</v>
      </c>
      <c r="C157" s="1056">
        <v>2</v>
      </c>
      <c r="D157" s="1058" t="s">
        <v>1383</v>
      </c>
      <c r="E157" s="1056" t="s">
        <v>1384</v>
      </c>
      <c r="F157" s="1056">
        <v>486</v>
      </c>
      <c r="G157" s="1056" t="s">
        <v>785</v>
      </c>
      <c r="H157" s="1056">
        <v>1</v>
      </c>
      <c r="I157" s="1056" t="s">
        <v>1421</v>
      </c>
      <c r="J157" s="1056">
        <v>1</v>
      </c>
      <c r="K157" s="1057">
        <v>20</v>
      </c>
      <c r="L157" s="1056">
        <v>1</v>
      </c>
      <c r="M157" s="1056">
        <v>1</v>
      </c>
      <c r="N157" s="1056" t="s">
        <v>1386</v>
      </c>
      <c r="O157" s="1058" t="s">
        <v>1387</v>
      </c>
      <c r="P157" s="1059">
        <v>21459.33</v>
      </c>
      <c r="Q157" s="1059">
        <v>100000</v>
      </c>
      <c r="R157" s="1059">
        <f t="shared" si="14"/>
        <v>121459.33</v>
      </c>
      <c r="S157" s="1059">
        <v>49408</v>
      </c>
      <c r="T157" s="1059">
        <f t="shared" si="15"/>
        <v>49408</v>
      </c>
      <c r="U157" s="1059">
        <f t="shared" si="15"/>
        <v>49408</v>
      </c>
      <c r="V157" s="1059">
        <f t="shared" si="15"/>
        <v>49408</v>
      </c>
      <c r="W157" s="1028"/>
      <c r="X157" s="1028"/>
      <c r="Y157" s="1028"/>
      <c r="Z157" s="1028"/>
      <c r="AA157" s="1028"/>
    </row>
    <row r="158" spans="1:27">
      <c r="A158" s="1056">
        <v>4071300400</v>
      </c>
      <c r="B158" s="1057">
        <v>2</v>
      </c>
      <c r="C158" s="1056">
        <v>2</v>
      </c>
      <c r="D158" s="1058" t="s">
        <v>1383</v>
      </c>
      <c r="E158" s="1056" t="s">
        <v>1384</v>
      </c>
      <c r="F158" s="1056">
        <v>486</v>
      </c>
      <c r="G158" s="1056" t="s">
        <v>785</v>
      </c>
      <c r="H158" s="1056">
        <v>1</v>
      </c>
      <c r="I158" s="1056" t="s">
        <v>1430</v>
      </c>
      <c r="J158" s="1056">
        <v>1</v>
      </c>
      <c r="K158" s="1057">
        <v>20</v>
      </c>
      <c r="L158" s="1056">
        <v>1</v>
      </c>
      <c r="M158" s="1056">
        <v>1</v>
      </c>
      <c r="N158" s="1056" t="s">
        <v>1386</v>
      </c>
      <c r="O158" s="1058" t="s">
        <v>1387</v>
      </c>
      <c r="P158" s="1059">
        <v>4000</v>
      </c>
      <c r="Q158" s="1059">
        <v>0</v>
      </c>
      <c r="R158" s="1059">
        <f t="shared" si="14"/>
        <v>4000</v>
      </c>
      <c r="S158" s="1059">
        <v>0</v>
      </c>
      <c r="T158" s="1059">
        <f t="shared" si="15"/>
        <v>0</v>
      </c>
      <c r="U158" s="1059">
        <f t="shared" si="15"/>
        <v>0</v>
      </c>
      <c r="V158" s="1059">
        <f t="shared" si="15"/>
        <v>0</v>
      </c>
      <c r="W158" s="1028"/>
      <c r="X158" s="1028"/>
      <c r="Y158" s="1028"/>
      <c r="Z158" s="1028"/>
      <c r="AA158" s="1028"/>
    </row>
    <row r="159" spans="1:27">
      <c r="A159" s="1056">
        <v>4071300400</v>
      </c>
      <c r="B159" s="1057">
        <v>2</v>
      </c>
      <c r="C159" s="1056">
        <v>2</v>
      </c>
      <c r="D159" s="1058" t="s">
        <v>1383</v>
      </c>
      <c r="E159" s="1056" t="s">
        <v>1384</v>
      </c>
      <c r="F159" s="1056">
        <v>486</v>
      </c>
      <c r="G159" s="1056" t="s">
        <v>785</v>
      </c>
      <c r="H159" s="1056">
        <v>1</v>
      </c>
      <c r="I159" s="1056" t="s">
        <v>1422</v>
      </c>
      <c r="J159" s="1056">
        <v>1</v>
      </c>
      <c r="K159" s="1057">
        <v>20</v>
      </c>
      <c r="L159" s="1056">
        <v>1</v>
      </c>
      <c r="M159" s="1056">
        <v>1</v>
      </c>
      <c r="N159" s="1056" t="s">
        <v>1386</v>
      </c>
      <c r="O159" s="1058" t="s">
        <v>1387</v>
      </c>
      <c r="P159" s="1059">
        <v>37242</v>
      </c>
      <c r="Q159" s="1059">
        <v>53558</v>
      </c>
      <c r="R159" s="1059">
        <f t="shared" si="14"/>
        <v>90800</v>
      </c>
      <c r="S159" s="1059">
        <v>83150</v>
      </c>
      <c r="T159" s="1059">
        <f t="shared" si="15"/>
        <v>83150</v>
      </c>
      <c r="U159" s="1059">
        <f t="shared" si="15"/>
        <v>83150</v>
      </c>
      <c r="V159" s="1059">
        <f t="shared" si="15"/>
        <v>83150</v>
      </c>
      <c r="W159" s="1028"/>
      <c r="X159" s="1028"/>
      <c r="Y159" s="1028"/>
      <c r="Z159" s="1028"/>
      <c r="AA159" s="1028"/>
    </row>
    <row r="160" spans="1:27">
      <c r="A160" s="1056">
        <v>4071300400</v>
      </c>
      <c r="B160" s="1057">
        <v>2</v>
      </c>
      <c r="C160" s="1056">
        <v>2</v>
      </c>
      <c r="D160" s="1058" t="s">
        <v>1383</v>
      </c>
      <c r="E160" s="1056" t="s">
        <v>1384</v>
      </c>
      <c r="F160" s="1056">
        <v>486</v>
      </c>
      <c r="G160" s="1056" t="s">
        <v>785</v>
      </c>
      <c r="H160" s="1056">
        <v>1</v>
      </c>
      <c r="I160" s="1056" t="s">
        <v>1423</v>
      </c>
      <c r="J160" s="1056">
        <v>1</v>
      </c>
      <c r="K160" s="1057">
        <v>20</v>
      </c>
      <c r="L160" s="1056">
        <v>1</v>
      </c>
      <c r="M160" s="1056">
        <v>1</v>
      </c>
      <c r="N160" s="1056" t="s">
        <v>1386</v>
      </c>
      <c r="O160" s="1058" t="s">
        <v>1387</v>
      </c>
      <c r="P160" s="1059">
        <v>20600</v>
      </c>
      <c r="Q160" s="1059">
        <v>44000</v>
      </c>
      <c r="R160" s="1059">
        <f t="shared" si="14"/>
        <v>64600</v>
      </c>
      <c r="S160" s="1059">
        <v>44200</v>
      </c>
      <c r="T160" s="1059">
        <f t="shared" si="15"/>
        <v>44200</v>
      </c>
      <c r="U160" s="1059">
        <f t="shared" si="15"/>
        <v>44200</v>
      </c>
      <c r="V160" s="1059">
        <f t="shared" si="15"/>
        <v>44200</v>
      </c>
      <c r="W160" s="1028"/>
      <c r="X160" s="1028"/>
      <c r="Y160" s="1028"/>
      <c r="Z160" s="1028"/>
      <c r="AA160" s="1028"/>
    </row>
    <row r="161" spans="1:29">
      <c r="A161" s="1056">
        <v>4071300400</v>
      </c>
      <c r="B161" s="1057">
        <v>2</v>
      </c>
      <c r="C161" s="1056">
        <v>2</v>
      </c>
      <c r="D161" s="1058" t="s">
        <v>1383</v>
      </c>
      <c r="E161" s="1056" t="s">
        <v>1384</v>
      </c>
      <c r="F161" s="1056">
        <v>486</v>
      </c>
      <c r="G161" s="1056" t="s">
        <v>785</v>
      </c>
      <c r="H161" s="1056">
        <v>1</v>
      </c>
      <c r="I161" s="1056" t="s">
        <v>1424</v>
      </c>
      <c r="J161" s="1056">
        <v>1</v>
      </c>
      <c r="K161" s="1057">
        <v>20</v>
      </c>
      <c r="L161" s="1056">
        <v>1</v>
      </c>
      <c r="M161" s="1056">
        <v>1</v>
      </c>
      <c r="N161" s="1056" t="s">
        <v>1386</v>
      </c>
      <c r="O161" s="1058" t="s">
        <v>1387</v>
      </c>
      <c r="P161" s="1059">
        <v>1500</v>
      </c>
      <c r="Q161" s="1059">
        <v>3456</v>
      </c>
      <c r="R161" s="1059">
        <f t="shared" si="14"/>
        <v>4956</v>
      </c>
      <c r="S161" s="1059">
        <v>956</v>
      </c>
      <c r="T161" s="1059">
        <f t="shared" si="15"/>
        <v>956</v>
      </c>
      <c r="U161" s="1059">
        <f t="shared" si="15"/>
        <v>956</v>
      </c>
      <c r="V161" s="1059">
        <f t="shared" si="15"/>
        <v>956</v>
      </c>
      <c r="W161" s="1028"/>
      <c r="X161" s="1028"/>
      <c r="Y161" s="1028"/>
      <c r="Z161" s="1028"/>
      <c r="AA161" s="1028"/>
    </row>
    <row r="162" spans="1:29">
      <c r="A162" s="1056">
        <v>4071300400</v>
      </c>
      <c r="B162" s="1057">
        <v>2</v>
      </c>
      <c r="C162" s="1056">
        <v>2</v>
      </c>
      <c r="D162" s="1058" t="s">
        <v>1383</v>
      </c>
      <c r="E162" s="1056" t="s">
        <v>1384</v>
      </c>
      <c r="F162" s="1056">
        <v>486</v>
      </c>
      <c r="G162" s="1056" t="s">
        <v>785</v>
      </c>
      <c r="H162" s="1056">
        <v>1</v>
      </c>
      <c r="I162" s="1056" t="s">
        <v>1425</v>
      </c>
      <c r="J162" s="1056">
        <v>1</v>
      </c>
      <c r="K162" s="1057">
        <v>20</v>
      </c>
      <c r="L162" s="1056">
        <v>1</v>
      </c>
      <c r="M162" s="1056">
        <v>1</v>
      </c>
      <c r="N162" s="1056" t="s">
        <v>1386</v>
      </c>
      <c r="O162" s="1058" t="s">
        <v>1387</v>
      </c>
      <c r="P162" s="1059">
        <v>3440</v>
      </c>
      <c r="Q162" s="1059">
        <v>0</v>
      </c>
      <c r="R162" s="1059">
        <f t="shared" si="14"/>
        <v>3440</v>
      </c>
      <c r="S162" s="1059">
        <v>0</v>
      </c>
      <c r="T162" s="1059">
        <f t="shared" si="15"/>
        <v>0</v>
      </c>
      <c r="U162" s="1059">
        <f t="shared" si="15"/>
        <v>0</v>
      </c>
      <c r="V162" s="1059">
        <f t="shared" si="15"/>
        <v>0</v>
      </c>
      <c r="W162" s="1028"/>
      <c r="X162" s="1028"/>
      <c r="Y162" s="1028"/>
      <c r="Z162" s="1028"/>
      <c r="AA162" s="1028"/>
    </row>
    <row r="163" spans="1:29">
      <c r="A163" s="1056">
        <v>4071300400</v>
      </c>
      <c r="B163" s="1057">
        <v>2</v>
      </c>
      <c r="C163" s="1056">
        <v>2</v>
      </c>
      <c r="D163" s="1058" t="s">
        <v>1383</v>
      </c>
      <c r="E163" s="1056" t="s">
        <v>1384</v>
      </c>
      <c r="F163" s="1056">
        <v>486</v>
      </c>
      <c r="G163" s="1056" t="s">
        <v>785</v>
      </c>
      <c r="H163" s="1056">
        <v>1</v>
      </c>
      <c r="I163" s="1056" t="s">
        <v>1426</v>
      </c>
      <c r="J163" s="1056">
        <v>1</v>
      </c>
      <c r="K163" s="1057">
        <v>20</v>
      </c>
      <c r="L163" s="1056">
        <v>1</v>
      </c>
      <c r="M163" s="1056">
        <v>1</v>
      </c>
      <c r="N163" s="1056" t="s">
        <v>1386</v>
      </c>
      <c r="O163" s="1058" t="s">
        <v>1387</v>
      </c>
      <c r="P163" s="1059">
        <v>3000</v>
      </c>
      <c r="Q163" s="1059">
        <v>5000</v>
      </c>
      <c r="R163" s="1059">
        <f t="shared" si="14"/>
        <v>8000</v>
      </c>
      <c r="S163" s="1059">
        <v>0</v>
      </c>
      <c r="T163" s="1059">
        <f t="shared" si="15"/>
        <v>0</v>
      </c>
      <c r="U163" s="1059">
        <f t="shared" si="15"/>
        <v>0</v>
      </c>
      <c r="V163" s="1059">
        <f t="shared" si="15"/>
        <v>0</v>
      </c>
      <c r="W163" s="1029">
        <f>SUM(P126:P163)</f>
        <v>5909451.3499999996</v>
      </c>
      <c r="X163" s="1029">
        <f t="shared" ref="X163:AC163" si="16">SUM(Q126:Q163)</f>
        <v>2417019.5100000002</v>
      </c>
      <c r="Y163" s="1029">
        <f t="shared" si="16"/>
        <v>8326470.8600000022</v>
      </c>
      <c r="Z163" s="1029">
        <f t="shared" si="16"/>
        <v>6193006.3700000001</v>
      </c>
      <c r="AA163" s="1029">
        <f t="shared" si="16"/>
        <v>6193006.3700000001</v>
      </c>
      <c r="AB163" s="1029">
        <f t="shared" si="16"/>
        <v>6193006.3700000001</v>
      </c>
      <c r="AC163" s="1029">
        <f t="shared" si="16"/>
        <v>6193006.3700000001</v>
      </c>
    </row>
    <row r="164" spans="1:29">
      <c r="A164" s="1056">
        <v>4071300500</v>
      </c>
      <c r="B164" s="1057">
        <v>2</v>
      </c>
      <c r="C164" s="1056">
        <v>2</v>
      </c>
      <c r="D164" s="1058" t="s">
        <v>1383</v>
      </c>
      <c r="E164" s="1056" t="s">
        <v>1384</v>
      </c>
      <c r="F164" s="1056">
        <v>486</v>
      </c>
      <c r="G164" s="1056" t="s">
        <v>785</v>
      </c>
      <c r="H164" s="1056">
        <v>1</v>
      </c>
      <c r="I164" s="1056" t="s">
        <v>1385</v>
      </c>
      <c r="J164" s="1056">
        <v>1</v>
      </c>
      <c r="K164" s="1057">
        <v>20</v>
      </c>
      <c r="L164" s="1056">
        <v>1</v>
      </c>
      <c r="M164" s="1056">
        <v>5</v>
      </c>
      <c r="N164" s="1056" t="s">
        <v>1386</v>
      </c>
      <c r="O164" s="1058" t="s">
        <v>1387</v>
      </c>
      <c r="P164" s="1059">
        <v>187340.85</v>
      </c>
      <c r="Q164" s="1059">
        <v>46754.720000000001</v>
      </c>
      <c r="R164" s="1059">
        <f t="shared" si="14"/>
        <v>234095.57</v>
      </c>
      <c r="S164" s="1059">
        <v>233837.62</v>
      </c>
      <c r="T164" s="1059">
        <f t="shared" si="15"/>
        <v>233837.62</v>
      </c>
      <c r="U164" s="1059">
        <f t="shared" si="15"/>
        <v>233837.62</v>
      </c>
      <c r="V164" s="1059">
        <f t="shared" si="15"/>
        <v>233837.62</v>
      </c>
      <c r="W164" s="1028"/>
      <c r="X164" s="1028"/>
      <c r="Y164" s="1028"/>
      <c r="Z164" s="1028"/>
      <c r="AA164" s="1028"/>
    </row>
    <row r="165" spans="1:29">
      <c r="A165" s="1056">
        <v>4071300500</v>
      </c>
      <c r="B165" s="1057">
        <v>2</v>
      </c>
      <c r="C165" s="1056">
        <v>2</v>
      </c>
      <c r="D165" s="1058" t="s">
        <v>1383</v>
      </c>
      <c r="E165" s="1056" t="s">
        <v>1384</v>
      </c>
      <c r="F165" s="1056">
        <v>486</v>
      </c>
      <c r="G165" s="1056" t="s">
        <v>785</v>
      </c>
      <c r="H165" s="1056">
        <v>1</v>
      </c>
      <c r="I165" s="1056" t="s">
        <v>1388</v>
      </c>
      <c r="J165" s="1056">
        <v>1</v>
      </c>
      <c r="K165" s="1057">
        <v>20</v>
      </c>
      <c r="L165" s="1056">
        <v>1</v>
      </c>
      <c r="M165" s="1056">
        <v>5</v>
      </c>
      <c r="N165" s="1056" t="s">
        <v>1386</v>
      </c>
      <c r="O165" s="1058" t="s">
        <v>1387</v>
      </c>
      <c r="P165" s="1059">
        <v>191995.63</v>
      </c>
      <c r="Q165" s="1059">
        <v>-32000</v>
      </c>
      <c r="R165" s="1059">
        <f t="shared" si="14"/>
        <v>159995.63</v>
      </c>
      <c r="S165" s="1059">
        <v>82391.33</v>
      </c>
      <c r="T165" s="1059">
        <f t="shared" si="15"/>
        <v>82391.33</v>
      </c>
      <c r="U165" s="1059">
        <f t="shared" si="15"/>
        <v>82391.33</v>
      </c>
      <c r="V165" s="1059">
        <f t="shared" si="15"/>
        <v>82391.33</v>
      </c>
      <c r="W165" s="1028"/>
      <c r="X165" s="1028"/>
      <c r="Y165" s="1028"/>
      <c r="Z165" s="1028"/>
      <c r="AA165" s="1028"/>
    </row>
    <row r="166" spans="1:29">
      <c r="A166" s="1056">
        <v>4071300500</v>
      </c>
      <c r="B166" s="1057">
        <v>2</v>
      </c>
      <c r="C166" s="1056">
        <v>2</v>
      </c>
      <c r="D166" s="1058" t="s">
        <v>1383</v>
      </c>
      <c r="E166" s="1056" t="s">
        <v>1384</v>
      </c>
      <c r="F166" s="1056">
        <v>486</v>
      </c>
      <c r="G166" s="1056" t="s">
        <v>785</v>
      </c>
      <c r="H166" s="1056">
        <v>1</v>
      </c>
      <c r="I166" s="1056" t="s">
        <v>1389</v>
      </c>
      <c r="J166" s="1056">
        <v>1</v>
      </c>
      <c r="K166" s="1057">
        <v>20</v>
      </c>
      <c r="L166" s="1056">
        <v>1</v>
      </c>
      <c r="M166" s="1056">
        <v>5</v>
      </c>
      <c r="N166" s="1056" t="s">
        <v>1386</v>
      </c>
      <c r="O166" s="1058" t="s">
        <v>1387</v>
      </c>
      <c r="P166" s="1059">
        <v>13279.2</v>
      </c>
      <c r="Q166" s="1059">
        <v>-8852.7999999999993</v>
      </c>
      <c r="R166" s="1059">
        <f t="shared" si="14"/>
        <v>4426.4000000000015</v>
      </c>
      <c r="S166" s="1059">
        <v>4426.3999999999996</v>
      </c>
      <c r="T166" s="1059">
        <f t="shared" si="15"/>
        <v>4426.3999999999996</v>
      </c>
      <c r="U166" s="1059">
        <f t="shared" si="15"/>
        <v>4426.3999999999996</v>
      </c>
      <c r="V166" s="1059">
        <f t="shared" si="15"/>
        <v>4426.3999999999996</v>
      </c>
      <c r="W166" s="1028"/>
      <c r="X166" s="1028"/>
      <c r="Y166" s="1028"/>
      <c r="Z166" s="1028"/>
      <c r="AA166" s="1028"/>
    </row>
    <row r="167" spans="1:29">
      <c r="A167" s="1056">
        <v>4071300500</v>
      </c>
      <c r="B167" s="1057">
        <v>2</v>
      </c>
      <c r="C167" s="1056">
        <v>2</v>
      </c>
      <c r="D167" s="1058" t="s">
        <v>1383</v>
      </c>
      <c r="E167" s="1056" t="s">
        <v>1384</v>
      </c>
      <c r="F167" s="1056">
        <v>486</v>
      </c>
      <c r="G167" s="1056" t="s">
        <v>785</v>
      </c>
      <c r="H167" s="1056">
        <v>1</v>
      </c>
      <c r="I167" s="1056" t="s">
        <v>1390</v>
      </c>
      <c r="J167" s="1056">
        <v>1</v>
      </c>
      <c r="K167" s="1057">
        <v>20</v>
      </c>
      <c r="L167" s="1056">
        <v>1</v>
      </c>
      <c r="M167" s="1056">
        <v>5</v>
      </c>
      <c r="N167" s="1056" t="s">
        <v>1386</v>
      </c>
      <c r="O167" s="1058" t="s">
        <v>1387</v>
      </c>
      <c r="P167" s="1059">
        <v>228188.65</v>
      </c>
      <c r="Q167" s="1059">
        <v>-5959.45</v>
      </c>
      <c r="R167" s="1059">
        <f t="shared" si="14"/>
        <v>222229.19999999998</v>
      </c>
      <c r="S167" s="1059">
        <v>125190.46</v>
      </c>
      <c r="T167" s="1059">
        <f t="shared" si="15"/>
        <v>125190.46</v>
      </c>
      <c r="U167" s="1059">
        <f t="shared" si="15"/>
        <v>125190.46</v>
      </c>
      <c r="V167" s="1059">
        <f t="shared" si="15"/>
        <v>125190.46</v>
      </c>
      <c r="W167" s="1028"/>
      <c r="X167" s="1028"/>
      <c r="Y167" s="1028"/>
      <c r="Z167" s="1028"/>
      <c r="AA167" s="1028"/>
    </row>
    <row r="168" spans="1:29">
      <c r="A168" s="1056">
        <v>4071300500</v>
      </c>
      <c r="B168" s="1057">
        <v>2</v>
      </c>
      <c r="C168" s="1056">
        <v>2</v>
      </c>
      <c r="D168" s="1058" t="s">
        <v>1383</v>
      </c>
      <c r="E168" s="1056" t="s">
        <v>1384</v>
      </c>
      <c r="F168" s="1056">
        <v>486</v>
      </c>
      <c r="G168" s="1056" t="s">
        <v>785</v>
      </c>
      <c r="H168" s="1056">
        <v>1</v>
      </c>
      <c r="I168" s="1056" t="s">
        <v>1391</v>
      </c>
      <c r="J168" s="1056">
        <v>1</v>
      </c>
      <c r="K168" s="1057">
        <v>20</v>
      </c>
      <c r="L168" s="1056">
        <v>1</v>
      </c>
      <c r="M168" s="1056">
        <v>5</v>
      </c>
      <c r="N168" s="1056" t="s">
        <v>1386</v>
      </c>
      <c r="O168" s="1058" t="s">
        <v>1387</v>
      </c>
      <c r="P168" s="1059">
        <v>8852.8799999999992</v>
      </c>
      <c r="Q168" s="1059">
        <v>-5901.92</v>
      </c>
      <c r="R168" s="1059">
        <f t="shared" si="14"/>
        <v>2950.9599999999991</v>
      </c>
      <c r="S168" s="1059">
        <v>2950.96</v>
      </c>
      <c r="T168" s="1059">
        <f t="shared" ref="T168:V169" si="17">+S168</f>
        <v>2950.96</v>
      </c>
      <c r="U168" s="1059">
        <f t="shared" si="17"/>
        <v>2950.96</v>
      </c>
      <c r="V168" s="1059">
        <f t="shared" si="17"/>
        <v>2950.96</v>
      </c>
      <c r="W168" s="1028"/>
      <c r="X168" s="1028"/>
      <c r="Y168" s="1028"/>
      <c r="Z168" s="1028"/>
      <c r="AA168" s="1028"/>
    </row>
    <row r="169" spans="1:29">
      <c r="A169" s="1056"/>
      <c r="B169" s="1057"/>
      <c r="C169" s="1056"/>
      <c r="D169" s="1058"/>
      <c r="E169" s="1056"/>
      <c r="F169" s="1056"/>
      <c r="G169" s="1056"/>
      <c r="H169" s="1056"/>
      <c r="I169" s="1056">
        <v>13101</v>
      </c>
      <c r="J169" s="1056"/>
      <c r="K169" s="1057"/>
      <c r="L169" s="1056"/>
      <c r="M169" s="1056"/>
      <c r="N169" s="1056"/>
      <c r="O169" s="1058"/>
      <c r="P169" s="1059"/>
      <c r="Q169" s="1059">
        <v>5959.45</v>
      </c>
      <c r="R169" s="1059">
        <f t="shared" si="14"/>
        <v>5959.45</v>
      </c>
      <c r="S169" s="1059">
        <v>851.35</v>
      </c>
      <c r="T169" s="1059">
        <f t="shared" si="17"/>
        <v>851.35</v>
      </c>
      <c r="U169" s="1059">
        <f t="shared" si="17"/>
        <v>851.35</v>
      </c>
      <c r="V169" s="1059">
        <f t="shared" si="17"/>
        <v>851.35</v>
      </c>
      <c r="W169" s="1028"/>
      <c r="X169" s="1028"/>
      <c r="Y169" s="1028"/>
      <c r="Z169" s="1028"/>
      <c r="AA169" s="1028"/>
    </row>
    <row r="170" spans="1:29">
      <c r="A170" s="1056">
        <v>4071300500</v>
      </c>
      <c r="B170" s="1057">
        <v>2</v>
      </c>
      <c r="C170" s="1056">
        <v>2</v>
      </c>
      <c r="D170" s="1058" t="s">
        <v>1383</v>
      </c>
      <c r="E170" s="1056" t="s">
        <v>1384</v>
      </c>
      <c r="F170" s="1056">
        <v>486</v>
      </c>
      <c r="G170" s="1056" t="s">
        <v>785</v>
      </c>
      <c r="H170" s="1056">
        <v>1</v>
      </c>
      <c r="I170" s="1056" t="s">
        <v>1393</v>
      </c>
      <c r="J170" s="1056">
        <v>1</v>
      </c>
      <c r="K170" s="1057">
        <v>20</v>
      </c>
      <c r="L170" s="1056">
        <v>1</v>
      </c>
      <c r="M170" s="1056">
        <v>5</v>
      </c>
      <c r="N170" s="1056" t="s">
        <v>1386</v>
      </c>
      <c r="O170" s="1058" t="s">
        <v>1387</v>
      </c>
      <c r="P170" s="1059">
        <v>1540.2</v>
      </c>
      <c r="Q170" s="1059">
        <v>0</v>
      </c>
      <c r="R170" s="1059">
        <f t="shared" si="14"/>
        <v>1540.2</v>
      </c>
      <c r="S170" s="1059">
        <v>924.15</v>
      </c>
      <c r="T170" s="1059">
        <f t="shared" ref="T170:V194" si="18">+S170</f>
        <v>924.15</v>
      </c>
      <c r="U170" s="1059">
        <f t="shared" si="18"/>
        <v>924.15</v>
      </c>
      <c r="V170" s="1059">
        <f t="shared" si="18"/>
        <v>924.15</v>
      </c>
      <c r="W170" s="1028"/>
      <c r="X170" s="1028"/>
      <c r="Y170" s="1028"/>
      <c r="Z170" s="1028"/>
      <c r="AA170" s="1028"/>
    </row>
    <row r="171" spans="1:29">
      <c r="A171" s="1056">
        <v>4071300500</v>
      </c>
      <c r="B171" s="1057">
        <v>2</v>
      </c>
      <c r="C171" s="1056">
        <v>2</v>
      </c>
      <c r="D171" s="1058" t="s">
        <v>1383</v>
      </c>
      <c r="E171" s="1056" t="s">
        <v>1384</v>
      </c>
      <c r="F171" s="1056">
        <v>486</v>
      </c>
      <c r="G171" s="1056" t="s">
        <v>785</v>
      </c>
      <c r="H171" s="1056">
        <v>1</v>
      </c>
      <c r="I171" s="1056" t="s">
        <v>1394</v>
      </c>
      <c r="J171" s="1056">
        <v>1</v>
      </c>
      <c r="K171" s="1057">
        <v>20</v>
      </c>
      <c r="L171" s="1056">
        <v>1</v>
      </c>
      <c r="M171" s="1056">
        <v>5</v>
      </c>
      <c r="N171" s="1056" t="s">
        <v>1386</v>
      </c>
      <c r="O171" s="1058" t="s">
        <v>1387</v>
      </c>
      <c r="P171" s="1059">
        <v>45405.36</v>
      </c>
      <c r="Q171" s="1059">
        <v>0</v>
      </c>
      <c r="R171" s="1059">
        <f t="shared" si="14"/>
        <v>45405.36</v>
      </c>
      <c r="S171" s="1059">
        <v>0</v>
      </c>
      <c r="T171" s="1059">
        <f t="shared" si="18"/>
        <v>0</v>
      </c>
      <c r="U171" s="1059">
        <f t="shared" si="18"/>
        <v>0</v>
      </c>
      <c r="V171" s="1059">
        <f t="shared" si="18"/>
        <v>0</v>
      </c>
      <c r="W171" s="1028"/>
      <c r="X171" s="1028"/>
      <c r="Y171" s="1028"/>
      <c r="Z171" s="1028"/>
      <c r="AA171" s="1028"/>
    </row>
    <row r="172" spans="1:29">
      <c r="A172" s="1056">
        <v>4071300500</v>
      </c>
      <c r="B172" s="1057">
        <v>2</v>
      </c>
      <c r="C172" s="1056">
        <v>2</v>
      </c>
      <c r="D172" s="1058" t="s">
        <v>1383</v>
      </c>
      <c r="E172" s="1056" t="s">
        <v>1384</v>
      </c>
      <c r="F172" s="1056">
        <v>486</v>
      </c>
      <c r="G172" s="1056" t="s">
        <v>785</v>
      </c>
      <c r="H172" s="1056">
        <v>1</v>
      </c>
      <c r="I172" s="1056" t="s">
        <v>1395</v>
      </c>
      <c r="J172" s="1056">
        <v>1</v>
      </c>
      <c r="K172" s="1057">
        <v>20</v>
      </c>
      <c r="L172" s="1056">
        <v>1</v>
      </c>
      <c r="M172" s="1056">
        <v>5</v>
      </c>
      <c r="N172" s="1056" t="s">
        <v>1386</v>
      </c>
      <c r="O172" s="1058" t="s">
        <v>1387</v>
      </c>
      <c r="P172" s="1059">
        <v>51238.85</v>
      </c>
      <c r="Q172" s="1059">
        <v>0</v>
      </c>
      <c r="R172" s="1059">
        <f t="shared" si="14"/>
        <v>51238.85</v>
      </c>
      <c r="S172" s="1059">
        <v>42327.38</v>
      </c>
      <c r="T172" s="1059">
        <f t="shared" si="18"/>
        <v>42327.38</v>
      </c>
      <c r="U172" s="1059">
        <f t="shared" si="18"/>
        <v>42327.38</v>
      </c>
      <c r="V172" s="1059">
        <f t="shared" si="18"/>
        <v>42327.38</v>
      </c>
      <c r="W172" s="1028"/>
      <c r="X172" s="1028"/>
      <c r="Y172" s="1028"/>
      <c r="Z172" s="1028"/>
      <c r="AA172" s="1028"/>
    </row>
    <row r="173" spans="1:29">
      <c r="A173" s="1056">
        <v>4071300500</v>
      </c>
      <c r="B173" s="1057">
        <v>2</v>
      </c>
      <c r="C173" s="1056">
        <v>2</v>
      </c>
      <c r="D173" s="1058" t="s">
        <v>1383</v>
      </c>
      <c r="E173" s="1056" t="s">
        <v>1384</v>
      </c>
      <c r="F173" s="1056">
        <v>486</v>
      </c>
      <c r="G173" s="1056" t="s">
        <v>785</v>
      </c>
      <c r="H173" s="1056">
        <v>1</v>
      </c>
      <c r="I173" s="1056" t="s">
        <v>1396</v>
      </c>
      <c r="J173" s="1056">
        <v>1</v>
      </c>
      <c r="K173" s="1057">
        <v>20</v>
      </c>
      <c r="L173" s="1056">
        <v>1</v>
      </c>
      <c r="M173" s="1056">
        <v>5</v>
      </c>
      <c r="N173" s="1056" t="s">
        <v>1386</v>
      </c>
      <c r="O173" s="1058" t="s">
        <v>1387</v>
      </c>
      <c r="P173" s="1059">
        <v>13.68</v>
      </c>
      <c r="Q173" s="1059">
        <v>0</v>
      </c>
      <c r="R173" s="1059">
        <f t="shared" si="14"/>
        <v>13.68</v>
      </c>
      <c r="S173" s="1059">
        <v>10.26</v>
      </c>
      <c r="T173" s="1059">
        <f t="shared" si="18"/>
        <v>10.26</v>
      </c>
      <c r="U173" s="1059">
        <f t="shared" si="18"/>
        <v>10.26</v>
      </c>
      <c r="V173" s="1059">
        <f t="shared" si="18"/>
        <v>10.26</v>
      </c>
      <c r="W173" s="1028"/>
      <c r="X173" s="1028"/>
      <c r="Y173" s="1028"/>
      <c r="Z173" s="1028"/>
      <c r="AA173" s="1028"/>
    </row>
    <row r="174" spans="1:29">
      <c r="A174" s="1056">
        <v>4071300500</v>
      </c>
      <c r="B174" s="1057">
        <v>2</v>
      </c>
      <c r="C174" s="1056">
        <v>2</v>
      </c>
      <c r="D174" s="1058" t="s">
        <v>1383</v>
      </c>
      <c r="E174" s="1056" t="s">
        <v>1384</v>
      </c>
      <c r="F174" s="1056">
        <v>486</v>
      </c>
      <c r="G174" s="1056" t="s">
        <v>785</v>
      </c>
      <c r="H174" s="1056">
        <v>1</v>
      </c>
      <c r="I174" s="1056" t="s">
        <v>1397</v>
      </c>
      <c r="J174" s="1056">
        <v>1</v>
      </c>
      <c r="K174" s="1057">
        <v>20</v>
      </c>
      <c r="L174" s="1056">
        <v>1</v>
      </c>
      <c r="M174" s="1056">
        <v>5</v>
      </c>
      <c r="N174" s="1056" t="s">
        <v>1386</v>
      </c>
      <c r="O174" s="1058" t="s">
        <v>1387</v>
      </c>
      <c r="P174" s="1059">
        <v>53.5</v>
      </c>
      <c r="Q174" s="1059">
        <v>0</v>
      </c>
      <c r="R174" s="1059">
        <f t="shared" si="14"/>
        <v>53.5</v>
      </c>
      <c r="S174" s="1059">
        <v>50.11</v>
      </c>
      <c r="T174" s="1059">
        <f t="shared" si="18"/>
        <v>50.11</v>
      </c>
      <c r="U174" s="1059">
        <f t="shared" si="18"/>
        <v>50.11</v>
      </c>
      <c r="V174" s="1059">
        <f t="shared" si="18"/>
        <v>50.11</v>
      </c>
      <c r="W174" s="1028"/>
      <c r="X174" s="1028"/>
      <c r="Y174" s="1028"/>
      <c r="Z174" s="1028"/>
      <c r="AA174" s="1028"/>
    </row>
    <row r="175" spans="1:29">
      <c r="A175" s="1056">
        <v>4071300500</v>
      </c>
      <c r="B175" s="1057">
        <v>2</v>
      </c>
      <c r="C175" s="1056">
        <v>2</v>
      </c>
      <c r="D175" s="1058" t="s">
        <v>1383</v>
      </c>
      <c r="E175" s="1056" t="s">
        <v>1384</v>
      </c>
      <c r="F175" s="1056">
        <v>486</v>
      </c>
      <c r="G175" s="1056" t="s">
        <v>785</v>
      </c>
      <c r="H175" s="1056">
        <v>1</v>
      </c>
      <c r="I175" s="1056" t="s">
        <v>1398</v>
      </c>
      <c r="J175" s="1056">
        <v>1</v>
      </c>
      <c r="K175" s="1057">
        <v>20</v>
      </c>
      <c r="L175" s="1056">
        <v>1</v>
      </c>
      <c r="M175" s="1056">
        <v>5</v>
      </c>
      <c r="N175" s="1056" t="s">
        <v>1386</v>
      </c>
      <c r="O175" s="1058" t="s">
        <v>1387</v>
      </c>
      <c r="P175" s="1059">
        <v>3014.03</v>
      </c>
      <c r="Q175" s="1059">
        <v>0</v>
      </c>
      <c r="R175" s="1059">
        <f t="shared" si="14"/>
        <v>3014.03</v>
      </c>
      <c r="S175" s="1059">
        <v>2369.6</v>
      </c>
      <c r="T175" s="1059">
        <f t="shared" si="18"/>
        <v>2369.6</v>
      </c>
      <c r="U175" s="1059">
        <f t="shared" si="18"/>
        <v>2369.6</v>
      </c>
      <c r="V175" s="1059">
        <f t="shared" si="18"/>
        <v>2369.6</v>
      </c>
      <c r="W175" s="1028"/>
      <c r="X175" s="1028"/>
      <c r="Y175" s="1028"/>
      <c r="Z175" s="1028"/>
      <c r="AA175" s="1028"/>
    </row>
    <row r="176" spans="1:29">
      <c r="A176" s="1056">
        <v>4071300500</v>
      </c>
      <c r="B176" s="1057">
        <v>2</v>
      </c>
      <c r="C176" s="1056">
        <v>2</v>
      </c>
      <c r="D176" s="1058" t="s">
        <v>1383</v>
      </c>
      <c r="E176" s="1056" t="s">
        <v>1384</v>
      </c>
      <c r="F176" s="1056">
        <v>486</v>
      </c>
      <c r="G176" s="1056" t="s">
        <v>785</v>
      </c>
      <c r="H176" s="1056">
        <v>1</v>
      </c>
      <c r="I176" s="1056" t="s">
        <v>1399</v>
      </c>
      <c r="J176" s="1056">
        <v>1</v>
      </c>
      <c r="K176" s="1057">
        <v>20</v>
      </c>
      <c r="L176" s="1056">
        <v>1</v>
      </c>
      <c r="M176" s="1056">
        <v>5</v>
      </c>
      <c r="N176" s="1056" t="s">
        <v>1386</v>
      </c>
      <c r="O176" s="1058" t="s">
        <v>1387</v>
      </c>
      <c r="P176" s="1059">
        <v>111754.7</v>
      </c>
      <c r="Q176" s="1059">
        <v>0</v>
      </c>
      <c r="R176" s="1059">
        <f t="shared" si="14"/>
        <v>111754.7</v>
      </c>
      <c r="S176" s="1059">
        <v>86611.11</v>
      </c>
      <c r="T176" s="1059">
        <f t="shared" si="18"/>
        <v>86611.11</v>
      </c>
      <c r="U176" s="1059">
        <f t="shared" si="18"/>
        <v>86611.11</v>
      </c>
      <c r="V176" s="1059">
        <f t="shared" si="18"/>
        <v>86611.11</v>
      </c>
      <c r="W176" s="1028"/>
      <c r="X176" s="1028"/>
      <c r="Y176" s="1028"/>
      <c r="Z176" s="1028"/>
      <c r="AA176" s="1028"/>
    </row>
    <row r="177" spans="1:27">
      <c r="A177" s="1056">
        <v>4071300500</v>
      </c>
      <c r="B177" s="1057">
        <v>2</v>
      </c>
      <c r="C177" s="1056">
        <v>2</v>
      </c>
      <c r="D177" s="1058" t="s">
        <v>1383</v>
      </c>
      <c r="E177" s="1056" t="s">
        <v>1384</v>
      </c>
      <c r="F177" s="1056">
        <v>486</v>
      </c>
      <c r="G177" s="1056" t="s">
        <v>785</v>
      </c>
      <c r="H177" s="1056">
        <v>1</v>
      </c>
      <c r="I177" s="1056" t="s">
        <v>1400</v>
      </c>
      <c r="J177" s="1056">
        <v>1</v>
      </c>
      <c r="K177" s="1057">
        <v>20</v>
      </c>
      <c r="L177" s="1056">
        <v>1</v>
      </c>
      <c r="M177" s="1056">
        <v>5</v>
      </c>
      <c r="N177" s="1056" t="s">
        <v>1386</v>
      </c>
      <c r="O177" s="1058" t="s">
        <v>1387</v>
      </c>
      <c r="P177" s="1059">
        <v>6028.19</v>
      </c>
      <c r="Q177" s="1059">
        <v>0</v>
      </c>
      <c r="R177" s="1059">
        <f t="shared" si="14"/>
        <v>6028.19</v>
      </c>
      <c r="S177" s="1059">
        <v>5079.8999999999996</v>
      </c>
      <c r="T177" s="1059">
        <f t="shared" si="18"/>
        <v>5079.8999999999996</v>
      </c>
      <c r="U177" s="1059">
        <f t="shared" si="18"/>
        <v>5079.8999999999996</v>
      </c>
      <c r="V177" s="1059">
        <f t="shared" si="18"/>
        <v>5079.8999999999996</v>
      </c>
      <c r="W177" s="1028"/>
      <c r="X177" s="1028"/>
      <c r="Y177" s="1028"/>
      <c r="Z177" s="1028"/>
      <c r="AA177" s="1028"/>
    </row>
    <row r="178" spans="1:27">
      <c r="A178" s="1056">
        <v>4071300500</v>
      </c>
      <c r="B178" s="1057">
        <v>2</v>
      </c>
      <c r="C178" s="1056">
        <v>2</v>
      </c>
      <c r="D178" s="1058" t="s">
        <v>1383</v>
      </c>
      <c r="E178" s="1056" t="s">
        <v>1384</v>
      </c>
      <c r="F178" s="1056">
        <v>486</v>
      </c>
      <c r="G178" s="1056" t="s">
        <v>785</v>
      </c>
      <c r="H178" s="1056">
        <v>1</v>
      </c>
      <c r="I178" s="1056" t="s">
        <v>1401</v>
      </c>
      <c r="J178" s="1056">
        <v>1</v>
      </c>
      <c r="K178" s="1057">
        <v>20</v>
      </c>
      <c r="L178" s="1056">
        <v>1</v>
      </c>
      <c r="M178" s="1056">
        <v>5</v>
      </c>
      <c r="N178" s="1056" t="s">
        <v>1386</v>
      </c>
      <c r="O178" s="1058" t="s">
        <v>1387</v>
      </c>
      <c r="P178" s="1059">
        <v>29904</v>
      </c>
      <c r="Q178" s="1059">
        <v>0</v>
      </c>
      <c r="R178" s="1059">
        <f t="shared" si="14"/>
        <v>29904</v>
      </c>
      <c r="S178" s="1059">
        <v>22428</v>
      </c>
      <c r="T178" s="1059">
        <f t="shared" si="18"/>
        <v>22428</v>
      </c>
      <c r="U178" s="1059">
        <f t="shared" si="18"/>
        <v>22428</v>
      </c>
      <c r="V178" s="1059">
        <f t="shared" si="18"/>
        <v>22428</v>
      </c>
      <c r="W178" s="1028"/>
      <c r="X178" s="1028"/>
      <c r="Y178" s="1028"/>
      <c r="Z178" s="1028"/>
      <c r="AA178" s="1028"/>
    </row>
    <row r="179" spans="1:27">
      <c r="A179" s="1056">
        <v>4071300500</v>
      </c>
      <c r="B179" s="1057">
        <v>2</v>
      </c>
      <c r="C179" s="1056">
        <v>2</v>
      </c>
      <c r="D179" s="1058" t="s">
        <v>1383</v>
      </c>
      <c r="E179" s="1056" t="s">
        <v>1384</v>
      </c>
      <c r="F179" s="1056">
        <v>486</v>
      </c>
      <c r="G179" s="1056" t="s">
        <v>785</v>
      </c>
      <c r="H179" s="1056">
        <v>1</v>
      </c>
      <c r="I179" s="1056" t="s">
        <v>1402</v>
      </c>
      <c r="J179" s="1056">
        <v>1</v>
      </c>
      <c r="K179" s="1057">
        <v>20</v>
      </c>
      <c r="L179" s="1056">
        <v>1</v>
      </c>
      <c r="M179" s="1056">
        <v>5</v>
      </c>
      <c r="N179" s="1056" t="s">
        <v>1386</v>
      </c>
      <c r="O179" s="1058" t="s">
        <v>1387</v>
      </c>
      <c r="P179" s="1059">
        <v>3014.03</v>
      </c>
      <c r="Q179" s="1059">
        <v>0</v>
      </c>
      <c r="R179" s="1059">
        <f t="shared" si="14"/>
        <v>3014.03</v>
      </c>
      <c r="S179" s="1059">
        <v>2369.6</v>
      </c>
      <c r="T179" s="1059">
        <f t="shared" si="18"/>
        <v>2369.6</v>
      </c>
      <c r="U179" s="1059">
        <f t="shared" si="18"/>
        <v>2369.6</v>
      </c>
      <c r="V179" s="1059">
        <f t="shared" si="18"/>
        <v>2369.6</v>
      </c>
      <c r="W179" s="1028"/>
      <c r="X179" s="1028"/>
      <c r="Y179" s="1028"/>
      <c r="Z179" s="1028"/>
      <c r="AA179" s="1028"/>
    </row>
    <row r="180" spans="1:27">
      <c r="A180" s="1056">
        <v>4071300500</v>
      </c>
      <c r="B180" s="1057">
        <v>2</v>
      </c>
      <c r="C180" s="1056">
        <v>2</v>
      </c>
      <c r="D180" s="1058" t="s">
        <v>1383</v>
      </c>
      <c r="E180" s="1056" t="s">
        <v>1384</v>
      </c>
      <c r="F180" s="1056">
        <v>486</v>
      </c>
      <c r="G180" s="1056" t="s">
        <v>785</v>
      </c>
      <c r="H180" s="1056">
        <v>1</v>
      </c>
      <c r="I180" s="1056" t="s">
        <v>1403</v>
      </c>
      <c r="J180" s="1056">
        <v>1</v>
      </c>
      <c r="K180" s="1057">
        <v>20</v>
      </c>
      <c r="L180" s="1056">
        <v>1</v>
      </c>
      <c r="M180" s="1056">
        <v>5</v>
      </c>
      <c r="N180" s="1056" t="s">
        <v>1386</v>
      </c>
      <c r="O180" s="1058" t="s">
        <v>1387</v>
      </c>
      <c r="P180" s="1059">
        <v>24112.41</v>
      </c>
      <c r="Q180" s="1059">
        <v>0</v>
      </c>
      <c r="R180" s="1059">
        <f t="shared" si="14"/>
        <v>24112.41</v>
      </c>
      <c r="S180" s="1059">
        <v>19865.38</v>
      </c>
      <c r="T180" s="1059">
        <f t="shared" si="18"/>
        <v>19865.38</v>
      </c>
      <c r="U180" s="1059">
        <f t="shared" si="18"/>
        <v>19865.38</v>
      </c>
      <c r="V180" s="1059">
        <f t="shared" si="18"/>
        <v>19865.38</v>
      </c>
      <c r="W180" s="1028"/>
      <c r="X180" s="1028"/>
      <c r="Y180" s="1028"/>
      <c r="Z180" s="1028"/>
      <c r="AA180" s="1028"/>
    </row>
    <row r="181" spans="1:27">
      <c r="A181" s="1056">
        <v>4071300500</v>
      </c>
      <c r="B181" s="1057">
        <v>2</v>
      </c>
      <c r="C181" s="1056">
        <v>2</v>
      </c>
      <c r="D181" s="1058" t="s">
        <v>1383</v>
      </c>
      <c r="E181" s="1056" t="s">
        <v>1384</v>
      </c>
      <c r="F181" s="1056">
        <v>486</v>
      </c>
      <c r="G181" s="1056" t="s">
        <v>785</v>
      </c>
      <c r="H181" s="1056">
        <v>1</v>
      </c>
      <c r="I181" s="1056" t="s">
        <v>1404</v>
      </c>
      <c r="J181" s="1056">
        <v>1</v>
      </c>
      <c r="K181" s="1057">
        <v>20</v>
      </c>
      <c r="L181" s="1056">
        <v>1</v>
      </c>
      <c r="M181" s="1056">
        <v>5</v>
      </c>
      <c r="N181" s="1056" t="s">
        <v>1386</v>
      </c>
      <c r="O181" s="1058" t="s">
        <v>1387</v>
      </c>
      <c r="P181" s="1059">
        <v>264</v>
      </c>
      <c r="Q181" s="1059">
        <v>0</v>
      </c>
      <c r="R181" s="1059">
        <f t="shared" si="14"/>
        <v>264</v>
      </c>
      <c r="S181" s="1059">
        <v>198</v>
      </c>
      <c r="T181" s="1059">
        <f t="shared" si="18"/>
        <v>198</v>
      </c>
      <c r="U181" s="1059">
        <f t="shared" si="18"/>
        <v>198</v>
      </c>
      <c r="V181" s="1059">
        <f t="shared" si="18"/>
        <v>198</v>
      </c>
      <c r="W181" s="1028"/>
      <c r="X181" s="1028"/>
      <c r="Y181" s="1028"/>
      <c r="Z181" s="1028"/>
      <c r="AA181" s="1028"/>
    </row>
    <row r="182" spans="1:27">
      <c r="A182" s="1056">
        <v>4071300500</v>
      </c>
      <c r="B182" s="1057">
        <v>2</v>
      </c>
      <c r="C182" s="1056">
        <v>2</v>
      </c>
      <c r="D182" s="1058" t="s">
        <v>1383</v>
      </c>
      <c r="E182" s="1056" t="s">
        <v>1384</v>
      </c>
      <c r="F182" s="1056">
        <v>486</v>
      </c>
      <c r="G182" s="1056" t="s">
        <v>785</v>
      </c>
      <c r="H182" s="1056">
        <v>1</v>
      </c>
      <c r="I182" s="1056" t="s">
        <v>1405</v>
      </c>
      <c r="J182" s="1056">
        <v>1</v>
      </c>
      <c r="K182" s="1057">
        <v>20</v>
      </c>
      <c r="L182" s="1056">
        <v>1</v>
      </c>
      <c r="M182" s="1056">
        <v>5</v>
      </c>
      <c r="N182" s="1056" t="s">
        <v>1386</v>
      </c>
      <c r="O182" s="1058" t="s">
        <v>1387</v>
      </c>
      <c r="P182" s="1059">
        <v>102482.38</v>
      </c>
      <c r="Q182" s="1059">
        <v>0</v>
      </c>
      <c r="R182" s="1059">
        <f t="shared" si="14"/>
        <v>102482.38</v>
      </c>
      <c r="S182" s="1059">
        <v>84427.75</v>
      </c>
      <c r="T182" s="1059">
        <f t="shared" si="18"/>
        <v>84427.75</v>
      </c>
      <c r="U182" s="1059">
        <f t="shared" si="18"/>
        <v>84427.75</v>
      </c>
      <c r="V182" s="1059">
        <f t="shared" si="18"/>
        <v>84427.75</v>
      </c>
      <c r="W182" s="1028"/>
      <c r="X182" s="1028"/>
      <c r="Y182" s="1028"/>
      <c r="Z182" s="1028"/>
      <c r="AA182" s="1028"/>
    </row>
    <row r="183" spans="1:27">
      <c r="A183" s="1056">
        <v>4071300500</v>
      </c>
      <c r="B183" s="1057">
        <v>2</v>
      </c>
      <c r="C183" s="1056">
        <v>2</v>
      </c>
      <c r="D183" s="1058" t="s">
        <v>1383</v>
      </c>
      <c r="E183" s="1056" t="s">
        <v>1384</v>
      </c>
      <c r="F183" s="1056">
        <v>486</v>
      </c>
      <c r="G183" s="1056" t="s">
        <v>785</v>
      </c>
      <c r="H183" s="1056">
        <v>1</v>
      </c>
      <c r="I183" s="1056" t="s">
        <v>1406</v>
      </c>
      <c r="J183" s="1056">
        <v>1</v>
      </c>
      <c r="K183" s="1057">
        <v>20</v>
      </c>
      <c r="L183" s="1056">
        <v>1</v>
      </c>
      <c r="M183" s="1056">
        <v>1</v>
      </c>
      <c r="N183" s="1056" t="s">
        <v>1386</v>
      </c>
      <c r="O183" s="1058" t="s">
        <v>1387</v>
      </c>
      <c r="P183" s="1059">
        <v>4000</v>
      </c>
      <c r="Q183" s="1059">
        <v>3500</v>
      </c>
      <c r="R183" s="1059">
        <f t="shared" si="14"/>
        <v>7500</v>
      </c>
      <c r="S183" s="1059">
        <v>2922.7</v>
      </c>
      <c r="T183" s="1059">
        <f t="shared" si="18"/>
        <v>2922.7</v>
      </c>
      <c r="U183" s="1059">
        <f t="shared" si="18"/>
        <v>2922.7</v>
      </c>
      <c r="V183" s="1059">
        <f t="shared" si="18"/>
        <v>2922.7</v>
      </c>
      <c r="W183" s="1028"/>
      <c r="X183" s="1028"/>
      <c r="Y183" s="1028"/>
      <c r="Z183" s="1028"/>
      <c r="AA183" s="1028"/>
    </row>
    <row r="184" spans="1:27">
      <c r="A184" s="1056">
        <v>4071300500</v>
      </c>
      <c r="B184" s="1057">
        <v>2</v>
      </c>
      <c r="C184" s="1056">
        <v>2</v>
      </c>
      <c r="D184" s="1058" t="s">
        <v>1383</v>
      </c>
      <c r="E184" s="1056" t="s">
        <v>1384</v>
      </c>
      <c r="F184" s="1056">
        <v>486</v>
      </c>
      <c r="G184" s="1056" t="s">
        <v>785</v>
      </c>
      <c r="H184" s="1056">
        <v>1</v>
      </c>
      <c r="I184" s="1056" t="s">
        <v>1407</v>
      </c>
      <c r="J184" s="1056">
        <v>1</v>
      </c>
      <c r="K184" s="1057">
        <v>20</v>
      </c>
      <c r="L184" s="1056">
        <v>1</v>
      </c>
      <c r="M184" s="1056">
        <v>1</v>
      </c>
      <c r="N184" s="1056" t="s">
        <v>1386</v>
      </c>
      <c r="O184" s="1058" t="s">
        <v>1387</v>
      </c>
      <c r="P184" s="1059">
        <v>7000.6</v>
      </c>
      <c r="Q184" s="1059">
        <v>3000</v>
      </c>
      <c r="R184" s="1059">
        <f t="shared" si="14"/>
        <v>10000.6</v>
      </c>
      <c r="S184" s="1059">
        <v>0</v>
      </c>
      <c r="T184" s="1059">
        <f t="shared" si="18"/>
        <v>0</v>
      </c>
      <c r="U184" s="1059">
        <f t="shared" si="18"/>
        <v>0</v>
      </c>
      <c r="V184" s="1059">
        <f t="shared" si="18"/>
        <v>0</v>
      </c>
      <c r="W184" s="1028"/>
      <c r="X184" s="1028"/>
      <c r="Y184" s="1028"/>
      <c r="Z184" s="1028"/>
      <c r="AA184" s="1028"/>
    </row>
    <row r="185" spans="1:27">
      <c r="A185" s="1056">
        <v>4071300500</v>
      </c>
      <c r="B185" s="1057">
        <v>2</v>
      </c>
      <c r="C185" s="1056">
        <v>2</v>
      </c>
      <c r="D185" s="1058" t="s">
        <v>1383</v>
      </c>
      <c r="E185" s="1056" t="s">
        <v>1384</v>
      </c>
      <c r="F185" s="1056">
        <v>486</v>
      </c>
      <c r="G185" s="1056" t="s">
        <v>785</v>
      </c>
      <c r="H185" s="1056">
        <v>1</v>
      </c>
      <c r="I185" s="1056" t="s">
        <v>1409</v>
      </c>
      <c r="J185" s="1056">
        <v>1</v>
      </c>
      <c r="K185" s="1057">
        <v>20</v>
      </c>
      <c r="L185" s="1056">
        <v>1</v>
      </c>
      <c r="M185" s="1056">
        <v>1</v>
      </c>
      <c r="N185" s="1056" t="s">
        <v>1386</v>
      </c>
      <c r="O185" s="1058" t="s">
        <v>1387</v>
      </c>
      <c r="P185" s="1059">
        <v>0</v>
      </c>
      <c r="Q185" s="1059">
        <v>5630</v>
      </c>
      <c r="R185" s="1059">
        <f t="shared" si="14"/>
        <v>5630</v>
      </c>
      <c r="S185" s="1059">
        <v>630</v>
      </c>
      <c r="T185" s="1059">
        <f t="shared" si="18"/>
        <v>630</v>
      </c>
      <c r="U185" s="1059">
        <f t="shared" si="18"/>
        <v>630</v>
      </c>
      <c r="V185" s="1059">
        <f t="shared" si="18"/>
        <v>630</v>
      </c>
      <c r="W185" s="1028"/>
      <c r="X185" s="1028"/>
      <c r="Y185" s="1028"/>
      <c r="Z185" s="1028"/>
      <c r="AA185" s="1028"/>
    </row>
    <row r="186" spans="1:27">
      <c r="A186" s="1056">
        <v>4071300500</v>
      </c>
      <c r="B186" s="1057">
        <v>2</v>
      </c>
      <c r="C186" s="1056">
        <v>2</v>
      </c>
      <c r="D186" s="1058" t="s">
        <v>1383</v>
      </c>
      <c r="E186" s="1056" t="s">
        <v>1384</v>
      </c>
      <c r="F186" s="1056">
        <v>486</v>
      </c>
      <c r="G186" s="1056" t="s">
        <v>785</v>
      </c>
      <c r="H186" s="1056">
        <v>1</v>
      </c>
      <c r="I186" s="1056" t="s">
        <v>1410</v>
      </c>
      <c r="J186" s="1056">
        <v>1</v>
      </c>
      <c r="K186" s="1057">
        <v>20</v>
      </c>
      <c r="L186" s="1056">
        <v>1</v>
      </c>
      <c r="M186" s="1056">
        <v>1</v>
      </c>
      <c r="N186" s="1056" t="s">
        <v>1386</v>
      </c>
      <c r="O186" s="1058" t="s">
        <v>1387</v>
      </c>
      <c r="P186" s="1059">
        <v>5502.89</v>
      </c>
      <c r="Q186" s="1059">
        <v>7000</v>
      </c>
      <c r="R186" s="1059">
        <f t="shared" si="14"/>
        <v>12502.89</v>
      </c>
      <c r="S186" s="1059">
        <v>7724</v>
      </c>
      <c r="T186" s="1059">
        <f t="shared" si="18"/>
        <v>7724</v>
      </c>
      <c r="U186" s="1059">
        <f t="shared" si="18"/>
        <v>7724</v>
      </c>
      <c r="V186" s="1059">
        <f t="shared" si="18"/>
        <v>7724</v>
      </c>
      <c r="W186" s="1028"/>
      <c r="X186" s="1028"/>
      <c r="Y186" s="1028"/>
      <c r="Z186" s="1028"/>
      <c r="AA186" s="1028"/>
    </row>
    <row r="187" spans="1:27">
      <c r="A187" s="1056">
        <v>4071300500</v>
      </c>
      <c r="B187" s="1057">
        <v>2</v>
      </c>
      <c r="C187" s="1056">
        <v>2</v>
      </c>
      <c r="D187" s="1058" t="s">
        <v>1383</v>
      </c>
      <c r="E187" s="1056" t="s">
        <v>1384</v>
      </c>
      <c r="F187" s="1056">
        <v>486</v>
      </c>
      <c r="G187" s="1056" t="s">
        <v>785</v>
      </c>
      <c r="H187" s="1056">
        <v>1</v>
      </c>
      <c r="I187" s="1056" t="s">
        <v>1411</v>
      </c>
      <c r="J187" s="1056">
        <v>1</v>
      </c>
      <c r="K187" s="1057">
        <v>20</v>
      </c>
      <c r="L187" s="1056">
        <v>1</v>
      </c>
      <c r="M187" s="1056">
        <v>1</v>
      </c>
      <c r="N187" s="1056" t="s">
        <v>1386</v>
      </c>
      <c r="O187" s="1058" t="s">
        <v>1387</v>
      </c>
      <c r="P187" s="1059">
        <v>1000</v>
      </c>
      <c r="Q187" s="1059">
        <v>2000</v>
      </c>
      <c r="R187" s="1059">
        <f t="shared" si="14"/>
        <v>3000</v>
      </c>
      <c r="S187" s="1059">
        <v>84.71</v>
      </c>
      <c r="T187" s="1059">
        <f t="shared" si="18"/>
        <v>84.71</v>
      </c>
      <c r="U187" s="1059">
        <f t="shared" si="18"/>
        <v>84.71</v>
      </c>
      <c r="V187" s="1059">
        <f t="shared" si="18"/>
        <v>84.71</v>
      </c>
      <c r="W187" s="1028"/>
      <c r="X187" s="1028"/>
      <c r="Y187" s="1028"/>
      <c r="Z187" s="1028"/>
      <c r="AA187" s="1028"/>
    </row>
    <row r="188" spans="1:27">
      <c r="A188" s="1056">
        <v>4071300500</v>
      </c>
      <c r="B188" s="1057">
        <v>2</v>
      </c>
      <c r="C188" s="1056">
        <v>2</v>
      </c>
      <c r="D188" s="1058" t="s">
        <v>1383</v>
      </c>
      <c r="E188" s="1056" t="s">
        <v>1384</v>
      </c>
      <c r="F188" s="1056">
        <v>486</v>
      </c>
      <c r="G188" s="1056" t="s">
        <v>785</v>
      </c>
      <c r="H188" s="1056">
        <v>1</v>
      </c>
      <c r="I188" s="1056" t="s">
        <v>1412</v>
      </c>
      <c r="J188" s="1056">
        <v>1</v>
      </c>
      <c r="K188" s="1057">
        <v>20</v>
      </c>
      <c r="L188" s="1056">
        <v>1</v>
      </c>
      <c r="M188" s="1056">
        <v>1</v>
      </c>
      <c r="N188" s="1056" t="s">
        <v>1386</v>
      </c>
      <c r="O188" s="1058" t="s">
        <v>1387</v>
      </c>
      <c r="P188" s="1059">
        <v>6000</v>
      </c>
      <c r="Q188" s="1059">
        <v>10000</v>
      </c>
      <c r="R188" s="1059">
        <f t="shared" si="14"/>
        <v>16000</v>
      </c>
      <c r="S188" s="1059">
        <v>7262.97</v>
      </c>
      <c r="T188" s="1059">
        <f t="shared" si="18"/>
        <v>7262.97</v>
      </c>
      <c r="U188" s="1059">
        <f t="shared" si="18"/>
        <v>7262.97</v>
      </c>
      <c r="V188" s="1059">
        <f t="shared" si="18"/>
        <v>7262.97</v>
      </c>
      <c r="W188" s="1028"/>
      <c r="X188" s="1028"/>
      <c r="Y188" s="1028"/>
      <c r="Z188" s="1028"/>
      <c r="AA188" s="1028"/>
    </row>
    <row r="189" spans="1:27">
      <c r="A189" s="1056">
        <v>4071300500</v>
      </c>
      <c r="B189" s="1057">
        <v>2</v>
      </c>
      <c r="C189" s="1056">
        <v>2</v>
      </c>
      <c r="D189" s="1058" t="s">
        <v>1383</v>
      </c>
      <c r="E189" s="1056" t="s">
        <v>1384</v>
      </c>
      <c r="F189" s="1056">
        <v>486</v>
      </c>
      <c r="G189" s="1056" t="s">
        <v>785</v>
      </c>
      <c r="H189" s="1056">
        <v>1</v>
      </c>
      <c r="I189" s="1056" t="s">
        <v>1413</v>
      </c>
      <c r="J189" s="1056">
        <v>1</v>
      </c>
      <c r="K189" s="1057">
        <v>20</v>
      </c>
      <c r="L189" s="1056">
        <v>1</v>
      </c>
      <c r="M189" s="1056">
        <v>1</v>
      </c>
      <c r="N189" s="1056" t="s">
        <v>1386</v>
      </c>
      <c r="O189" s="1058" t="s">
        <v>1387</v>
      </c>
      <c r="P189" s="1059">
        <v>2000</v>
      </c>
      <c r="Q189" s="1059">
        <v>0</v>
      </c>
      <c r="R189" s="1059">
        <f t="shared" si="14"/>
        <v>2000</v>
      </c>
      <c r="S189" s="1059">
        <v>0</v>
      </c>
      <c r="T189" s="1059">
        <f t="shared" si="18"/>
        <v>0</v>
      </c>
      <c r="U189" s="1059">
        <f t="shared" si="18"/>
        <v>0</v>
      </c>
      <c r="V189" s="1059">
        <f t="shared" si="18"/>
        <v>0</v>
      </c>
      <c r="W189" s="1028"/>
      <c r="X189" s="1028"/>
      <c r="Y189" s="1028"/>
      <c r="Z189" s="1028"/>
      <c r="AA189" s="1028"/>
    </row>
    <row r="190" spans="1:27">
      <c r="A190" s="1056">
        <v>4071300500</v>
      </c>
      <c r="B190" s="1057">
        <v>2</v>
      </c>
      <c r="C190" s="1056">
        <v>2</v>
      </c>
      <c r="D190" s="1058" t="s">
        <v>1383</v>
      </c>
      <c r="E190" s="1056" t="s">
        <v>1384</v>
      </c>
      <c r="F190" s="1056">
        <v>486</v>
      </c>
      <c r="G190" s="1056" t="s">
        <v>785</v>
      </c>
      <c r="H190" s="1056">
        <v>1</v>
      </c>
      <c r="I190" s="1056" t="s">
        <v>1429</v>
      </c>
      <c r="J190" s="1056">
        <v>1</v>
      </c>
      <c r="K190" s="1057">
        <v>20</v>
      </c>
      <c r="L190" s="1056">
        <v>1</v>
      </c>
      <c r="M190" s="1056">
        <v>1</v>
      </c>
      <c r="N190" s="1056" t="s">
        <v>1386</v>
      </c>
      <c r="O190" s="1058" t="s">
        <v>1387</v>
      </c>
      <c r="P190" s="1059">
        <v>3000</v>
      </c>
      <c r="Q190" s="1059">
        <v>0</v>
      </c>
      <c r="R190" s="1059">
        <f t="shared" si="14"/>
        <v>3000</v>
      </c>
      <c r="S190" s="1059">
        <v>0</v>
      </c>
      <c r="T190" s="1059">
        <f t="shared" si="18"/>
        <v>0</v>
      </c>
      <c r="U190" s="1059">
        <f t="shared" si="18"/>
        <v>0</v>
      </c>
      <c r="V190" s="1059">
        <f t="shared" si="18"/>
        <v>0</v>
      </c>
      <c r="W190" s="1028"/>
      <c r="X190" s="1028"/>
      <c r="Y190" s="1028"/>
      <c r="Z190" s="1028"/>
      <c r="AA190" s="1028"/>
    </row>
    <row r="191" spans="1:27">
      <c r="A191" s="1056">
        <v>4071300500</v>
      </c>
      <c r="B191" s="1057">
        <v>2</v>
      </c>
      <c r="C191" s="1056">
        <v>2</v>
      </c>
      <c r="D191" s="1058" t="s">
        <v>1383</v>
      </c>
      <c r="E191" s="1056" t="s">
        <v>1384</v>
      </c>
      <c r="F191" s="1056">
        <v>486</v>
      </c>
      <c r="G191" s="1056" t="s">
        <v>785</v>
      </c>
      <c r="H191" s="1056">
        <v>1</v>
      </c>
      <c r="I191" s="1056" t="s">
        <v>1421</v>
      </c>
      <c r="J191" s="1056">
        <v>1</v>
      </c>
      <c r="K191" s="1057">
        <v>20</v>
      </c>
      <c r="L191" s="1056">
        <v>1</v>
      </c>
      <c r="M191" s="1056">
        <v>1</v>
      </c>
      <c r="N191" s="1056" t="s">
        <v>1386</v>
      </c>
      <c r="O191" s="1058" t="s">
        <v>1387</v>
      </c>
      <c r="P191" s="1059">
        <v>13861.33</v>
      </c>
      <c r="Q191" s="1059">
        <v>0</v>
      </c>
      <c r="R191" s="1059">
        <f t="shared" si="14"/>
        <v>13861.33</v>
      </c>
      <c r="S191" s="1059">
        <v>0</v>
      </c>
      <c r="T191" s="1059">
        <f t="shared" si="18"/>
        <v>0</v>
      </c>
      <c r="U191" s="1059">
        <f t="shared" si="18"/>
        <v>0</v>
      </c>
      <c r="V191" s="1059">
        <f t="shared" si="18"/>
        <v>0</v>
      </c>
      <c r="W191" s="1028"/>
      <c r="X191" s="1028"/>
      <c r="Y191" s="1028"/>
      <c r="Z191" s="1028"/>
      <c r="AA191" s="1028"/>
    </row>
    <row r="192" spans="1:27">
      <c r="A192" s="1056">
        <v>4071300500</v>
      </c>
      <c r="B192" s="1057">
        <v>2</v>
      </c>
      <c r="C192" s="1056">
        <v>2</v>
      </c>
      <c r="D192" s="1058" t="s">
        <v>1383</v>
      </c>
      <c r="E192" s="1056" t="s">
        <v>1384</v>
      </c>
      <c r="F192" s="1056">
        <v>486</v>
      </c>
      <c r="G192" s="1056" t="s">
        <v>785</v>
      </c>
      <c r="H192" s="1056">
        <v>1</v>
      </c>
      <c r="I192" s="1056" t="s">
        <v>1422</v>
      </c>
      <c r="J192" s="1056">
        <v>1</v>
      </c>
      <c r="K192" s="1057">
        <v>20</v>
      </c>
      <c r="L192" s="1056">
        <v>1</v>
      </c>
      <c r="M192" s="1056">
        <v>1</v>
      </c>
      <c r="N192" s="1056" t="s">
        <v>1386</v>
      </c>
      <c r="O192" s="1058" t="s">
        <v>1387</v>
      </c>
      <c r="P192" s="1059">
        <v>10000</v>
      </c>
      <c r="Q192" s="1059">
        <v>1800</v>
      </c>
      <c r="R192" s="1059">
        <f t="shared" si="14"/>
        <v>11800</v>
      </c>
      <c r="S192" s="1059">
        <v>10300</v>
      </c>
      <c r="T192" s="1059">
        <f t="shared" si="18"/>
        <v>10300</v>
      </c>
      <c r="U192" s="1059">
        <f t="shared" si="18"/>
        <v>10300</v>
      </c>
      <c r="V192" s="1059">
        <f t="shared" si="18"/>
        <v>10300</v>
      </c>
      <c r="W192" s="1028"/>
      <c r="X192" s="1028"/>
      <c r="Y192" s="1028"/>
      <c r="Z192" s="1028"/>
      <c r="AA192" s="1028"/>
    </row>
    <row r="193" spans="1:29">
      <c r="A193" s="1056">
        <v>4071300500</v>
      </c>
      <c r="B193" s="1057">
        <v>2</v>
      </c>
      <c r="C193" s="1056">
        <v>2</v>
      </c>
      <c r="D193" s="1058" t="s">
        <v>1383</v>
      </c>
      <c r="E193" s="1056" t="s">
        <v>1384</v>
      </c>
      <c r="F193" s="1056">
        <v>486</v>
      </c>
      <c r="G193" s="1056" t="s">
        <v>785</v>
      </c>
      <c r="H193" s="1056">
        <v>1</v>
      </c>
      <c r="I193" s="1056" t="s">
        <v>1423</v>
      </c>
      <c r="J193" s="1056">
        <v>1</v>
      </c>
      <c r="K193" s="1057">
        <v>20</v>
      </c>
      <c r="L193" s="1056">
        <v>1</v>
      </c>
      <c r="M193" s="1056">
        <v>1</v>
      </c>
      <c r="N193" s="1056" t="s">
        <v>1386</v>
      </c>
      <c r="O193" s="1058" t="s">
        <v>1387</v>
      </c>
      <c r="P193" s="1059">
        <v>400</v>
      </c>
      <c r="Q193" s="1059">
        <v>4800</v>
      </c>
      <c r="R193" s="1059">
        <f t="shared" si="14"/>
        <v>5200</v>
      </c>
      <c r="S193" s="1059">
        <v>2400</v>
      </c>
      <c r="T193" s="1059">
        <f t="shared" si="18"/>
        <v>2400</v>
      </c>
      <c r="U193" s="1059">
        <f t="shared" si="18"/>
        <v>2400</v>
      </c>
      <c r="V193" s="1059">
        <f t="shared" si="18"/>
        <v>2400</v>
      </c>
      <c r="W193" s="1028"/>
      <c r="X193" s="1028"/>
      <c r="Y193" s="1028"/>
      <c r="Z193" s="1028"/>
      <c r="AA193" s="1028"/>
    </row>
    <row r="194" spans="1:29">
      <c r="A194" s="1056">
        <v>4071300500</v>
      </c>
      <c r="B194" s="1057">
        <v>2</v>
      </c>
      <c r="C194" s="1056">
        <v>2</v>
      </c>
      <c r="D194" s="1058" t="s">
        <v>1383</v>
      </c>
      <c r="E194" s="1056" t="s">
        <v>1384</v>
      </c>
      <c r="F194" s="1056">
        <v>486</v>
      </c>
      <c r="G194" s="1056" t="s">
        <v>785</v>
      </c>
      <c r="H194" s="1056">
        <v>1</v>
      </c>
      <c r="I194" s="1056" t="s">
        <v>1424</v>
      </c>
      <c r="J194" s="1056">
        <v>1</v>
      </c>
      <c r="K194" s="1057">
        <v>20</v>
      </c>
      <c r="L194" s="1056">
        <v>1</v>
      </c>
      <c r="M194" s="1056">
        <v>1</v>
      </c>
      <c r="N194" s="1056" t="s">
        <v>1386</v>
      </c>
      <c r="O194" s="1058" t="s">
        <v>1387</v>
      </c>
      <c r="P194" s="1059">
        <v>1160</v>
      </c>
      <c r="Q194" s="1059">
        <v>840</v>
      </c>
      <c r="R194" s="1059">
        <f t="shared" si="14"/>
        <v>2000</v>
      </c>
      <c r="S194" s="1059">
        <v>0</v>
      </c>
      <c r="T194" s="1059">
        <f t="shared" si="18"/>
        <v>0</v>
      </c>
      <c r="U194" s="1059">
        <f t="shared" si="18"/>
        <v>0</v>
      </c>
      <c r="V194" s="1059">
        <f t="shared" si="18"/>
        <v>0</v>
      </c>
      <c r="W194" s="1029">
        <f>SUM(P164:P194)</f>
        <v>1062407.3599999999</v>
      </c>
      <c r="X194" s="1029">
        <f t="shared" ref="X194:AC194" si="19">SUM(Q164:Q194)</f>
        <v>38570</v>
      </c>
      <c r="Y194" s="1029">
        <f t="shared" si="19"/>
        <v>1100977.3599999999</v>
      </c>
      <c r="Z194" s="1029">
        <f t="shared" si="19"/>
        <v>747633.74</v>
      </c>
      <c r="AA194" s="1029">
        <f t="shared" si="19"/>
        <v>747633.74</v>
      </c>
      <c r="AB194" s="1029">
        <f t="shared" si="19"/>
        <v>747633.74</v>
      </c>
      <c r="AC194" s="1029">
        <f t="shared" si="19"/>
        <v>747633.74</v>
      </c>
    </row>
    <row r="195" spans="1:29">
      <c r="A195" s="1031"/>
      <c r="B195" s="1031"/>
      <c r="C195" s="1031"/>
      <c r="D195" s="1031"/>
      <c r="E195" s="1031"/>
      <c r="F195" s="1031"/>
      <c r="G195" s="1031"/>
      <c r="H195" s="1031"/>
      <c r="I195" s="1031"/>
      <c r="J195" s="1031"/>
      <c r="K195" s="1031"/>
      <c r="L195" s="1031"/>
      <c r="M195" s="1060"/>
      <c r="N195" s="1031"/>
      <c r="O195" s="1031"/>
      <c r="P195" s="1032">
        <f>SUM(P4:P194)</f>
        <v>154527672.99999991</v>
      </c>
      <c r="Q195" s="1032">
        <f t="shared" ref="Q195:AC195" si="20">SUM(Q4:Q194)</f>
        <v>28831973.380000006</v>
      </c>
      <c r="R195" s="1032">
        <f t="shared" si="20"/>
        <v>183359646.37999994</v>
      </c>
      <c r="S195" s="1032">
        <f t="shared" si="20"/>
        <v>57158775.620000005</v>
      </c>
      <c r="T195" s="1032">
        <f t="shared" si="20"/>
        <v>57158775.620000005</v>
      </c>
      <c r="U195" s="1032">
        <f t="shared" si="20"/>
        <v>57158775.620000005</v>
      </c>
      <c r="V195" s="1032">
        <f t="shared" si="20"/>
        <v>57158775.620000005</v>
      </c>
      <c r="W195" s="1032">
        <f t="shared" si="20"/>
        <v>154527673</v>
      </c>
      <c r="X195" s="1032">
        <f t="shared" si="20"/>
        <v>28831973.380000003</v>
      </c>
      <c r="Y195" s="1032">
        <f t="shared" si="20"/>
        <v>183359646.38000003</v>
      </c>
      <c r="Z195" s="1032">
        <f t="shared" si="20"/>
        <v>57158775.619999997</v>
      </c>
      <c r="AA195" s="1032">
        <f t="shared" si="20"/>
        <v>57158775.619999997</v>
      </c>
      <c r="AB195" s="1032">
        <f t="shared" si="20"/>
        <v>57158775.619999997</v>
      </c>
      <c r="AC195" s="1032">
        <f t="shared" si="20"/>
        <v>57158775.619999997</v>
      </c>
    </row>
  </sheetData>
  <mergeCells count="4">
    <mergeCell ref="B1:H1"/>
    <mergeCell ref="I1:J1"/>
    <mergeCell ref="K1:O1"/>
    <mergeCell ref="P1:V1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1"/>
  <sheetViews>
    <sheetView view="pageBreakPreview" zoomScaleNormal="100" zoomScaleSheetLayoutView="100" workbookViewId="0">
      <selection activeCell="C8" sqref="C8"/>
    </sheetView>
  </sheetViews>
  <sheetFormatPr baseColWidth="10" defaultRowHeight="1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>
      <c r="A1" s="1093" t="str">
        <f>'ETCA-I-01'!$A$1:$G$2</f>
        <v>COMISION DE VIVIENDA DEL ESTADO DE SONORA</v>
      </c>
      <c r="B1" s="1094"/>
      <c r="C1" s="1094"/>
      <c r="D1" s="1094"/>
      <c r="E1" s="1094"/>
      <c r="F1" s="1095"/>
    </row>
    <row r="2" spans="1:6">
      <c r="A2" s="1096" t="s">
        <v>245</v>
      </c>
      <c r="B2" s="1097"/>
      <c r="C2" s="1097"/>
      <c r="D2" s="1097"/>
      <c r="E2" s="1097"/>
      <c r="F2" s="1098"/>
    </row>
    <row r="3" spans="1:6" ht="15.75" thickBot="1">
      <c r="A3" s="1099" t="str">
        <f>'ETCA-I-03'!A3:D3</f>
        <v>Del 01 de Enero al 30 de Septiembre de 2020</v>
      </c>
      <c r="B3" s="1100"/>
      <c r="C3" s="1100"/>
      <c r="D3" s="1100"/>
      <c r="E3" s="1100"/>
      <c r="F3" s="1101"/>
    </row>
    <row r="4" spans="1:6" ht="64.5" thickBot="1">
      <c r="A4" s="833" t="s">
        <v>246</v>
      </c>
      <c r="B4" s="834" t="s">
        <v>247</v>
      </c>
      <c r="C4" s="834" t="s">
        <v>928</v>
      </c>
      <c r="D4" s="834" t="s">
        <v>248</v>
      </c>
      <c r="E4" s="834" t="s">
        <v>929</v>
      </c>
      <c r="F4" s="835" t="s">
        <v>249</v>
      </c>
    </row>
    <row r="5" spans="1:6">
      <c r="A5" s="836"/>
      <c r="B5" s="837"/>
      <c r="C5" s="837"/>
      <c r="D5" s="837"/>
      <c r="E5" s="838"/>
      <c r="F5" s="838"/>
    </row>
    <row r="6" spans="1:6" ht="22.5">
      <c r="A6" s="839" t="s">
        <v>1040</v>
      </c>
      <c r="B6" s="840">
        <f>B7+B8+B9</f>
        <v>32248326.309999999</v>
      </c>
      <c r="C6" s="841"/>
      <c r="D6" s="841"/>
      <c r="E6" s="842"/>
      <c r="F6" s="843">
        <f>SUM(B6:E6)</f>
        <v>32248326.309999999</v>
      </c>
    </row>
    <row r="7" spans="1:6">
      <c r="A7" s="844" t="s">
        <v>67</v>
      </c>
      <c r="B7" s="845">
        <v>32248326.309999999</v>
      </c>
      <c r="C7" s="846"/>
      <c r="D7" s="846"/>
      <c r="E7" s="847"/>
      <c r="F7" s="843">
        <f t="shared" ref="F7:F40" si="0">SUM(B7:E7)</f>
        <v>32248326.309999999</v>
      </c>
    </row>
    <row r="8" spans="1:6">
      <c r="A8" s="844" t="s">
        <v>68</v>
      </c>
      <c r="B8" s="845"/>
      <c r="C8" s="846"/>
      <c r="D8" s="846"/>
      <c r="E8" s="847"/>
      <c r="F8" s="843">
        <f t="shared" si="0"/>
        <v>0</v>
      </c>
    </row>
    <row r="9" spans="1:6">
      <c r="A9" s="844" t="s">
        <v>69</v>
      </c>
      <c r="B9" s="845"/>
      <c r="C9" s="846"/>
      <c r="D9" s="846"/>
      <c r="E9" s="847"/>
      <c r="F9" s="843">
        <f t="shared" si="0"/>
        <v>0</v>
      </c>
    </row>
    <row r="10" spans="1:6">
      <c r="A10" s="839"/>
      <c r="B10" s="848"/>
      <c r="C10" s="848"/>
      <c r="D10" s="848"/>
      <c r="E10" s="849"/>
      <c r="F10" s="849"/>
    </row>
    <row r="11" spans="1:6" ht="22.5">
      <c r="A11" s="839" t="s">
        <v>1095</v>
      </c>
      <c r="B11" s="850"/>
      <c r="C11" s="840">
        <f>C13+C14+C15+C16</f>
        <v>72724554.450000003</v>
      </c>
      <c r="D11" s="840">
        <f>D12</f>
        <v>46200970.579999998</v>
      </c>
      <c r="E11" s="851"/>
      <c r="F11" s="843">
        <f t="shared" si="0"/>
        <v>118925525.03</v>
      </c>
    </row>
    <row r="12" spans="1:6">
      <c r="A12" s="844" t="s">
        <v>242</v>
      </c>
      <c r="B12" s="852"/>
      <c r="C12" s="852"/>
      <c r="D12" s="845">
        <v>46200970.579999998</v>
      </c>
      <c r="E12" s="853"/>
      <c r="F12" s="843">
        <f t="shared" si="0"/>
        <v>46200970.579999998</v>
      </c>
    </row>
    <row r="13" spans="1:6">
      <c r="A13" s="844" t="s">
        <v>72</v>
      </c>
      <c r="B13" s="852"/>
      <c r="C13" s="845">
        <v>72724554.450000003</v>
      </c>
      <c r="D13" s="852"/>
      <c r="E13" s="853"/>
      <c r="F13" s="843">
        <f t="shared" si="0"/>
        <v>72724554.450000003</v>
      </c>
    </row>
    <row r="14" spans="1:6">
      <c r="A14" s="844" t="s">
        <v>73</v>
      </c>
      <c r="B14" s="852"/>
      <c r="C14" s="845"/>
      <c r="D14" s="852"/>
      <c r="E14" s="853"/>
      <c r="F14" s="843">
        <f t="shared" si="0"/>
        <v>0</v>
      </c>
    </row>
    <row r="15" spans="1:6">
      <c r="A15" s="844" t="s">
        <v>74</v>
      </c>
      <c r="B15" s="852"/>
      <c r="C15" s="845"/>
      <c r="D15" s="852"/>
      <c r="E15" s="853"/>
      <c r="F15" s="843">
        <f t="shared" si="0"/>
        <v>0</v>
      </c>
    </row>
    <row r="16" spans="1:6">
      <c r="A16" s="844" t="s">
        <v>75</v>
      </c>
      <c r="B16" s="852"/>
      <c r="C16" s="845"/>
      <c r="D16" s="852"/>
      <c r="E16" s="853"/>
      <c r="F16" s="843">
        <f t="shared" si="0"/>
        <v>0</v>
      </c>
    </row>
    <row r="17" spans="1:7">
      <c r="A17" s="839"/>
      <c r="B17" s="848"/>
      <c r="C17" s="848"/>
      <c r="D17" s="848"/>
      <c r="E17" s="849"/>
      <c r="F17" s="849"/>
    </row>
    <row r="18" spans="1:7" ht="38.25" customHeight="1">
      <c r="A18" s="839" t="s">
        <v>1096</v>
      </c>
      <c r="B18" s="852"/>
      <c r="C18" s="852"/>
      <c r="D18" s="852"/>
      <c r="E18" s="843">
        <f>E19+E20</f>
        <v>0</v>
      </c>
      <c r="F18" s="843">
        <f t="shared" si="0"/>
        <v>0</v>
      </c>
    </row>
    <row r="19" spans="1:7">
      <c r="A19" s="844" t="s">
        <v>77</v>
      </c>
      <c r="B19" s="852"/>
      <c r="C19" s="852"/>
      <c r="D19" s="852"/>
      <c r="E19" s="854"/>
      <c r="F19" s="843">
        <f t="shared" si="0"/>
        <v>0</v>
      </c>
    </row>
    <row r="20" spans="1:7">
      <c r="A20" s="844" t="s">
        <v>78</v>
      </c>
      <c r="B20" s="852"/>
      <c r="C20" s="852"/>
      <c r="D20" s="852"/>
      <c r="E20" s="854"/>
      <c r="F20" s="843">
        <f t="shared" si="0"/>
        <v>0</v>
      </c>
    </row>
    <row r="21" spans="1:7">
      <c r="A21" s="844"/>
      <c r="B21" s="855"/>
      <c r="C21" s="855"/>
      <c r="D21" s="855"/>
      <c r="E21" s="856"/>
      <c r="F21" s="856"/>
    </row>
    <row r="22" spans="1:7" ht="28.5" customHeight="1">
      <c r="A22" s="864" t="s">
        <v>1016</v>
      </c>
      <c r="B22" s="840">
        <f>B6</f>
        <v>32248326.309999999</v>
      </c>
      <c r="C22" s="840">
        <f>C11</f>
        <v>72724554.450000003</v>
      </c>
      <c r="D22" s="840">
        <f>D11</f>
        <v>46200970.579999998</v>
      </c>
      <c r="E22" s="843">
        <f>E18</f>
        <v>0</v>
      </c>
      <c r="F22" s="843">
        <f t="shared" si="0"/>
        <v>151173851.34</v>
      </c>
      <c r="G22" t="str">
        <f>IF((F22-'ETCA-I-01'!G48)&gt;0.99,"ERROR: DEBERÁ SER IGUAL QUE TOTAL HACIENDA PÚBLICA/PATRIMONIO DEL FORMATO ETCA-I-01","")</f>
        <v/>
      </c>
    </row>
    <row r="23" spans="1:7">
      <c r="A23" s="839"/>
      <c r="B23" s="848"/>
      <c r="C23" s="848"/>
      <c r="D23" s="848"/>
      <c r="E23" s="849"/>
      <c r="F23" s="849"/>
    </row>
    <row r="24" spans="1:7" ht="22.5">
      <c r="A24" s="839" t="s">
        <v>1041</v>
      </c>
      <c r="B24" s="840">
        <f>B25+B26+B27</f>
        <v>402238.76</v>
      </c>
      <c r="C24" s="850"/>
      <c r="D24" s="850"/>
      <c r="E24" s="851"/>
      <c r="F24" s="843">
        <f t="shared" si="0"/>
        <v>402238.76</v>
      </c>
    </row>
    <row r="25" spans="1:7">
      <c r="A25" s="844" t="s">
        <v>67</v>
      </c>
      <c r="B25" s="845">
        <v>402238.76</v>
      </c>
      <c r="C25" s="852"/>
      <c r="D25" s="852"/>
      <c r="E25" s="853"/>
      <c r="F25" s="843">
        <f t="shared" si="0"/>
        <v>402238.76</v>
      </c>
    </row>
    <row r="26" spans="1:7">
      <c r="A26" s="844" t="s">
        <v>68</v>
      </c>
      <c r="B26" s="845"/>
      <c r="C26" s="852"/>
      <c r="D26" s="852"/>
      <c r="E26" s="853"/>
      <c r="F26" s="843">
        <f t="shared" si="0"/>
        <v>0</v>
      </c>
    </row>
    <row r="27" spans="1:7">
      <c r="A27" s="844" t="s">
        <v>69</v>
      </c>
      <c r="B27" s="845"/>
      <c r="C27" s="852"/>
      <c r="D27" s="852"/>
      <c r="E27" s="853"/>
      <c r="F27" s="843">
        <f t="shared" si="0"/>
        <v>0</v>
      </c>
    </row>
    <row r="28" spans="1:7">
      <c r="A28" s="839"/>
      <c r="B28" s="848"/>
      <c r="C28" s="848"/>
      <c r="D28" s="848"/>
      <c r="E28" s="849"/>
      <c r="F28" s="849"/>
    </row>
    <row r="29" spans="1:7" ht="22.5">
      <c r="A29" s="839" t="s">
        <v>1042</v>
      </c>
      <c r="B29" s="850"/>
      <c r="C29" s="840">
        <f>C31</f>
        <v>46003273.630000003</v>
      </c>
      <c r="D29" s="840">
        <f>D30+D31+D32+D33+D34</f>
        <v>-19395289.029999994</v>
      </c>
      <c r="E29" s="851"/>
      <c r="F29" s="843">
        <f t="shared" si="0"/>
        <v>26607984.600000009</v>
      </c>
    </row>
    <row r="30" spans="1:7">
      <c r="A30" s="844" t="s">
        <v>242</v>
      </c>
      <c r="B30" s="852"/>
      <c r="C30" s="852"/>
      <c r="D30" s="845">
        <f>+'ETCA-I-03'!C63</f>
        <v>26805681.550000004</v>
      </c>
      <c r="E30" s="853"/>
      <c r="F30" s="843">
        <f t="shared" si="0"/>
        <v>26805681.550000004</v>
      </c>
    </row>
    <row r="31" spans="1:7">
      <c r="A31" s="844" t="s">
        <v>72</v>
      </c>
      <c r="B31" s="852"/>
      <c r="C31" s="845">
        <v>46003273.630000003</v>
      </c>
      <c r="D31" s="845">
        <f>-D22</f>
        <v>-46200970.579999998</v>
      </c>
      <c r="E31" s="853"/>
      <c r="F31" s="843">
        <f t="shared" si="0"/>
        <v>-197696.94999999553</v>
      </c>
    </row>
    <row r="32" spans="1:7">
      <c r="A32" s="844" t="s">
        <v>73</v>
      </c>
      <c r="B32" s="852"/>
      <c r="C32" s="852"/>
      <c r="D32" s="845"/>
      <c r="E32" s="853"/>
      <c r="F32" s="843">
        <f t="shared" si="0"/>
        <v>0</v>
      </c>
    </row>
    <row r="33" spans="1:7">
      <c r="A33" s="844" t="s">
        <v>74</v>
      </c>
      <c r="B33" s="852"/>
      <c r="C33" s="852"/>
      <c r="D33" s="845"/>
      <c r="E33" s="853"/>
      <c r="F33" s="843">
        <f t="shared" si="0"/>
        <v>0</v>
      </c>
    </row>
    <row r="34" spans="1:7">
      <c r="A34" s="844" t="s">
        <v>75</v>
      </c>
      <c r="B34" s="850"/>
      <c r="C34" s="850"/>
      <c r="D34" s="845"/>
      <c r="E34" s="851"/>
      <c r="F34" s="843">
        <f t="shared" si="0"/>
        <v>0</v>
      </c>
    </row>
    <row r="35" spans="1:7">
      <c r="A35" s="844"/>
      <c r="B35" s="855"/>
      <c r="C35" s="855"/>
      <c r="D35" s="855"/>
      <c r="E35" s="856"/>
      <c r="F35" s="856"/>
    </row>
    <row r="36" spans="1:7" ht="33.75">
      <c r="A36" s="839" t="s">
        <v>1044</v>
      </c>
      <c r="B36" s="852"/>
      <c r="C36" s="852"/>
      <c r="D36" s="852"/>
      <c r="E36" s="843">
        <f>E37+E38</f>
        <v>0</v>
      </c>
      <c r="F36" s="843">
        <f t="shared" si="0"/>
        <v>0</v>
      </c>
    </row>
    <row r="37" spans="1:7">
      <c r="A37" s="844" t="s">
        <v>77</v>
      </c>
      <c r="B37" s="852"/>
      <c r="C37" s="852"/>
      <c r="D37" s="852"/>
      <c r="E37" s="854"/>
      <c r="F37" s="843">
        <f t="shared" si="0"/>
        <v>0</v>
      </c>
    </row>
    <row r="38" spans="1:7">
      <c r="A38" s="844" t="s">
        <v>78</v>
      </c>
      <c r="B38" s="850"/>
      <c r="C38" s="850"/>
      <c r="D38" s="850"/>
      <c r="E38" s="854"/>
      <c r="F38" s="843">
        <f t="shared" si="0"/>
        <v>0</v>
      </c>
    </row>
    <row r="39" spans="1:7" ht="15.75" thickBot="1">
      <c r="A39" s="857"/>
      <c r="B39" s="858"/>
      <c r="C39" s="858"/>
      <c r="D39" s="858"/>
      <c r="E39" s="859"/>
      <c r="F39" s="859"/>
    </row>
    <row r="40" spans="1:7" ht="20.25" customHeight="1" thickBot="1">
      <c r="A40" s="863" t="s">
        <v>1043</v>
      </c>
      <c r="B40" s="860">
        <f>B22+B24</f>
        <v>32650565.07</v>
      </c>
      <c r="C40" s="860">
        <f>C22+C29</f>
        <v>118727828.08000001</v>
      </c>
      <c r="D40" s="860">
        <f>D22+D29</f>
        <v>26805681.550000004</v>
      </c>
      <c r="E40" s="861">
        <f>E22+E36</f>
        <v>0</v>
      </c>
      <c r="F40" s="861">
        <f t="shared" si="0"/>
        <v>178184074.70000002</v>
      </c>
      <c r="G40" t="str">
        <f>IF((F40-'ETCA-I-01'!F48)&gt;0.99,"ERROR: DEBERÁ SER IGUAL QUE TOTAL HACIENDA PÚBLICA/PATRIMONIO DEL FORMATO ETCA-I-01","")</f>
        <v/>
      </c>
    </row>
    <row r="41" spans="1:7">
      <c r="A41" s="862"/>
    </row>
  </sheetData>
  <sheetProtection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7"/>
  <sheetViews>
    <sheetView view="pageBreakPreview" topLeftCell="A46" zoomScale="90" zoomScaleNormal="100" zoomScaleSheetLayoutView="90" workbookViewId="0">
      <selection activeCell="C28" sqref="C28"/>
    </sheetView>
  </sheetViews>
  <sheetFormatPr baseColWidth="10" defaultColWidth="11.28515625" defaultRowHeight="16.5"/>
  <cols>
    <col min="1" max="1" width="80.85546875" style="119" bestFit="1" customWidth="1"/>
    <col min="2" max="3" width="17" style="119" customWidth="1"/>
    <col min="4" max="16384" width="11.28515625" style="119"/>
  </cols>
  <sheetData>
    <row r="1" spans="1:4">
      <c r="A1" s="1085" t="str">
        <f>'ETCA-I-01'!A1:G1</f>
        <v>COMISION DE VIVIENDA DEL ESTADO DE SONORA</v>
      </c>
      <c r="B1" s="1085"/>
      <c r="C1" s="1085"/>
    </row>
    <row r="2" spans="1:4" s="102" customFormat="1" ht="15.75">
      <c r="A2" s="1083" t="s">
        <v>3</v>
      </c>
      <c r="B2" s="1083"/>
      <c r="C2" s="1083"/>
    </row>
    <row r="3" spans="1:4" s="102" customFormat="1" ht="17.25" thickBot="1">
      <c r="A3" s="1102" t="str">
        <f>'ETCA-I-03'!A3:D3</f>
        <v>Del 01 de Enero al 30 de Septiembre de 2020</v>
      </c>
      <c r="B3" s="1102"/>
      <c r="C3" s="1102"/>
    </row>
    <row r="4" spans="1:4" ht="30" customHeight="1" thickBot="1">
      <c r="A4" s="121"/>
      <c r="B4" s="122" t="s">
        <v>250</v>
      </c>
      <c r="C4" s="123" t="s">
        <v>251</v>
      </c>
    </row>
    <row r="5" spans="1:4" ht="17.25" thickTop="1">
      <c r="A5" s="529" t="s">
        <v>252</v>
      </c>
      <c r="B5" s="530">
        <f>B6+B15</f>
        <v>3894713.6900000004</v>
      </c>
      <c r="C5" s="531">
        <f>C6+C15</f>
        <v>33690029.159999982</v>
      </c>
    </row>
    <row r="6" spans="1:4">
      <c r="A6" s="532" t="s">
        <v>25</v>
      </c>
      <c r="B6" s="533">
        <f>SUM(B7:B13)</f>
        <v>3894713.6900000004</v>
      </c>
      <c r="C6" s="534">
        <f>SUM(C7:C13)</f>
        <v>10183441.140000001</v>
      </c>
    </row>
    <row r="7" spans="1:4" s="120" customFormat="1" ht="13.5">
      <c r="A7" s="535" t="s">
        <v>27</v>
      </c>
      <c r="B7" s="536">
        <f>+'ETCA-I-01'!C7-'ETCA-I-01'!B7</f>
        <v>2152391.0700000003</v>
      </c>
      <c r="C7" s="537"/>
      <c r="D7" s="430"/>
    </row>
    <row r="8" spans="1:4" s="120" customFormat="1" ht="13.5">
      <c r="A8" s="535" t="s">
        <v>29</v>
      </c>
      <c r="B8" s="536"/>
      <c r="C8" s="537">
        <f>+'ETCA-I-01'!B8-'ETCA-I-01'!C8</f>
        <v>10183441.140000001</v>
      </c>
    </row>
    <row r="9" spans="1:4" s="120" customFormat="1" ht="13.5">
      <c r="A9" s="535" t="s">
        <v>31</v>
      </c>
      <c r="B9" s="536">
        <f>+'ETCA-I-01'!C9-'ETCA-I-01'!B9</f>
        <v>1742322.62</v>
      </c>
      <c r="C9" s="537"/>
    </row>
    <row r="10" spans="1:4" s="120" customFormat="1" ht="13.5">
      <c r="A10" s="535" t="s">
        <v>253</v>
      </c>
      <c r="B10" s="536"/>
      <c r="C10" s="537"/>
    </row>
    <row r="11" spans="1:4" s="120" customFormat="1" ht="13.5">
      <c r="A11" s="535" t="s">
        <v>35</v>
      </c>
      <c r="B11" s="536"/>
      <c r="C11" s="537"/>
    </row>
    <row r="12" spans="1:4" s="120" customFormat="1" ht="13.5">
      <c r="A12" s="535" t="s">
        <v>37</v>
      </c>
      <c r="B12" s="536"/>
      <c r="C12" s="537"/>
    </row>
    <row r="13" spans="1:4" s="120" customFormat="1" ht="13.5">
      <c r="A13" s="535" t="s">
        <v>39</v>
      </c>
      <c r="B13" s="536"/>
      <c r="C13" s="537"/>
    </row>
    <row r="14" spans="1:4" ht="5.25" customHeight="1">
      <c r="A14" s="529"/>
      <c r="B14" s="538"/>
      <c r="C14" s="539"/>
    </row>
    <row r="15" spans="1:4">
      <c r="A15" s="532" t="s">
        <v>44</v>
      </c>
      <c r="B15" s="533">
        <f>SUM(B16:B24)</f>
        <v>0</v>
      </c>
      <c r="C15" s="534">
        <f>SUM(C16:C24)</f>
        <v>23506588.019999985</v>
      </c>
    </row>
    <row r="16" spans="1:4" s="120" customFormat="1" ht="13.5">
      <c r="A16" s="535" t="s">
        <v>46</v>
      </c>
      <c r="B16" s="536"/>
      <c r="C16" s="537"/>
    </row>
    <row r="17" spans="1:3" s="120" customFormat="1" ht="13.5">
      <c r="A17" s="535" t="s">
        <v>48</v>
      </c>
      <c r="B17" s="536"/>
      <c r="C17" s="537"/>
    </row>
    <row r="18" spans="1:3" s="120" customFormat="1" ht="13.5">
      <c r="A18" s="535" t="s">
        <v>50</v>
      </c>
      <c r="B18" s="536"/>
      <c r="C18" s="537">
        <f>+'ETCA-I-01'!B21-'ETCA-I-01'!C21</f>
        <v>23215449.249999985</v>
      </c>
    </row>
    <row r="19" spans="1:3" s="120" customFormat="1" ht="13.5">
      <c r="A19" s="535" t="s">
        <v>52</v>
      </c>
      <c r="B19" s="536"/>
      <c r="C19" s="537">
        <f>+'ETCA-I-01'!B22-'ETCA-I-01'!C22</f>
        <v>71938.390000000596</v>
      </c>
    </row>
    <row r="20" spans="1:3" s="120" customFormat="1" ht="13.5">
      <c r="A20" s="535" t="s">
        <v>54</v>
      </c>
      <c r="B20" s="536"/>
      <c r="C20" s="537"/>
    </row>
    <row r="21" spans="1:3" s="120" customFormat="1" ht="13.5">
      <c r="A21" s="535" t="s">
        <v>56</v>
      </c>
      <c r="B21" s="536"/>
      <c r="C21" s="537">
        <f>+'ETCA-I-01'!B24-'ETCA-I-01'!C24</f>
        <v>219200.37999999989</v>
      </c>
    </row>
    <row r="22" spans="1:3" s="120" customFormat="1" ht="13.5">
      <c r="A22" s="535" t="s">
        <v>58</v>
      </c>
      <c r="B22" s="536"/>
      <c r="C22" s="537"/>
    </row>
    <row r="23" spans="1:3" s="120" customFormat="1" ht="13.5">
      <c r="A23" s="535" t="s">
        <v>59</v>
      </c>
      <c r="B23" s="536"/>
      <c r="C23" s="537"/>
    </row>
    <row r="24" spans="1:3" s="120" customFormat="1" ht="13.5">
      <c r="A24" s="535" t="s">
        <v>60</v>
      </c>
      <c r="B24" s="536"/>
      <c r="C24" s="537"/>
    </row>
    <row r="25" spans="1:3" ht="6.75" customHeight="1">
      <c r="A25" s="540"/>
      <c r="B25" s="538"/>
      <c r="C25" s="539"/>
    </row>
    <row r="26" spans="1:3">
      <c r="A26" s="529" t="s">
        <v>254</v>
      </c>
      <c r="B26" s="530">
        <f>B27+B37</f>
        <v>2785092.1100000013</v>
      </c>
      <c r="C26" s="531">
        <f>C27+C37</f>
        <v>0</v>
      </c>
    </row>
    <row r="27" spans="1:3">
      <c r="A27" s="532" t="s">
        <v>26</v>
      </c>
      <c r="B27" s="533">
        <f>SUM(B28:B35)</f>
        <v>2785092.1100000013</v>
      </c>
      <c r="C27" s="534">
        <f>SUM(C28:C35)</f>
        <v>0</v>
      </c>
    </row>
    <row r="28" spans="1:3" s="120" customFormat="1" ht="13.5">
      <c r="A28" s="535" t="s">
        <v>28</v>
      </c>
      <c r="B28" s="536">
        <f>+'ETCA-I-01'!F7-'ETCA-I-01'!G7</f>
        <v>2785092.1100000013</v>
      </c>
      <c r="C28" s="537"/>
    </row>
    <row r="29" spans="1:3" s="120" customFormat="1" ht="13.5">
      <c r="A29" s="535" t="s">
        <v>30</v>
      </c>
      <c r="B29" s="536"/>
      <c r="C29" s="537"/>
    </row>
    <row r="30" spans="1:3" s="120" customFormat="1" ht="13.5">
      <c r="A30" s="535" t="s">
        <v>32</v>
      </c>
      <c r="B30" s="536"/>
      <c r="C30" s="537"/>
    </row>
    <row r="31" spans="1:3" s="120" customFormat="1" ht="13.5">
      <c r="A31" s="535" t="s">
        <v>34</v>
      </c>
      <c r="B31" s="536"/>
      <c r="C31" s="537"/>
    </row>
    <row r="32" spans="1:3" s="120" customFormat="1" ht="13.5">
      <c r="A32" s="535" t="s">
        <v>36</v>
      </c>
      <c r="B32" s="536"/>
      <c r="C32" s="537"/>
    </row>
    <row r="33" spans="1:3" s="120" customFormat="1" ht="13.5">
      <c r="A33" s="535" t="s">
        <v>38</v>
      </c>
      <c r="B33" s="536"/>
      <c r="C33" s="537"/>
    </row>
    <row r="34" spans="1:3" s="120" customFormat="1" ht="13.5">
      <c r="A34" s="535" t="s">
        <v>40</v>
      </c>
      <c r="B34" s="536"/>
      <c r="C34" s="537"/>
    </row>
    <row r="35" spans="1:3" s="120" customFormat="1" ht="13.5">
      <c r="A35" s="535" t="s">
        <v>41</v>
      </c>
      <c r="B35" s="536"/>
      <c r="C35" s="537"/>
    </row>
    <row r="36" spans="1:3" ht="6" customHeight="1">
      <c r="A36" s="529"/>
      <c r="B36" s="541"/>
      <c r="C36" s="542"/>
    </row>
    <row r="37" spans="1:3">
      <c r="A37" s="532" t="s">
        <v>45</v>
      </c>
      <c r="B37" s="533">
        <f>SUM(B38:B43)</f>
        <v>0</v>
      </c>
      <c r="C37" s="534">
        <f>SUM(C38:C43)</f>
        <v>0</v>
      </c>
    </row>
    <row r="38" spans="1:3" s="120" customFormat="1" ht="13.5">
      <c r="A38" s="535" t="s">
        <v>47</v>
      </c>
      <c r="B38" s="536"/>
      <c r="C38" s="537"/>
    </row>
    <row r="39" spans="1:3" s="120" customFormat="1" ht="13.5">
      <c r="A39" s="535" t="s">
        <v>49</v>
      </c>
      <c r="B39" s="536"/>
      <c r="C39" s="537"/>
    </row>
    <row r="40" spans="1:3" s="120" customFormat="1" ht="13.5">
      <c r="A40" s="535" t="s">
        <v>51</v>
      </c>
      <c r="B40" s="536"/>
      <c r="C40" s="537"/>
    </row>
    <row r="41" spans="1:3" s="120" customFormat="1" ht="13.5">
      <c r="A41" s="535" t="s">
        <v>53</v>
      </c>
      <c r="B41" s="536"/>
      <c r="C41" s="537"/>
    </row>
    <row r="42" spans="1:3" s="120" customFormat="1" ht="13.5">
      <c r="A42" s="535" t="s">
        <v>55</v>
      </c>
      <c r="B42" s="536"/>
      <c r="C42" s="537"/>
    </row>
    <row r="43" spans="1:3" s="120" customFormat="1" ht="13.5">
      <c r="A43" s="535" t="s">
        <v>57</v>
      </c>
      <c r="B43" s="536"/>
      <c r="C43" s="537"/>
    </row>
    <row r="44" spans="1:3">
      <c r="A44" s="543"/>
      <c r="B44" s="538"/>
      <c r="C44" s="539"/>
    </row>
    <row r="45" spans="1:3">
      <c r="A45" s="529" t="s">
        <v>255</v>
      </c>
      <c r="B45" s="530">
        <f>B46+B51</f>
        <v>46405512.390000001</v>
      </c>
      <c r="C45" s="531">
        <f>C46+C51</f>
        <v>19395289.030000009</v>
      </c>
    </row>
    <row r="46" spans="1:3">
      <c r="A46" s="532" t="s">
        <v>66</v>
      </c>
      <c r="B46" s="533">
        <f>SUM(B47:B49)</f>
        <v>402238.76000000164</v>
      </c>
      <c r="C46" s="534">
        <f>SUM(C47:C49)</f>
        <v>0</v>
      </c>
    </row>
    <row r="47" spans="1:3" s="120" customFormat="1" ht="13.5">
      <c r="A47" s="535" t="s">
        <v>67</v>
      </c>
      <c r="B47" s="536">
        <f>+'ETCA-I-01'!F35-'ETCA-I-01'!G35</f>
        <v>402238.76000000164</v>
      </c>
      <c r="C47" s="537"/>
    </row>
    <row r="48" spans="1:3" s="120" customFormat="1" ht="13.5">
      <c r="A48" s="535" t="s">
        <v>68</v>
      </c>
      <c r="B48" s="536"/>
      <c r="C48" s="537"/>
    </row>
    <row r="49" spans="1:3" s="120" customFormat="1" ht="13.5">
      <c r="A49" s="535" t="s">
        <v>69</v>
      </c>
      <c r="B49" s="536"/>
      <c r="C49" s="537"/>
    </row>
    <row r="50" spans="1:3" ht="6" customHeight="1">
      <c r="A50" s="532"/>
      <c r="B50" s="541"/>
      <c r="C50" s="542"/>
    </row>
    <row r="51" spans="1:3" ht="15.75" customHeight="1">
      <c r="A51" s="532" t="s">
        <v>70</v>
      </c>
      <c r="B51" s="533">
        <f>SUM(B52:B56)</f>
        <v>46003273.629999995</v>
      </c>
      <c r="C51" s="534">
        <f>SUM(C52:C56)</f>
        <v>19395289.030000009</v>
      </c>
    </row>
    <row r="52" spans="1:3" s="120" customFormat="1" ht="13.5">
      <c r="A52" s="535" t="s">
        <v>71</v>
      </c>
      <c r="B52" s="536"/>
      <c r="C52" s="537">
        <f>+'ETCA-I-01'!G39-'ETCA-I-01'!F39</f>
        <v>19395289.030000009</v>
      </c>
    </row>
    <row r="53" spans="1:3" s="120" customFormat="1" ht="13.5">
      <c r="A53" s="535" t="s">
        <v>72</v>
      </c>
      <c r="B53" s="536">
        <f>+'ETCA-I-01'!F40-'ETCA-I-01'!G40</f>
        <v>46003273.629999995</v>
      </c>
      <c r="C53" s="537"/>
    </row>
    <row r="54" spans="1:3" s="120" customFormat="1" ht="13.5">
      <c r="A54" s="535" t="s">
        <v>73</v>
      </c>
      <c r="B54" s="536"/>
      <c r="C54" s="537"/>
    </row>
    <row r="55" spans="1:3" s="120" customFormat="1" ht="13.5">
      <c r="A55" s="535" t="s">
        <v>74</v>
      </c>
      <c r="B55" s="536"/>
      <c r="C55" s="537"/>
    </row>
    <row r="56" spans="1:3" s="120" customFormat="1" ht="13.5">
      <c r="A56" s="535" t="s">
        <v>75</v>
      </c>
      <c r="B56" s="536"/>
      <c r="C56" s="537"/>
    </row>
    <row r="57" spans="1:3" ht="7.5" customHeight="1">
      <c r="A57" s="532"/>
      <c r="B57" s="538"/>
      <c r="C57" s="539"/>
    </row>
    <row r="58" spans="1:3">
      <c r="A58" s="532" t="s">
        <v>256</v>
      </c>
      <c r="B58" s="533">
        <f>SUM(B59:B60)</f>
        <v>0</v>
      </c>
      <c r="C58" s="534">
        <f>SUM(C59:C60)</f>
        <v>0</v>
      </c>
    </row>
    <row r="59" spans="1:3" s="120" customFormat="1" ht="13.5">
      <c r="A59" s="535" t="s">
        <v>77</v>
      </c>
      <c r="B59" s="536"/>
      <c r="C59" s="537"/>
    </row>
    <row r="60" spans="1:3" s="120" customFormat="1" ht="14.25" thickBot="1">
      <c r="A60" s="544" t="s">
        <v>78</v>
      </c>
      <c r="B60" s="545"/>
      <c r="C60" s="546"/>
    </row>
    <row r="61" spans="1:3" s="120" customFormat="1" ht="13.5">
      <c r="A61" s="429" t="s">
        <v>243</v>
      </c>
      <c r="B61" s="536"/>
      <c r="C61" s="536"/>
    </row>
    <row r="62" spans="1:3" s="120" customFormat="1" ht="13.5">
      <c r="A62" s="429"/>
      <c r="B62" s="536"/>
      <c r="C62" s="536"/>
    </row>
    <row r="63" spans="1:3" s="120" customFormat="1" ht="13.5">
      <c r="A63" s="429"/>
      <c r="B63" s="536"/>
      <c r="C63" s="536"/>
    </row>
    <row r="64" spans="1:3" s="120" customFormat="1" ht="13.5">
      <c r="A64" s="547"/>
      <c r="B64" s="536"/>
      <c r="C64" s="536"/>
    </row>
    <row r="65" spans="1:3" s="120" customFormat="1" ht="13.5">
      <c r="A65" s="547" t="s">
        <v>244</v>
      </c>
      <c r="B65" s="536"/>
      <c r="C65" s="536"/>
    </row>
    <row r="66" spans="1:3" s="120" customFormat="1" ht="13.5">
      <c r="A66" s="547" t="s">
        <v>244</v>
      </c>
      <c r="B66" s="536"/>
      <c r="C66" s="536"/>
    </row>
    <row r="67" spans="1:3">
      <c r="A67" s="429" t="s">
        <v>244</v>
      </c>
      <c r="B67" s="548"/>
      <c r="C67" s="548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pageSetUpPr fitToPage="1"/>
  </sheetPr>
  <dimension ref="A1:E70"/>
  <sheetViews>
    <sheetView tabSelected="1" view="pageBreakPreview" zoomScaleNormal="100" zoomScaleSheetLayoutView="100" workbookViewId="0">
      <selection activeCell="B75" sqref="B75"/>
    </sheetView>
  </sheetViews>
  <sheetFormatPr baseColWidth="10" defaultColWidth="11.28515625" defaultRowHeight="16.5"/>
  <cols>
    <col min="1" max="1" width="1.5703125" style="48" customWidth="1"/>
    <col min="2" max="2" width="70.85546875" style="48" customWidth="1"/>
    <col min="3" max="4" width="12.7109375" style="48" customWidth="1"/>
    <col min="5" max="16384" width="11.28515625" style="48"/>
  </cols>
  <sheetData>
    <row r="1" spans="1:4">
      <c r="A1" s="1085" t="str">
        <f>'ETCA-I-01'!A1</f>
        <v>COMISION DE VIVIENDA DEL ESTADO DE SONORA</v>
      </c>
      <c r="B1" s="1085"/>
      <c r="C1" s="1085"/>
      <c r="D1" s="1085"/>
    </row>
    <row r="2" spans="1:4">
      <c r="A2" s="1083" t="s">
        <v>4</v>
      </c>
      <c r="B2" s="1083"/>
      <c r="C2" s="1083"/>
      <c r="D2" s="1083"/>
    </row>
    <row r="3" spans="1:4">
      <c r="A3" s="1102" t="str">
        <f>'ETCA-I-01'!A3:G3</f>
        <v>Al 30 de Septiembre de 2020</v>
      </c>
      <c r="B3" s="1102"/>
      <c r="C3" s="1102"/>
      <c r="D3" s="1102"/>
    </row>
    <row r="4" spans="1:4" ht="17.25" thickBot="1">
      <c r="A4" s="1105" t="s">
        <v>1023</v>
      </c>
      <c r="B4" s="1105"/>
      <c r="C4" s="49"/>
      <c r="D4" s="47"/>
    </row>
    <row r="5" spans="1:4" ht="23.25" customHeight="1" thickBot="1">
      <c r="A5" s="1106" t="s">
        <v>246</v>
      </c>
      <c r="B5" s="1107"/>
      <c r="C5" s="158">
        <v>2020</v>
      </c>
      <c r="D5" s="159">
        <v>2019</v>
      </c>
    </row>
    <row r="6" spans="1:4" s="125" customFormat="1" ht="12" customHeight="1" thickTop="1">
      <c r="A6" s="1103" t="s">
        <v>257</v>
      </c>
      <c r="B6" s="1104"/>
      <c r="C6" s="1104"/>
      <c r="D6" s="124"/>
    </row>
    <row r="7" spans="1:4" s="125" customFormat="1" ht="12.75" customHeight="1">
      <c r="A7" s="126"/>
      <c r="B7" s="127" t="s">
        <v>250</v>
      </c>
      <c r="C7" s="142">
        <f>SUM(C8:C17)</f>
        <v>61079308.440000005</v>
      </c>
      <c r="D7" s="143">
        <f>SUM(D8:D17)</f>
        <v>87176445.25999999</v>
      </c>
    </row>
    <row r="8" spans="1:4" s="129" customFormat="1" ht="11.1" customHeight="1">
      <c r="A8" s="128"/>
      <c r="B8" s="140" t="s">
        <v>198</v>
      </c>
      <c r="C8" s="144"/>
      <c r="D8" s="145"/>
    </row>
    <row r="9" spans="1:4" s="129" customFormat="1" ht="11.1" customHeight="1">
      <c r="A9" s="128"/>
      <c r="B9" s="140" t="s">
        <v>199</v>
      </c>
      <c r="C9" s="144"/>
      <c r="D9" s="145"/>
    </row>
    <row r="10" spans="1:4" s="129" customFormat="1" ht="11.1" customHeight="1">
      <c r="A10" s="128"/>
      <c r="B10" s="140" t="s">
        <v>258</v>
      </c>
      <c r="C10" s="144"/>
      <c r="D10" s="145"/>
    </row>
    <row r="11" spans="1:4" s="129" customFormat="1" ht="11.1" customHeight="1">
      <c r="A11" s="128"/>
      <c r="B11" s="140" t="s">
        <v>201</v>
      </c>
      <c r="C11" s="144"/>
      <c r="D11" s="145"/>
    </row>
    <row r="12" spans="1:4" s="129" customFormat="1" ht="11.1" customHeight="1">
      <c r="A12" s="128"/>
      <c r="B12" s="140" t="s">
        <v>420</v>
      </c>
      <c r="C12" s="144">
        <f>+'ETCA-I-03'!C12</f>
        <v>197813.06</v>
      </c>
      <c r="D12" s="145"/>
    </row>
    <row r="13" spans="1:4" s="129" customFormat="1" ht="11.1" customHeight="1">
      <c r="A13" s="128"/>
      <c r="B13" s="140" t="s">
        <v>945</v>
      </c>
      <c r="C13" s="144"/>
      <c r="D13" s="145"/>
    </row>
    <row r="14" spans="1:4" s="129" customFormat="1" ht="11.1" customHeight="1">
      <c r="A14" s="128"/>
      <c r="B14" s="140" t="s">
        <v>961</v>
      </c>
      <c r="C14" s="144"/>
      <c r="D14" s="145">
        <v>463434.69</v>
      </c>
    </row>
    <row r="15" spans="1:4" s="129" customFormat="1" ht="25.5" customHeight="1">
      <c r="A15" s="128"/>
      <c r="B15" s="140" t="s">
        <v>947</v>
      </c>
      <c r="C15" s="144"/>
      <c r="D15" s="145"/>
    </row>
    <row r="16" spans="1:4" s="129" customFormat="1" ht="12" customHeight="1">
      <c r="A16" s="128"/>
      <c r="B16" s="140" t="s">
        <v>956</v>
      </c>
      <c r="C16" s="144">
        <f>+'ETCA-I-03'!C17</f>
        <v>60881495.380000003</v>
      </c>
      <c r="D16" s="145">
        <v>86713010.569999993</v>
      </c>
    </row>
    <row r="17" spans="1:4" s="129" customFormat="1" ht="12" customHeight="1">
      <c r="A17" s="128"/>
      <c r="B17" s="140" t="s">
        <v>259</v>
      </c>
      <c r="C17" s="144"/>
      <c r="D17" s="145"/>
    </row>
    <row r="18" spans="1:4" s="125" customFormat="1" ht="13.5" customHeight="1">
      <c r="A18" s="126"/>
      <c r="B18" s="127" t="s">
        <v>251</v>
      </c>
      <c r="C18" s="142">
        <f>SUM(C19:C34)</f>
        <v>40396382.18</v>
      </c>
      <c r="D18" s="143">
        <f>SUM(D19:D34)</f>
        <v>74618606.780000001</v>
      </c>
    </row>
    <row r="19" spans="1:4" s="125" customFormat="1" ht="11.1" customHeight="1">
      <c r="A19" s="126"/>
      <c r="B19" s="140" t="s">
        <v>212</v>
      </c>
      <c r="C19" s="144">
        <f>+'ETCA-I-03'!C28</f>
        <v>16925947.5</v>
      </c>
      <c r="D19" s="145">
        <v>14774725.359999999</v>
      </c>
    </row>
    <row r="20" spans="1:4" s="125" customFormat="1" ht="11.1" customHeight="1">
      <c r="A20" s="126"/>
      <c r="B20" s="140" t="s">
        <v>213</v>
      </c>
      <c r="C20" s="144">
        <f>+'ETCA-I-03'!C29</f>
        <v>629837.02</v>
      </c>
      <c r="D20" s="145">
        <v>866932.55</v>
      </c>
    </row>
    <row r="21" spans="1:4" s="125" customFormat="1" ht="11.1" customHeight="1">
      <c r="A21" s="126"/>
      <c r="B21" s="140" t="s">
        <v>214</v>
      </c>
      <c r="C21" s="144">
        <f>+'ETCA-I-03'!C30</f>
        <v>5907554.8600000003</v>
      </c>
      <c r="D21" s="145">
        <v>7584285.7699999996</v>
      </c>
    </row>
    <row r="22" spans="1:4" s="125" customFormat="1" ht="12.75" customHeight="1">
      <c r="A22" s="126"/>
      <c r="B22" s="140" t="s">
        <v>215</v>
      </c>
      <c r="C22" s="144">
        <f>+'ETCA-I-03'!C31</f>
        <v>10810287.51</v>
      </c>
      <c r="D22" s="145">
        <v>22899129.199999999</v>
      </c>
    </row>
    <row r="23" spans="1:4" s="125" customFormat="1" ht="11.1" customHeight="1">
      <c r="A23" s="126"/>
      <c r="B23" s="140" t="s">
        <v>260</v>
      </c>
      <c r="C23" s="144"/>
      <c r="D23" s="145"/>
    </row>
    <row r="24" spans="1:4" s="125" customFormat="1" ht="11.1" customHeight="1">
      <c r="A24" s="126"/>
      <c r="B24" s="140" t="s">
        <v>261</v>
      </c>
      <c r="C24" s="144"/>
      <c r="D24" s="145"/>
    </row>
    <row r="25" spans="1:4" s="125" customFormat="1" ht="11.1" customHeight="1">
      <c r="A25" s="126"/>
      <c r="B25" s="140" t="s">
        <v>218</v>
      </c>
      <c r="C25" s="144"/>
      <c r="D25" s="145"/>
    </row>
    <row r="26" spans="1:4" s="125" customFormat="1" ht="11.1" customHeight="1">
      <c r="A26" s="126"/>
      <c r="B26" s="140" t="s">
        <v>219</v>
      </c>
      <c r="C26" s="144"/>
      <c r="D26" s="145"/>
    </row>
    <row r="27" spans="1:4" s="125" customFormat="1" ht="11.1" customHeight="1">
      <c r="A27" s="126"/>
      <c r="B27" s="140" t="s">
        <v>220</v>
      </c>
      <c r="C27" s="144"/>
      <c r="D27" s="145"/>
    </row>
    <row r="28" spans="1:4" s="125" customFormat="1" ht="11.1" customHeight="1">
      <c r="A28" s="126"/>
      <c r="B28" s="140" t="s">
        <v>221</v>
      </c>
      <c r="C28" s="144"/>
      <c r="D28" s="145"/>
    </row>
    <row r="29" spans="1:4" s="125" customFormat="1" ht="11.1" customHeight="1">
      <c r="A29" s="126"/>
      <c r="B29" s="140" t="s">
        <v>222</v>
      </c>
      <c r="C29" s="144"/>
      <c r="D29" s="145"/>
    </row>
    <row r="30" spans="1:4" s="125" customFormat="1" ht="11.1" customHeight="1">
      <c r="A30" s="126"/>
      <c r="B30" s="140" t="s">
        <v>223</v>
      </c>
      <c r="C30" s="144"/>
      <c r="D30" s="145"/>
    </row>
    <row r="31" spans="1:4" s="125" customFormat="1" ht="11.1" customHeight="1">
      <c r="A31" s="126"/>
      <c r="B31" s="140" t="s">
        <v>262</v>
      </c>
      <c r="C31" s="144"/>
      <c r="D31" s="145"/>
    </row>
    <row r="32" spans="1:4" s="125" customFormat="1" ht="11.1" customHeight="1">
      <c r="A32" s="126"/>
      <c r="B32" s="140" t="s">
        <v>67</v>
      </c>
      <c r="C32" s="144"/>
      <c r="D32" s="145"/>
    </row>
    <row r="33" spans="1:4" s="125" customFormat="1" ht="11.1" customHeight="1">
      <c r="A33" s="126"/>
      <c r="B33" s="140" t="s">
        <v>226</v>
      </c>
      <c r="C33" s="144"/>
      <c r="D33" s="145"/>
    </row>
    <row r="34" spans="1:4" s="125" customFormat="1" ht="11.1" customHeight="1">
      <c r="A34" s="126"/>
      <c r="B34" s="140" t="s">
        <v>263</v>
      </c>
      <c r="C34" s="144">
        <v>6122755.29</v>
      </c>
      <c r="D34" s="145">
        <v>28493533.899999999</v>
      </c>
    </row>
    <row r="35" spans="1:4" s="125" customFormat="1" ht="12" customHeight="1">
      <c r="A35" s="130" t="s">
        <v>264</v>
      </c>
      <c r="B35" s="131"/>
      <c r="C35" s="146">
        <f>C7-C18</f>
        <v>20682926.260000005</v>
      </c>
      <c r="D35" s="147">
        <f>D7-D18</f>
        <v>12557838.479999989</v>
      </c>
    </row>
    <row r="36" spans="1:4" s="125" customFormat="1" ht="4.5" customHeight="1">
      <c r="A36" s="132"/>
      <c r="B36" s="133"/>
      <c r="C36" s="148"/>
      <c r="D36" s="149"/>
    </row>
    <row r="37" spans="1:4" s="125" customFormat="1" ht="12.75">
      <c r="A37" s="134" t="s">
        <v>265</v>
      </c>
      <c r="B37" s="127"/>
      <c r="C37" s="150"/>
      <c r="D37" s="151"/>
    </row>
    <row r="38" spans="1:4" s="125" customFormat="1" ht="10.5" customHeight="1">
      <c r="A38" s="126"/>
      <c r="B38" s="127" t="s">
        <v>250</v>
      </c>
      <c r="C38" s="142">
        <f>SUM(C39:C41)</f>
        <v>49831.4</v>
      </c>
      <c r="D38" s="143">
        <f>SUM(D39:D41)</f>
        <v>0</v>
      </c>
    </row>
    <row r="39" spans="1:4" s="125" customFormat="1" ht="11.1" customHeight="1">
      <c r="A39" s="126"/>
      <c r="B39" s="141" t="s">
        <v>50</v>
      </c>
      <c r="C39" s="144"/>
      <c r="D39" s="145"/>
    </row>
    <row r="40" spans="1:4" s="125" customFormat="1" ht="11.1" customHeight="1">
      <c r="A40" s="126"/>
      <c r="B40" s="141" t="s">
        <v>52</v>
      </c>
      <c r="C40" s="144">
        <v>49831.4</v>
      </c>
      <c r="D40" s="145">
        <v>0</v>
      </c>
    </row>
    <row r="41" spans="1:4" s="125" customFormat="1" ht="11.1" customHeight="1">
      <c r="A41" s="126"/>
      <c r="B41" s="141" t="s">
        <v>266</v>
      </c>
      <c r="C41" s="144"/>
      <c r="D41" s="145"/>
    </row>
    <row r="42" spans="1:4" s="125" customFormat="1" ht="10.5" customHeight="1">
      <c r="A42" s="126"/>
      <c r="B42" s="127" t="s">
        <v>251</v>
      </c>
      <c r="C42" s="142">
        <f>SUM(C43:C45)</f>
        <v>22885148.73</v>
      </c>
      <c r="D42" s="143">
        <f>SUM(D43:D45)</f>
        <v>13686436.6</v>
      </c>
    </row>
    <row r="43" spans="1:4" s="125" customFormat="1" ht="11.1" customHeight="1">
      <c r="A43" s="126"/>
      <c r="B43" s="141" t="s">
        <v>50</v>
      </c>
      <c r="C43" s="144">
        <f>+'ETCA-II-13'!F168</f>
        <v>22813210.490000002</v>
      </c>
      <c r="D43" s="145">
        <v>13666346.68</v>
      </c>
    </row>
    <row r="44" spans="1:4" s="125" customFormat="1" ht="11.1" customHeight="1">
      <c r="A44" s="126"/>
      <c r="B44" s="141" t="s">
        <v>52</v>
      </c>
      <c r="C44" s="144">
        <f>+'ETCA-II-13'!F157</f>
        <v>71938.239999999991</v>
      </c>
      <c r="D44" s="145">
        <v>20089.919999999998</v>
      </c>
    </row>
    <row r="45" spans="1:4" s="125" customFormat="1" ht="11.1" customHeight="1">
      <c r="A45" s="126"/>
      <c r="B45" s="141" t="s">
        <v>267</v>
      </c>
      <c r="C45" s="144"/>
      <c r="D45" s="145"/>
    </row>
    <row r="46" spans="1:4" s="125" customFormat="1" ht="12" customHeight="1">
      <c r="A46" s="130" t="s">
        <v>268</v>
      </c>
      <c r="B46" s="131"/>
      <c r="C46" s="146">
        <f>C38-C42</f>
        <v>-22835317.330000002</v>
      </c>
      <c r="D46" s="147">
        <f>D38-D42</f>
        <v>-13686436.6</v>
      </c>
    </row>
    <row r="47" spans="1:4" s="125" customFormat="1" ht="2.25" customHeight="1">
      <c r="A47" s="132"/>
      <c r="B47" s="133"/>
      <c r="C47" s="152"/>
      <c r="D47" s="153"/>
    </row>
    <row r="48" spans="1:4" s="125" customFormat="1" ht="12" customHeight="1">
      <c r="A48" s="134" t="s">
        <v>269</v>
      </c>
      <c r="B48" s="127"/>
      <c r="C48" s="150"/>
      <c r="D48" s="151"/>
    </row>
    <row r="49" spans="1:5" s="125" customFormat="1" ht="12.75">
      <c r="A49" s="126"/>
      <c r="B49" s="127" t="s">
        <v>250</v>
      </c>
      <c r="C49" s="142">
        <f>C50+C53</f>
        <v>0</v>
      </c>
      <c r="D49" s="142">
        <f>D50+D53</f>
        <v>0</v>
      </c>
    </row>
    <row r="50" spans="1:5" s="125" customFormat="1" ht="11.1" customHeight="1">
      <c r="A50" s="126"/>
      <c r="B50" s="141" t="s">
        <v>270</v>
      </c>
      <c r="C50" s="144">
        <f>C51+C52</f>
        <v>0</v>
      </c>
      <c r="D50" s="144">
        <f>D51+D52</f>
        <v>0</v>
      </c>
    </row>
    <row r="51" spans="1:5" s="125" customFormat="1" ht="11.1" customHeight="1">
      <c r="A51" s="126"/>
      <c r="B51" s="141" t="s">
        <v>965</v>
      </c>
      <c r="C51" s="144">
        <v>0</v>
      </c>
      <c r="D51" s="145">
        <v>0</v>
      </c>
    </row>
    <row r="52" spans="1:5" s="125" customFormat="1" ht="11.1" customHeight="1">
      <c r="A52" s="126"/>
      <c r="B52" s="141" t="s">
        <v>966</v>
      </c>
      <c r="C52" s="144">
        <v>0</v>
      </c>
      <c r="D52" s="145">
        <v>0</v>
      </c>
    </row>
    <row r="53" spans="1:5" s="125" customFormat="1" ht="11.1" customHeight="1">
      <c r="A53" s="126"/>
      <c r="B53" s="141" t="s">
        <v>271</v>
      </c>
      <c r="C53" s="144">
        <v>0</v>
      </c>
      <c r="D53" s="145">
        <v>0</v>
      </c>
    </row>
    <row r="54" spans="1:5" s="125" customFormat="1" ht="11.25" customHeight="1">
      <c r="A54" s="126"/>
      <c r="B54" s="127" t="s">
        <v>251</v>
      </c>
      <c r="C54" s="142">
        <f>C55+C58</f>
        <v>0</v>
      </c>
      <c r="D54" s="142">
        <f>D55+D58</f>
        <v>0</v>
      </c>
    </row>
    <row r="55" spans="1:5" s="125" customFormat="1" ht="11.1" customHeight="1">
      <c r="A55" s="126"/>
      <c r="B55" s="141" t="s">
        <v>272</v>
      </c>
      <c r="C55" s="144">
        <f>C56+C57</f>
        <v>0</v>
      </c>
      <c r="D55" s="144">
        <f>D56+D57</f>
        <v>0</v>
      </c>
    </row>
    <row r="56" spans="1:5" s="125" customFormat="1" ht="11.1" customHeight="1">
      <c r="A56" s="126"/>
      <c r="B56" s="141" t="s">
        <v>965</v>
      </c>
      <c r="C56" s="144"/>
      <c r="D56" s="145"/>
    </row>
    <row r="57" spans="1:5" s="125" customFormat="1" ht="11.1" customHeight="1">
      <c r="A57" s="126"/>
      <c r="B57" s="141" t="s">
        <v>966</v>
      </c>
      <c r="C57" s="144"/>
      <c r="D57" s="145"/>
    </row>
    <row r="58" spans="1:5" s="125" customFormat="1" ht="11.1" customHeight="1">
      <c r="A58" s="126"/>
      <c r="B58" s="141" t="s">
        <v>273</v>
      </c>
      <c r="C58" s="144"/>
      <c r="D58" s="145"/>
    </row>
    <row r="59" spans="1:5" s="125" customFormat="1" ht="12" customHeight="1">
      <c r="A59" s="130" t="s">
        <v>274</v>
      </c>
      <c r="B59" s="131"/>
      <c r="C59" s="146">
        <f>C49-C54</f>
        <v>0</v>
      </c>
      <c r="D59" s="147">
        <f>D49-D54</f>
        <v>0</v>
      </c>
    </row>
    <row r="60" spans="1:5" s="125" customFormat="1" ht="2.25" customHeight="1">
      <c r="A60" s="132"/>
      <c r="B60" s="133"/>
      <c r="C60" s="152"/>
      <c r="D60" s="153"/>
    </row>
    <row r="61" spans="1:5" s="125" customFormat="1" ht="12" customHeight="1">
      <c r="A61" s="130" t="s">
        <v>275</v>
      </c>
      <c r="B61" s="135"/>
      <c r="C61" s="154">
        <f>C59+C46+C35</f>
        <v>-2152391.0699999966</v>
      </c>
      <c r="D61" s="155">
        <f>D59+D46+D35</f>
        <v>-1128598.1200000104</v>
      </c>
    </row>
    <row r="62" spans="1:5" ht="2.25" customHeight="1">
      <c r="A62" s="136"/>
      <c r="B62" s="137"/>
      <c r="C62" s="152"/>
      <c r="D62" s="153"/>
    </row>
    <row r="63" spans="1:5" s="125" customFormat="1" ht="12" customHeight="1">
      <c r="A63" s="130" t="s">
        <v>276</v>
      </c>
      <c r="B63" s="131"/>
      <c r="C63" s="144">
        <f>+'ETCA-I-01'!C7</f>
        <v>14329596.689999999</v>
      </c>
      <c r="D63" s="145">
        <v>20668718.260000002</v>
      </c>
      <c r="E63" s="428" t="str">
        <f>IF(C63-'ETCA-I-01'!C7&gt;0.99,"ERROR!!!, NO COINCIDEN LOS MONTOS CON LO REPORTADO EN EL FORMATO ETCA-I-01 EN EL EJERCICIO 2015","")</f>
        <v/>
      </c>
    </row>
    <row r="64" spans="1:5" s="125" customFormat="1" ht="12" customHeight="1" thickBot="1">
      <c r="A64" s="139" t="s">
        <v>277</v>
      </c>
      <c r="B64" s="138"/>
      <c r="C64" s="156">
        <f>C63+C61</f>
        <v>12177205.620000003</v>
      </c>
      <c r="D64" s="157">
        <f>D63+D61</f>
        <v>19540120.139999993</v>
      </c>
      <c r="E64" s="428" t="str">
        <f>IF(C64-'ETCA-I-01'!B7&gt;0.99,"ERROR!!!, NO COINCIDEN LOS MONTOS CON LO REPORTADO EN EL FORMATO ETCA-I-01","")</f>
        <v/>
      </c>
    </row>
    <row r="65" spans="1:5" s="125" customFormat="1" ht="12" customHeight="1">
      <c r="A65" s="125" t="s">
        <v>243</v>
      </c>
      <c r="E65" s="579"/>
    </row>
    <row r="66" spans="1:5" s="125" customFormat="1" ht="12" customHeight="1">
      <c r="E66" s="579"/>
    </row>
    <row r="67" spans="1:5" s="125" customFormat="1" ht="12" customHeight="1">
      <c r="A67" s="131"/>
      <c r="B67" s="135"/>
      <c r="C67" s="154"/>
      <c r="D67" s="154"/>
      <c r="E67" s="428"/>
    </row>
    <row r="68" spans="1:5" s="125" customFormat="1" ht="12" customHeight="1">
      <c r="A68" s="131"/>
      <c r="B68" s="135"/>
      <c r="C68" s="154"/>
      <c r="D68" s="154"/>
      <c r="E68" s="428"/>
    </row>
    <row r="69" spans="1:5" s="125" customFormat="1" ht="12" customHeight="1">
      <c r="A69" s="131"/>
      <c r="B69" s="135"/>
      <c r="C69" s="154"/>
      <c r="D69" s="154"/>
      <c r="E69" s="428"/>
    </row>
    <row r="70" spans="1:5" ht="12" customHeight="1">
      <c r="A70" s="429" t="s">
        <v>244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92D050"/>
    <pageSetUpPr fitToPage="1"/>
  </sheetPr>
  <dimension ref="A1:H33"/>
  <sheetViews>
    <sheetView view="pageBreakPreview" zoomScaleNormal="100" zoomScaleSheetLayoutView="100" workbookViewId="0">
      <selection activeCell="D19" sqref="D19:E27"/>
    </sheetView>
  </sheetViews>
  <sheetFormatPr baseColWidth="10" defaultColWidth="11.28515625" defaultRowHeight="16.5"/>
  <cols>
    <col min="1" max="1" width="1.28515625" style="118" customWidth="1"/>
    <col min="2" max="2" width="32.28515625" style="118" customWidth="1"/>
    <col min="3" max="7" width="12.7109375" style="118" customWidth="1"/>
    <col min="8" max="8" width="63.85546875" style="118" customWidth="1"/>
    <col min="9" max="16384" width="11.28515625" style="118"/>
  </cols>
  <sheetData>
    <row r="1" spans="1:8">
      <c r="A1" s="1110" t="str">
        <f>'ETCA-I-01'!A1</f>
        <v>COMISION DE VIVIENDA DEL ESTADO DE SONORA</v>
      </c>
      <c r="B1" s="1110"/>
      <c r="C1" s="1110"/>
      <c r="D1" s="1110"/>
      <c r="E1" s="1110"/>
      <c r="F1" s="1110"/>
      <c r="G1" s="1110"/>
    </row>
    <row r="2" spans="1:8" s="160" customFormat="1" ht="18">
      <c r="A2" s="1110" t="s">
        <v>5</v>
      </c>
      <c r="B2" s="1110"/>
      <c r="C2" s="1110"/>
      <c r="D2" s="1110"/>
      <c r="E2" s="1110"/>
      <c r="F2" s="1110"/>
      <c r="G2" s="1110"/>
      <c r="H2" s="418"/>
    </row>
    <row r="3" spans="1:8" s="160" customFormat="1">
      <c r="A3" s="1111" t="str">
        <f>'ETCA-I-03'!A3:D3</f>
        <v>Del 01 de Enero al 30 de Septiembre de 2020</v>
      </c>
      <c r="B3" s="1111"/>
      <c r="C3" s="1111"/>
      <c r="D3" s="1111"/>
      <c r="E3" s="1111"/>
      <c r="F3" s="1111"/>
      <c r="G3" s="1111"/>
    </row>
    <row r="4" spans="1:8" s="162" customFormat="1" ht="17.25" thickBot="1">
      <c r="A4" s="161"/>
      <c r="B4" s="161"/>
      <c r="C4" s="1112" t="s">
        <v>1024</v>
      </c>
      <c r="D4" s="1112"/>
      <c r="E4" s="161"/>
      <c r="F4" s="49"/>
      <c r="G4" s="161"/>
    </row>
    <row r="5" spans="1:8" s="163" customFormat="1" ht="50.25" thickBot="1">
      <c r="A5" s="1108" t="s">
        <v>246</v>
      </c>
      <c r="B5" s="1109"/>
      <c r="C5" s="166" t="s">
        <v>278</v>
      </c>
      <c r="D5" s="166" t="s">
        <v>279</v>
      </c>
      <c r="E5" s="166" t="s">
        <v>280</v>
      </c>
      <c r="F5" s="166" t="s">
        <v>281</v>
      </c>
      <c r="G5" s="167" t="s">
        <v>282</v>
      </c>
    </row>
    <row r="6" spans="1:8" ht="20.100000000000001" customHeight="1">
      <c r="A6" s="549"/>
      <c r="B6" s="550"/>
      <c r="C6" s="551"/>
      <c r="D6" s="551"/>
      <c r="E6" s="551"/>
      <c r="F6" s="551"/>
      <c r="G6" s="552"/>
    </row>
    <row r="7" spans="1:8" ht="20.100000000000001" customHeight="1">
      <c r="A7" s="553" t="s">
        <v>23</v>
      </c>
      <c r="B7" s="554"/>
      <c r="C7" s="555">
        <f>C9+C18</f>
        <v>166054394.00999999</v>
      </c>
      <c r="D7" s="555">
        <f>D9+D18</f>
        <v>163942130.38999999</v>
      </c>
      <c r="E7" s="555">
        <f>E9+E18</f>
        <v>134146814.92</v>
      </c>
      <c r="F7" s="555">
        <f>F9+F18</f>
        <v>195849709.47999996</v>
      </c>
      <c r="G7" s="832">
        <f>G9+G18</f>
        <v>29795315.469999954</v>
      </c>
      <c r="H7" s="409" t="str">
        <f>IF(F7&lt;&gt;'ETCA-I-01'!B31,"ERROR!!!!! EL MONTO NO COINCIDE CON LO REPORTADO EN EL FORMATO ETCA-I-01 EN EL TOTAL ","")</f>
        <v/>
      </c>
    </row>
    <row r="8" spans="1:8" ht="20.100000000000001" customHeight="1">
      <c r="A8" s="558"/>
      <c r="B8" s="559"/>
      <c r="C8" s="560"/>
      <c r="D8" s="560"/>
      <c r="E8" s="560"/>
      <c r="F8" s="560"/>
      <c r="G8" s="561"/>
    </row>
    <row r="9" spans="1:8" ht="20.100000000000001" customHeight="1">
      <c r="A9" s="558"/>
      <c r="B9" s="559" t="s">
        <v>25</v>
      </c>
      <c r="C9" s="555">
        <f>SUM(C10:C16)</f>
        <v>29960039.579999998</v>
      </c>
      <c r="D9" s="555">
        <f>SUM(D10:D16)</f>
        <v>136330547.50999999</v>
      </c>
      <c r="E9" s="555">
        <f>SUM(E10:E16)</f>
        <v>130041820.06</v>
      </c>
      <c r="F9" s="556">
        <f>C9+D9-E9</f>
        <v>36248767.029999971</v>
      </c>
      <c r="G9" s="557">
        <f>F9-C9</f>
        <v>6288727.4499999732</v>
      </c>
      <c r="H9" s="409" t="str">
        <f>IF(F9&lt;&gt;'ETCA-I-01'!B16,"ERROR!!!!! EL MONTO NO COINCIDE CON LO REPORTADO EN EL FORMATO ETCA-I-01 EN EL TOTAL","")</f>
        <v/>
      </c>
    </row>
    <row r="10" spans="1:8" ht="20.100000000000001" customHeight="1">
      <c r="A10" s="562"/>
      <c r="B10" s="563" t="s">
        <v>27</v>
      </c>
      <c r="C10" s="560">
        <v>14329596.689999999</v>
      </c>
      <c r="D10" s="560">
        <v>55223811.149999999</v>
      </c>
      <c r="E10" s="560">
        <v>57376202.219999999</v>
      </c>
      <c r="F10" s="564">
        <f>C10+D10-E10</f>
        <v>12177205.620000005</v>
      </c>
      <c r="G10" s="565">
        <f>F10-C10</f>
        <v>-2152391.0699999947</v>
      </c>
    </row>
    <row r="11" spans="1:8" ht="20.100000000000001" customHeight="1">
      <c r="A11" s="562"/>
      <c r="B11" s="563" t="s">
        <v>29</v>
      </c>
      <c r="C11" s="560">
        <v>6747031.1399999997</v>
      </c>
      <c r="D11" s="560">
        <v>77105911.079999998</v>
      </c>
      <c r="E11" s="560">
        <v>66922469.939999998</v>
      </c>
      <c r="F11" s="564">
        <f t="shared" ref="F11:F16" si="0">C11+D11-E11</f>
        <v>16930472.280000001</v>
      </c>
      <c r="G11" s="565">
        <f t="shared" ref="G11:G16" si="1">F11-C11</f>
        <v>10183441.140000001</v>
      </c>
    </row>
    <row r="12" spans="1:8" ht="20.100000000000001" customHeight="1">
      <c r="A12" s="562"/>
      <c r="B12" s="563" t="s">
        <v>31</v>
      </c>
      <c r="C12" s="560">
        <v>8883411.75</v>
      </c>
      <c r="D12" s="560">
        <v>4000825.28</v>
      </c>
      <c r="E12" s="560">
        <v>5743147.9000000004</v>
      </c>
      <c r="F12" s="564">
        <f t="shared" si="0"/>
        <v>7141089.129999999</v>
      </c>
      <c r="G12" s="565">
        <f t="shared" si="1"/>
        <v>-1742322.620000001</v>
      </c>
    </row>
    <row r="13" spans="1:8" ht="20.100000000000001" customHeight="1">
      <c r="A13" s="562"/>
      <c r="B13" s="563" t="s">
        <v>33</v>
      </c>
      <c r="C13" s="560"/>
      <c r="D13" s="560"/>
      <c r="E13" s="560"/>
      <c r="F13" s="564">
        <f t="shared" si="0"/>
        <v>0</v>
      </c>
      <c r="G13" s="565">
        <f t="shared" si="1"/>
        <v>0</v>
      </c>
    </row>
    <row r="14" spans="1:8" ht="20.100000000000001" customHeight="1">
      <c r="A14" s="562"/>
      <c r="B14" s="563" t="s">
        <v>35</v>
      </c>
      <c r="C14" s="560"/>
      <c r="D14" s="560"/>
      <c r="E14" s="560"/>
      <c r="F14" s="564">
        <f t="shared" si="0"/>
        <v>0</v>
      </c>
      <c r="G14" s="565">
        <f t="shared" si="1"/>
        <v>0</v>
      </c>
    </row>
    <row r="15" spans="1:8" ht="25.5">
      <c r="A15" s="562"/>
      <c r="B15" s="563" t="s">
        <v>37</v>
      </c>
      <c r="C15" s="560"/>
      <c r="D15" s="560"/>
      <c r="E15" s="560"/>
      <c r="F15" s="564">
        <f t="shared" si="0"/>
        <v>0</v>
      </c>
      <c r="G15" s="565">
        <f t="shared" si="1"/>
        <v>0</v>
      </c>
    </row>
    <row r="16" spans="1:8" ht="20.100000000000001" customHeight="1">
      <c r="A16" s="562"/>
      <c r="B16" s="563" t="s">
        <v>39</v>
      </c>
      <c r="C16" s="560"/>
      <c r="D16" s="560"/>
      <c r="E16" s="560"/>
      <c r="F16" s="564">
        <f t="shared" si="0"/>
        <v>0</v>
      </c>
      <c r="G16" s="565">
        <f t="shared" si="1"/>
        <v>0</v>
      </c>
    </row>
    <row r="17" spans="1:8" ht="20.100000000000001" customHeight="1">
      <c r="A17" s="558"/>
      <c r="B17" s="559"/>
      <c r="C17" s="560"/>
      <c r="D17" s="560"/>
      <c r="E17" s="560"/>
      <c r="F17" s="560"/>
      <c r="G17" s="561"/>
    </row>
    <row r="18" spans="1:8" ht="20.100000000000001" customHeight="1">
      <c r="A18" s="558"/>
      <c r="B18" s="559" t="s">
        <v>44</v>
      </c>
      <c r="C18" s="555">
        <f>SUM(C19:C27)</f>
        <v>136094354.43000001</v>
      </c>
      <c r="D18" s="555">
        <f>SUM(D19:D27)</f>
        <v>27611582.879999999</v>
      </c>
      <c r="E18" s="555">
        <f>SUM(E19:E27)</f>
        <v>4104994.8600000003</v>
      </c>
      <c r="F18" s="556">
        <f>C18+D18-E18</f>
        <v>159600942.44999999</v>
      </c>
      <c r="G18" s="557">
        <f>F18-C18</f>
        <v>23506588.019999981</v>
      </c>
      <c r="H18" s="409" t="str">
        <f>IF(F18&lt;&gt;'ETCA-I-01'!B29,"ERROR!!!!! EL MONTO NO COINCIDE CON LO REPORTADO EN EL FORMATO ETCA-I-01 EN EL TOTAL","")</f>
        <v/>
      </c>
    </row>
    <row r="19" spans="1:8" ht="20.100000000000001" customHeight="1">
      <c r="A19" s="562"/>
      <c r="B19" s="563" t="s">
        <v>46</v>
      </c>
      <c r="C19" s="560">
        <v>13214724.08</v>
      </c>
      <c r="D19" s="560"/>
      <c r="E19" s="560"/>
      <c r="F19" s="564">
        <f>C19+D19-E19</f>
        <v>13214724.08</v>
      </c>
      <c r="G19" s="565">
        <f>F19-C19</f>
        <v>0</v>
      </c>
    </row>
    <row r="20" spans="1:8" ht="25.5">
      <c r="A20" s="562"/>
      <c r="B20" s="563" t="s">
        <v>48</v>
      </c>
      <c r="C20" s="560"/>
      <c r="D20" s="560"/>
      <c r="E20" s="560"/>
      <c r="F20" s="564">
        <f t="shared" ref="F20:F25" si="2">C20+D20-E20</f>
        <v>0</v>
      </c>
      <c r="G20" s="565">
        <f t="shared" ref="G20:G25" si="3">F20-C20</f>
        <v>0</v>
      </c>
    </row>
    <row r="21" spans="1:8" ht="25.5">
      <c r="A21" s="562"/>
      <c r="B21" s="563" t="s">
        <v>50</v>
      </c>
      <c r="C21" s="560">
        <v>121058248.95</v>
      </c>
      <c r="D21" s="560">
        <v>26879230.27</v>
      </c>
      <c r="E21" s="560">
        <v>3663781.02</v>
      </c>
      <c r="F21" s="564">
        <f t="shared" si="2"/>
        <v>144273698.19999999</v>
      </c>
      <c r="G21" s="565">
        <f t="shared" si="3"/>
        <v>23215449.249999985</v>
      </c>
    </row>
    <row r="22" spans="1:8" ht="20.100000000000001" customHeight="1">
      <c r="A22" s="562"/>
      <c r="B22" s="563" t="s">
        <v>52</v>
      </c>
      <c r="C22" s="560">
        <v>4828659.0599999996</v>
      </c>
      <c r="D22" s="560">
        <v>143876.63</v>
      </c>
      <c r="E22" s="560">
        <v>71938.240000000005</v>
      </c>
      <c r="F22" s="564">
        <f t="shared" si="2"/>
        <v>4900597.4499999993</v>
      </c>
      <c r="G22" s="565">
        <f t="shared" si="3"/>
        <v>71938.389999999665</v>
      </c>
    </row>
    <row r="23" spans="1:8" ht="20.100000000000001" customHeight="1">
      <c r="A23" s="562"/>
      <c r="B23" s="563" t="s">
        <v>54</v>
      </c>
      <c r="C23" s="560"/>
      <c r="D23" s="560"/>
      <c r="E23" s="560"/>
      <c r="F23" s="564">
        <f t="shared" si="2"/>
        <v>0</v>
      </c>
      <c r="G23" s="565">
        <f t="shared" si="3"/>
        <v>0</v>
      </c>
    </row>
    <row r="24" spans="1:8" ht="25.5">
      <c r="A24" s="562"/>
      <c r="B24" s="563" t="s">
        <v>56</v>
      </c>
      <c r="C24" s="560">
        <v>-3087415.46</v>
      </c>
      <c r="D24" s="560">
        <v>219200.38</v>
      </c>
      <c r="E24" s="560"/>
      <c r="F24" s="564">
        <f t="shared" si="2"/>
        <v>-2868215.08</v>
      </c>
      <c r="G24" s="565">
        <f t="shared" si="3"/>
        <v>219200.37999999989</v>
      </c>
    </row>
    <row r="25" spans="1:8" ht="20.100000000000001" customHeight="1">
      <c r="A25" s="562"/>
      <c r="B25" s="563" t="s">
        <v>58</v>
      </c>
      <c r="C25" s="560">
        <v>80137.8</v>
      </c>
      <c r="D25" s="560"/>
      <c r="E25" s="560"/>
      <c r="F25" s="564">
        <f t="shared" si="2"/>
        <v>80137.8</v>
      </c>
      <c r="G25" s="565">
        <f t="shared" si="3"/>
        <v>0</v>
      </c>
    </row>
    <row r="26" spans="1:8" ht="25.5">
      <c r="A26" s="562"/>
      <c r="B26" s="563" t="s">
        <v>59</v>
      </c>
      <c r="C26" s="560"/>
      <c r="D26" s="560"/>
      <c r="E26" s="560"/>
      <c r="F26" s="564">
        <f>C26+D26-E26</f>
        <v>0</v>
      </c>
      <c r="G26" s="565">
        <f>F26-C26</f>
        <v>0</v>
      </c>
    </row>
    <row r="27" spans="1:8" ht="20.100000000000001" customHeight="1">
      <c r="A27" s="562"/>
      <c r="B27" s="563" t="s">
        <v>60</v>
      </c>
      <c r="C27" s="560"/>
      <c r="D27" s="560">
        <v>369275.6</v>
      </c>
      <c r="E27" s="560">
        <v>369275.6</v>
      </c>
      <c r="F27" s="564">
        <f>C27+D27-E27</f>
        <v>0</v>
      </c>
      <c r="G27" s="565">
        <f>F27-C27</f>
        <v>0</v>
      </c>
    </row>
    <row r="28" spans="1:8" ht="20.100000000000001" customHeight="1" thickBot="1">
      <c r="A28" s="566"/>
      <c r="B28" s="567"/>
      <c r="C28" s="568"/>
      <c r="D28" s="568"/>
      <c r="E28" s="568"/>
      <c r="F28" s="568"/>
      <c r="G28" s="569"/>
    </row>
    <row r="29" spans="1:8" ht="20.100000000000001" customHeight="1">
      <c r="A29" s="580" t="s">
        <v>243</v>
      </c>
      <c r="B29" s="273"/>
      <c r="C29" s="501"/>
      <c r="D29" s="501"/>
      <c r="E29" s="501"/>
      <c r="F29" s="501"/>
      <c r="G29" s="501"/>
    </row>
    <row r="30" spans="1:8" ht="20.100000000000001" customHeight="1">
      <c r="A30" s="491"/>
      <c r="B30" s="491"/>
      <c r="C30" s="501"/>
      <c r="D30" s="501"/>
      <c r="E30" s="501"/>
      <c r="F30" s="501"/>
      <c r="G30" s="501"/>
    </row>
    <row r="31" spans="1:8" ht="20.100000000000001" customHeight="1">
      <c r="A31" s="491"/>
      <c r="B31" s="491" t="s">
        <v>244</v>
      </c>
      <c r="C31" s="501"/>
      <c r="D31" s="501" t="s">
        <v>244</v>
      </c>
      <c r="E31" s="501"/>
      <c r="F31" s="501"/>
      <c r="G31" s="501"/>
    </row>
    <row r="32" spans="1:8" ht="20.100000000000001" customHeight="1">
      <c r="A32" s="491"/>
      <c r="B32" s="491"/>
      <c r="C32" s="501"/>
      <c r="D32" s="501"/>
      <c r="E32" s="501"/>
      <c r="F32" s="501"/>
      <c r="G32" s="501"/>
    </row>
    <row r="33" spans="1:7">
      <c r="A33" s="273" t="s">
        <v>244</v>
      </c>
      <c r="B33" s="273"/>
      <c r="C33" s="273"/>
      <c r="D33" s="273"/>
      <c r="E33" s="273"/>
      <c r="F33" s="273"/>
      <c r="G33" s="273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G47"/>
  <sheetViews>
    <sheetView view="pageBreakPreview" zoomScale="90" zoomScaleNormal="100" zoomScaleSheetLayoutView="90" workbookViewId="0">
      <selection activeCell="G60" sqref="G60"/>
    </sheetView>
  </sheetViews>
  <sheetFormatPr baseColWidth="10" defaultColWidth="11.28515625" defaultRowHeight="16.5"/>
  <cols>
    <col min="1" max="1" width="2.140625" style="101" customWidth="1"/>
    <col min="2" max="2" width="28.28515625" style="101" customWidth="1"/>
    <col min="3" max="6" width="16.7109375" style="101" customWidth="1"/>
    <col min="7" max="7" width="79" style="101" customWidth="1"/>
    <col min="8" max="16384" width="11.28515625" style="101"/>
  </cols>
  <sheetData>
    <row r="1" spans="1:7" s="118" customFormat="1" ht="18">
      <c r="A1" s="1110" t="str">
        <f>'ETCA-I-01'!A1</f>
        <v>COMISION DE VIVIENDA DEL ESTADO DE SONORA</v>
      </c>
      <c r="B1" s="1110"/>
      <c r="C1" s="1110"/>
      <c r="D1" s="1110"/>
      <c r="E1" s="1110"/>
      <c r="F1" s="1110"/>
      <c r="G1" s="417"/>
    </row>
    <row r="2" spans="1:7" s="160" customFormat="1" ht="15.75">
      <c r="A2" s="1110" t="s">
        <v>6</v>
      </c>
      <c r="B2" s="1110"/>
      <c r="C2" s="1110"/>
      <c r="D2" s="1110"/>
      <c r="E2" s="1110"/>
      <c r="F2" s="1110"/>
    </row>
    <row r="3" spans="1:7" s="160" customFormat="1">
      <c r="A3" s="1111" t="str">
        <f>'ETCA-I-03'!A3:D3</f>
        <v>Del 01 de Enero al 30 de Septiembre de 2020</v>
      </c>
      <c r="B3" s="1111"/>
      <c r="C3" s="1111"/>
      <c r="D3" s="1111"/>
      <c r="E3" s="1111"/>
      <c r="F3" s="1111"/>
    </row>
    <row r="4" spans="1:7" s="162" customFormat="1" ht="17.25" thickBot="1">
      <c r="A4" s="161"/>
      <c r="B4" s="161"/>
      <c r="C4" s="1112" t="s">
        <v>1025</v>
      </c>
      <c r="D4" s="1112"/>
      <c r="E4" s="49"/>
      <c r="F4" s="161"/>
    </row>
    <row r="5" spans="1:7" s="170" customFormat="1" ht="37.5" customHeight="1" thickBot="1">
      <c r="A5" s="1123" t="s">
        <v>283</v>
      </c>
      <c r="B5" s="1124"/>
      <c r="C5" s="168" t="s">
        <v>284</v>
      </c>
      <c r="D5" s="168" t="s">
        <v>285</v>
      </c>
      <c r="E5" s="168" t="s">
        <v>286</v>
      </c>
      <c r="F5" s="169" t="s">
        <v>287</v>
      </c>
    </row>
    <row r="6" spans="1:7">
      <c r="A6" s="1117"/>
      <c r="B6" s="1118"/>
      <c r="C6" s="171"/>
      <c r="D6" s="171"/>
      <c r="E6" s="172"/>
      <c r="F6" s="173"/>
    </row>
    <row r="7" spans="1:7">
      <c r="A7" s="1119" t="s">
        <v>288</v>
      </c>
      <c r="B7" s="1120"/>
      <c r="C7" s="174"/>
      <c r="D7" s="174"/>
      <c r="E7" s="174"/>
      <c r="F7" s="175"/>
    </row>
    <row r="8" spans="1:7">
      <c r="A8" s="1121" t="s">
        <v>289</v>
      </c>
      <c r="B8" s="1122"/>
      <c r="C8" s="174"/>
      <c r="D8" s="174"/>
      <c r="E8" s="174"/>
      <c r="F8" s="175"/>
    </row>
    <row r="9" spans="1:7">
      <c r="A9" s="1113" t="s">
        <v>290</v>
      </c>
      <c r="B9" s="1114"/>
      <c r="C9" s="176"/>
      <c r="D9" s="176"/>
      <c r="E9" s="189">
        <f>SUM(E10:E12)</f>
        <v>0</v>
      </c>
      <c r="F9" s="190">
        <f>SUM(F10:F12)</f>
        <v>0</v>
      </c>
    </row>
    <row r="10" spans="1:7">
      <c r="A10" s="823"/>
      <c r="B10" s="178" t="s">
        <v>291</v>
      </c>
      <c r="C10" s="176"/>
      <c r="D10" s="176"/>
      <c r="E10" s="176">
        <v>0</v>
      </c>
      <c r="F10" s="177">
        <v>0</v>
      </c>
    </row>
    <row r="11" spans="1:7">
      <c r="A11" s="179"/>
      <c r="B11" s="178" t="s">
        <v>292</v>
      </c>
      <c r="C11" s="180"/>
      <c r="D11" s="180"/>
      <c r="E11" s="180"/>
      <c r="F11" s="181"/>
    </row>
    <row r="12" spans="1:7">
      <c r="A12" s="179"/>
      <c r="B12" s="178" t="s">
        <v>293</v>
      </c>
      <c r="C12" s="180"/>
      <c r="D12" s="180"/>
      <c r="E12" s="180"/>
      <c r="F12" s="181"/>
    </row>
    <row r="13" spans="1:7">
      <c r="A13" s="179"/>
      <c r="B13" s="182"/>
      <c r="C13" s="180"/>
      <c r="D13" s="180"/>
      <c r="E13" s="180"/>
      <c r="F13" s="181"/>
    </row>
    <row r="14" spans="1:7">
      <c r="A14" s="1113" t="s">
        <v>294</v>
      </c>
      <c r="B14" s="1114"/>
      <c r="C14" s="176"/>
      <c r="D14" s="176"/>
      <c r="E14" s="189">
        <f>SUM(E15:E18)</f>
        <v>0</v>
      </c>
      <c r="F14" s="190">
        <f>SUM(F15:F18)</f>
        <v>0</v>
      </c>
    </row>
    <row r="15" spans="1:7">
      <c r="A15" s="179"/>
      <c r="B15" s="178" t="s">
        <v>295</v>
      </c>
      <c r="C15" s="180"/>
      <c r="D15" s="180"/>
      <c r="E15" s="180">
        <v>0</v>
      </c>
      <c r="F15" s="181"/>
    </row>
    <row r="16" spans="1:7">
      <c r="A16" s="823"/>
      <c r="B16" s="178" t="s">
        <v>296</v>
      </c>
      <c r="C16" s="180"/>
      <c r="D16" s="180"/>
      <c r="E16" s="180"/>
      <c r="F16" s="181"/>
    </row>
    <row r="17" spans="1:7">
      <c r="A17" s="823"/>
      <c r="B17" s="178" t="s">
        <v>292</v>
      </c>
      <c r="C17" s="176"/>
      <c r="D17" s="176"/>
      <c r="E17" s="176"/>
      <c r="F17" s="177"/>
    </row>
    <row r="18" spans="1:7">
      <c r="A18" s="179"/>
      <c r="B18" s="178" t="s">
        <v>293</v>
      </c>
      <c r="C18" s="180"/>
      <c r="D18" s="180"/>
      <c r="E18" s="180"/>
      <c r="F18" s="181"/>
    </row>
    <row r="19" spans="1:7">
      <c r="A19" s="823"/>
      <c r="B19" s="824"/>
      <c r="C19" s="176"/>
      <c r="D19" s="176"/>
      <c r="E19" s="176"/>
      <c r="F19" s="177"/>
    </row>
    <row r="20" spans="1:7">
      <c r="A20" s="183"/>
      <c r="B20" s="184" t="s">
        <v>297</v>
      </c>
      <c r="C20" s="174"/>
      <c r="D20" s="174"/>
      <c r="E20" s="191">
        <f>E9+E14</f>
        <v>0</v>
      </c>
      <c r="F20" s="192">
        <f>F9+F14</f>
        <v>0</v>
      </c>
      <c r="G20" s="318"/>
    </row>
    <row r="21" spans="1:7">
      <c r="A21" s="183"/>
      <c r="B21" s="184"/>
      <c r="C21" s="185"/>
      <c r="D21" s="185"/>
      <c r="E21" s="185"/>
      <c r="F21" s="186"/>
    </row>
    <row r="22" spans="1:7">
      <c r="A22" s="1121" t="s">
        <v>298</v>
      </c>
      <c r="B22" s="1122"/>
      <c r="C22" s="174"/>
      <c r="D22" s="174"/>
      <c r="E22" s="174"/>
      <c r="F22" s="175"/>
    </row>
    <row r="23" spans="1:7">
      <c r="A23" s="1113" t="s">
        <v>290</v>
      </c>
      <c r="B23" s="1114"/>
      <c r="C23" s="176"/>
      <c r="D23" s="176"/>
      <c r="E23" s="189">
        <f>SUM(E24:E26)</f>
        <v>0</v>
      </c>
      <c r="F23" s="190">
        <f>SUM(F24:F26)</f>
        <v>0</v>
      </c>
    </row>
    <row r="24" spans="1:7">
      <c r="A24" s="823"/>
      <c r="B24" s="178" t="s">
        <v>291</v>
      </c>
      <c r="C24" s="176"/>
      <c r="D24" s="176"/>
      <c r="E24" s="176"/>
      <c r="F24" s="177"/>
    </row>
    <row r="25" spans="1:7">
      <c r="A25" s="179"/>
      <c r="B25" s="178" t="s">
        <v>292</v>
      </c>
      <c r="C25" s="180"/>
      <c r="D25" s="180"/>
      <c r="E25" s="180"/>
      <c r="F25" s="181"/>
    </row>
    <row r="26" spans="1:7">
      <c r="A26" s="179"/>
      <c r="B26" s="178" t="s">
        <v>293</v>
      </c>
      <c r="C26" s="180"/>
      <c r="D26" s="180"/>
      <c r="E26" s="180"/>
      <c r="F26" s="181"/>
    </row>
    <row r="27" spans="1:7">
      <c r="A27" s="179"/>
      <c r="B27" s="182"/>
      <c r="C27" s="180"/>
      <c r="D27" s="180"/>
      <c r="E27" s="180"/>
      <c r="F27" s="181"/>
    </row>
    <row r="28" spans="1:7">
      <c r="A28" s="1113" t="s">
        <v>294</v>
      </c>
      <c r="B28" s="1114"/>
      <c r="C28" s="176"/>
      <c r="D28" s="176"/>
      <c r="E28" s="189">
        <f>SUM(E29:E32)</f>
        <v>0</v>
      </c>
      <c r="F28" s="190">
        <f>SUM(F29:F32)</f>
        <v>0</v>
      </c>
    </row>
    <row r="29" spans="1:7">
      <c r="A29" s="179"/>
      <c r="B29" s="178" t="s">
        <v>295</v>
      </c>
      <c r="C29" s="180"/>
      <c r="D29" s="180"/>
      <c r="E29" s="180"/>
      <c r="F29" s="181"/>
    </row>
    <row r="30" spans="1:7">
      <c r="A30" s="823"/>
      <c r="B30" s="178" t="s">
        <v>296</v>
      </c>
      <c r="C30" s="180"/>
      <c r="D30" s="180"/>
      <c r="E30" s="180"/>
      <c r="F30" s="181"/>
    </row>
    <row r="31" spans="1:7">
      <c r="A31" s="823"/>
      <c r="B31" s="178" t="s">
        <v>292</v>
      </c>
      <c r="C31" s="176"/>
      <c r="D31" s="176"/>
      <c r="E31" s="176"/>
      <c r="F31" s="177"/>
    </row>
    <row r="32" spans="1:7">
      <c r="A32" s="179"/>
      <c r="B32" s="178" t="s">
        <v>293</v>
      </c>
      <c r="C32" s="180"/>
      <c r="D32" s="180"/>
      <c r="E32" s="180"/>
      <c r="F32" s="181"/>
    </row>
    <row r="33" spans="1:7">
      <c r="A33" s="823"/>
      <c r="B33" s="824"/>
      <c r="C33" s="176"/>
      <c r="D33" s="176"/>
      <c r="E33" s="176"/>
      <c r="F33" s="177"/>
    </row>
    <row r="34" spans="1:7">
      <c r="A34" s="183"/>
      <c r="B34" s="184" t="s">
        <v>299</v>
      </c>
      <c r="C34" s="174"/>
      <c r="D34" s="174"/>
      <c r="E34" s="191">
        <f>E23+E28</f>
        <v>0</v>
      </c>
      <c r="F34" s="192">
        <f>F23+F28</f>
        <v>0</v>
      </c>
      <c r="G34" s="318"/>
    </row>
    <row r="35" spans="1:7">
      <c r="A35" s="179"/>
      <c r="B35" s="182"/>
      <c r="C35" s="180"/>
      <c r="D35" s="180"/>
      <c r="E35" s="180"/>
      <c r="F35" s="181"/>
    </row>
    <row r="36" spans="1:7">
      <c r="A36" s="179"/>
      <c r="B36" s="178" t="s">
        <v>300</v>
      </c>
      <c r="C36" s="180" t="s">
        <v>1139</v>
      </c>
      <c r="D36" s="180" t="s">
        <v>1140</v>
      </c>
      <c r="E36" s="180">
        <f>+'ETCA-I-01'!G16</f>
        <v>14880542.67</v>
      </c>
      <c r="F36" s="181">
        <f>+'ETCA-I-01'!F16</f>
        <v>17665634.780000001</v>
      </c>
    </row>
    <row r="37" spans="1:7">
      <c r="A37" s="179"/>
      <c r="B37" s="182"/>
      <c r="C37" s="180"/>
      <c r="D37" s="180"/>
      <c r="E37" s="180"/>
      <c r="F37" s="181"/>
    </row>
    <row r="38" spans="1:7">
      <c r="A38" s="823"/>
      <c r="B38" s="824" t="s">
        <v>301</v>
      </c>
      <c r="C38" s="174"/>
      <c r="D38" s="174"/>
      <c r="E38" s="191">
        <f>E36+E34+E20</f>
        <v>14880542.67</v>
      </c>
      <c r="F38" s="192">
        <f>F36+F34+F20</f>
        <v>17665634.780000001</v>
      </c>
      <c r="G38" s="318" t="str">
        <f>IF((F38-'ETCA-I-01'!F31)&gt;0.9,"ERROR!!!!!, NO COINCIDE CON LO REPORTADO EN EL ETCA-I-01 EN EL MISMO RUBRO","")</f>
        <v/>
      </c>
    </row>
    <row r="39" spans="1:7" ht="5.25" customHeight="1" thickBot="1">
      <c r="A39" s="1115"/>
      <c r="B39" s="1116"/>
      <c r="C39" s="187"/>
      <c r="D39" s="187"/>
      <c r="E39" s="187"/>
      <c r="F39" s="188"/>
    </row>
    <row r="40" spans="1:7" ht="11.1" customHeight="1">
      <c r="A40" s="117" t="s">
        <v>243</v>
      </c>
      <c r="F40" s="483"/>
    </row>
    <row r="41" spans="1:7" ht="11.1" customHeight="1">
      <c r="A41" s="117"/>
      <c r="F41" s="483"/>
    </row>
    <row r="42" spans="1:7" ht="11.1" customHeight="1">
      <c r="A42" s="117"/>
      <c r="F42" s="483"/>
    </row>
    <row r="43" spans="1:7" ht="11.1" customHeight="1">
      <c r="A43" s="483"/>
      <c r="B43" s="483"/>
      <c r="C43" s="483"/>
      <c r="D43" s="483"/>
      <c r="E43" s="483"/>
      <c r="F43" s="483"/>
    </row>
    <row r="44" spans="1:7" ht="11.1" customHeight="1">
      <c r="A44" s="483"/>
      <c r="B44" s="483"/>
      <c r="C44" s="483"/>
      <c r="D44" s="483"/>
      <c r="E44" s="483"/>
      <c r="F44" s="483"/>
    </row>
    <row r="45" spans="1:7" ht="11.1" customHeight="1">
      <c r="A45" s="483"/>
      <c r="B45" s="483" t="s">
        <v>244</v>
      </c>
      <c r="C45" s="483"/>
      <c r="D45" s="483"/>
      <c r="E45" s="483"/>
      <c r="F45" s="483"/>
    </row>
    <row r="46" spans="1:7" ht="11.1" customHeight="1">
      <c r="A46" s="483"/>
      <c r="B46" s="483"/>
      <c r="C46" s="483"/>
      <c r="D46" s="483"/>
      <c r="E46" s="483"/>
      <c r="F46" s="483"/>
    </row>
    <row r="47" spans="1:7">
      <c r="A47" s="481" t="s">
        <v>244</v>
      </c>
      <c r="B47" s="481"/>
      <c r="C47" s="481"/>
      <c r="D47" s="481"/>
      <c r="E47" s="481"/>
      <c r="F47" s="481"/>
    </row>
  </sheetData>
  <sheetProtection password="C195" sheet="1" formatColumns="0" formatRows="0"/>
  <mergeCells count="14">
    <mergeCell ref="A5:B5"/>
    <mergeCell ref="A1:F1"/>
    <mergeCell ref="A2:F2"/>
    <mergeCell ref="A3:F3"/>
    <mergeCell ref="C4:D4"/>
    <mergeCell ref="A23:B23"/>
    <mergeCell ref="A28:B28"/>
    <mergeCell ref="A39:B39"/>
    <mergeCell ref="A6:B6"/>
    <mergeCell ref="A7:B7"/>
    <mergeCell ref="A8:B8"/>
    <mergeCell ref="A9:B9"/>
    <mergeCell ref="A14:B14"/>
    <mergeCell ref="A22:B22"/>
  </mergeCells>
  <pageMargins left="0.70866141732283472" right="0.70866141732283472" top="0.74803149606299213" bottom="0.74803149606299213" header="0.31496062992125984" footer="0.31496062992125984"/>
  <pageSetup scale="92" orientation="portrait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45</vt:i4>
      </vt:variant>
    </vt:vector>
  </HeadingPairs>
  <TitlesOfParts>
    <vt:vector size="87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ECTA-IV-06</vt:lpstr>
      <vt:lpstr>ANEXO A</vt:lpstr>
      <vt:lpstr>ANEXO B</vt:lpstr>
      <vt:lpstr>ANEXO C</vt:lpstr>
      <vt:lpstr>'ANEXO B'!Área_de_impresión</vt:lpstr>
      <vt:lpstr>'ANEXO C'!Área_de_impresión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'ETCA-III-04'!Títulos_a_imprimir</vt:lpstr>
      <vt:lpstr>'ETCA-III-05'!Títulos_a_imprimir</vt:lpstr>
      <vt:lpstr>'ETCA-IV-02'!Títulos_a_imprimir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Sofia</cp:lastModifiedBy>
  <cp:revision/>
  <cp:lastPrinted>2020-11-06T20:47:31Z</cp:lastPrinted>
  <dcterms:created xsi:type="dcterms:W3CDTF">2014-03-28T01:13:38Z</dcterms:created>
  <dcterms:modified xsi:type="dcterms:W3CDTF">2020-11-19T20:09:26Z</dcterms:modified>
</cp:coreProperties>
</file>