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110"/>
  </bookViews>
  <sheets>
    <sheet name="EVTOP-02 (TERCER)" sheetId="1" r:id="rId1"/>
  </sheets>
  <externalReferences>
    <externalReference r:id="rId2"/>
    <externalReference r:id="rId3"/>
    <externalReference r:id="rId4"/>
  </externalReferences>
  <definedNames>
    <definedName name="_xlnm.Print_Area" localSheetId="0">'EVTOP-02 (TERCER)'!$A$1:$L$115</definedName>
    <definedName name="_xlnm.Database" localSheetId="0">#REF!</definedName>
    <definedName name="_xlnm.Database">#REF!</definedName>
    <definedName name="Excel_BuiltIn__FilterDatabase_1">#REF!</definedName>
    <definedName name="_xlnm.Print_Titles" localSheetId="0">'EVTOP-02 (TERCER)'!$1:$9</definedName>
  </definedNames>
  <calcPr calcId="124519"/>
</workbook>
</file>

<file path=xl/calcChain.xml><?xml version="1.0" encoding="utf-8"?>
<calcChain xmlns="http://schemas.openxmlformats.org/spreadsheetml/2006/main">
  <c r="J106" i="1"/>
  <c r="L106" s="1"/>
  <c r="J105"/>
  <c r="K105" s="1"/>
  <c r="K104"/>
  <c r="J104"/>
  <c r="L104" s="1"/>
  <c r="L103"/>
  <c r="I102"/>
  <c r="I107" s="1"/>
  <c r="H102"/>
  <c r="H107" s="1"/>
  <c r="G102"/>
  <c r="G107" s="1"/>
  <c r="F102"/>
  <c r="J101"/>
  <c r="K101" s="1"/>
  <c r="K100"/>
  <c r="J100"/>
  <c r="L100" s="1"/>
  <c r="L99"/>
  <c r="L98"/>
  <c r="J97"/>
  <c r="K97" s="1"/>
  <c r="K96"/>
  <c r="J96"/>
  <c r="L96" s="1"/>
  <c r="L95"/>
  <c r="K94"/>
  <c r="J94"/>
  <c r="L94" s="1"/>
  <c r="J93"/>
  <c r="K93" s="1"/>
  <c r="L92"/>
  <c r="J91"/>
  <c r="K91" s="1"/>
  <c r="K90"/>
  <c r="J90"/>
  <c r="L90" s="1"/>
  <c r="L89"/>
  <c r="K88"/>
  <c r="J88"/>
  <c r="L88" s="1"/>
  <c r="J87"/>
  <c r="K87" s="1"/>
  <c r="K86"/>
  <c r="J86"/>
  <c r="L86" s="1"/>
  <c r="L85"/>
  <c r="K84"/>
  <c r="J84"/>
  <c r="L84" s="1"/>
  <c r="J83"/>
  <c r="K83" s="1"/>
  <c r="L82"/>
  <c r="L81"/>
  <c r="K80"/>
  <c r="J80"/>
  <c r="L80" s="1"/>
  <c r="J79"/>
  <c r="K79" s="1"/>
  <c r="K78"/>
  <c r="J78"/>
  <c r="L78" s="1"/>
  <c r="J77"/>
  <c r="K76"/>
  <c r="J76"/>
  <c r="L76" s="1"/>
  <c r="L75"/>
  <c r="K74"/>
  <c r="J74"/>
  <c r="L74" s="1"/>
  <c r="J73"/>
  <c r="K73" s="1"/>
  <c r="K72"/>
  <c r="J72"/>
  <c r="L72" s="1"/>
  <c r="J71"/>
  <c r="K71" s="1"/>
  <c r="K70"/>
  <c r="J70"/>
  <c r="L70" s="1"/>
  <c r="L69"/>
  <c r="K68"/>
  <c r="J68"/>
  <c r="L68" s="1"/>
  <c r="J67"/>
  <c r="K67" s="1"/>
  <c r="K66"/>
  <c r="J66"/>
  <c r="L66" s="1"/>
  <c r="J65"/>
  <c r="K65" s="1"/>
  <c r="L64"/>
  <c r="J63"/>
  <c r="K63" s="1"/>
  <c r="K62"/>
  <c r="J62"/>
  <c r="L62" s="1"/>
  <c r="J61"/>
  <c r="K61" s="1"/>
  <c r="K60"/>
  <c r="J60"/>
  <c r="L60" s="1"/>
  <c r="J59"/>
  <c r="K59" s="1"/>
  <c r="K58"/>
  <c r="J58"/>
  <c r="L58" s="1"/>
  <c r="J57"/>
  <c r="K57" s="1"/>
  <c r="K56"/>
  <c r="J56"/>
  <c r="L56" s="1"/>
  <c r="J54"/>
  <c r="K54" s="1"/>
  <c r="I54"/>
  <c r="H54"/>
  <c r="G54"/>
  <c r="F54"/>
  <c r="L54" s="1"/>
  <c r="K53"/>
  <c r="J53"/>
  <c r="L53" s="1"/>
  <c r="L52"/>
  <c r="K51"/>
  <c r="J51"/>
  <c r="L51" s="1"/>
  <c r="L50"/>
  <c r="K49"/>
  <c r="J49"/>
  <c r="L49" s="1"/>
  <c r="L48"/>
  <c r="K47"/>
  <c r="J47"/>
  <c r="L47" s="1"/>
  <c r="L46"/>
  <c r="K45"/>
  <c r="J45"/>
  <c r="L45" s="1"/>
  <c r="L44"/>
  <c r="K43"/>
  <c r="J43"/>
  <c r="L43" s="1"/>
  <c r="J42"/>
  <c r="K42" s="1"/>
  <c r="L41"/>
  <c r="J40"/>
  <c r="K40" s="1"/>
  <c r="L39"/>
  <c r="J38"/>
  <c r="K38" s="1"/>
  <c r="K37"/>
  <c r="J37"/>
  <c r="L37" s="1"/>
  <c r="J36"/>
  <c r="K36" s="1"/>
  <c r="L35"/>
  <c r="J34"/>
  <c r="K34" s="1"/>
  <c r="I34"/>
  <c r="H34"/>
  <c r="G34"/>
  <c r="F34"/>
  <c r="L34" s="1"/>
  <c r="K33"/>
  <c r="J33"/>
  <c r="L33" s="1"/>
  <c r="L32"/>
  <c r="K31"/>
  <c r="J31"/>
  <c r="L31" s="1"/>
  <c r="L30"/>
  <c r="K29"/>
  <c r="J29"/>
  <c r="L29" s="1"/>
  <c r="J28"/>
  <c r="K28" s="1"/>
  <c r="K27"/>
  <c r="J27"/>
  <c r="L27" s="1"/>
  <c r="J26"/>
  <c r="K26" s="1"/>
  <c r="K25"/>
  <c r="J25"/>
  <c r="L25" s="1"/>
  <c r="L24"/>
  <c r="K23"/>
  <c r="J23"/>
  <c r="L23" s="1"/>
  <c r="J22"/>
  <c r="K22" s="1"/>
  <c r="J21"/>
  <c r="L21" s="1"/>
  <c r="L20"/>
  <c r="J19"/>
  <c r="L19" s="1"/>
  <c r="J18"/>
  <c r="K18" s="1"/>
  <c r="J17"/>
  <c r="L17" s="1"/>
  <c r="L16"/>
  <c r="J15"/>
  <c r="L15" s="1"/>
  <c r="L14"/>
  <c r="J13"/>
  <c r="L13" s="1"/>
  <c r="K12"/>
  <c r="J12"/>
  <c r="L12" s="1"/>
  <c r="J10"/>
  <c r="K10" s="1"/>
  <c r="I10"/>
  <c r="H10"/>
  <c r="G10"/>
  <c r="F10"/>
  <c r="L10" s="1"/>
  <c r="K13" l="1"/>
  <c r="K15"/>
  <c r="K17"/>
  <c r="L18"/>
  <c r="K19"/>
  <c r="K21"/>
  <c r="L22"/>
  <c r="L26"/>
  <c r="L28"/>
  <c r="L36"/>
  <c r="L38"/>
  <c r="L40"/>
  <c r="L42"/>
  <c r="L57"/>
  <c r="L59"/>
  <c r="L61"/>
  <c r="L63"/>
  <c r="L65"/>
  <c r="L67"/>
  <c r="L71"/>
  <c r="L73"/>
  <c r="L79"/>
  <c r="L83"/>
  <c r="L87"/>
  <c r="L91"/>
  <c r="L93"/>
  <c r="L97"/>
  <c r="L101"/>
  <c r="L105"/>
  <c r="K106"/>
  <c r="F107"/>
  <c r="J102"/>
  <c r="J107" l="1"/>
  <c r="K107" s="1"/>
  <c r="K102"/>
  <c r="L102"/>
  <c r="L107" l="1"/>
</calcChain>
</file>

<file path=xl/sharedStrings.xml><?xml version="1.0" encoding="utf-8"?>
<sst xmlns="http://schemas.openxmlformats.org/spreadsheetml/2006/main" count="124" uniqueCount="124">
  <si>
    <t>EVTOP - 02</t>
  </si>
  <si>
    <t xml:space="preserve">SISTEMA ESTATAL DE EVALUACION </t>
  </si>
  <si>
    <t>ANALITICO DE RECURSOS EJERCIDOS POR PARTIDA PRESUPUESTAL</t>
  </si>
  <si>
    <t>TERCER TRIMESTRE 2013</t>
  </si>
  <si>
    <t>NOMBRE DE LA ENTIDAD: TELEVISORA DE HERMOSILLO, S.A. DE C.V.</t>
  </si>
  <si>
    <t>(Pesos)</t>
  </si>
  <si>
    <t>CVE. PARTIDA PRESUPUESTAL</t>
  </si>
  <si>
    <t>ASIGNACION ORIGINAL</t>
  </si>
  <si>
    <t>ASIGNACION MODIFICADA</t>
  </si>
  <si>
    <t>EJERCIDO EN EL TRIMESTRE</t>
  </si>
  <si>
    <t>EJERCIDO EN EL PRIMER TRIMESTRE</t>
  </si>
  <si>
    <t>ACUMULADO</t>
  </si>
  <si>
    <t>DISPONIBLE</t>
  </si>
  <si>
    <t>MONTO</t>
  </si>
  <si>
    <t xml:space="preserve">% </t>
  </si>
  <si>
    <t>SERVICIOS PERSONALES</t>
  </si>
  <si>
    <t>Remuneraciones al Personal de Carácter Permanente</t>
  </si>
  <si>
    <t>Sueldos</t>
  </si>
  <si>
    <t>Remuneraciones diversas(compensacion, premio por asistencia, fomento deportivo, prima dominical, eventos especiales, incentivo por comision)</t>
  </si>
  <si>
    <t>Remuneraciones al Personal de Carácter Transitorio</t>
  </si>
  <si>
    <t xml:space="preserve">Honorarios </t>
  </si>
  <si>
    <t>Remuneraciones Adicionales y Especiales</t>
  </si>
  <si>
    <t>Prima Vacacional</t>
  </si>
  <si>
    <t>Gratificación por Fin de Año</t>
  </si>
  <si>
    <t xml:space="preserve">Remuneracion por Horas Extraordinarias </t>
  </si>
  <si>
    <t>Seguridad Social</t>
  </si>
  <si>
    <t>Cuotas para Servicio Médico IMSS</t>
  </si>
  <si>
    <t>INFONAVIT</t>
  </si>
  <si>
    <t>Pagos de Defunción, Pensiones y Jubilaciones (indemnizaciones)</t>
  </si>
  <si>
    <t>Cuotas Para el Fondo de Ahorro y Fondo de Trabajo</t>
  </si>
  <si>
    <t>Aportaciones al Fondo de Ahorro de los Trabajadores</t>
  </si>
  <si>
    <t>Diferencial por concepto de pensiones y jubilaciones</t>
  </si>
  <si>
    <t xml:space="preserve">Dias Economicos y de Descanso Obligatorios No Disfrutados </t>
  </si>
  <si>
    <t>Guarderias</t>
  </si>
  <si>
    <t>Otras Prestaciones (otras percepciones y Gastos Sociales)</t>
  </si>
  <si>
    <t>Pago de Estimulos a Servidores Publicos</t>
  </si>
  <si>
    <t>Estímulos al Personal</t>
  </si>
  <si>
    <t>Impuesto sobre Nominas y Otros que se Deriven de la Relacion Laboral(ISSE)</t>
  </si>
  <si>
    <t>Otros Impuestos</t>
  </si>
  <si>
    <t>MATERIALES Y SUMINISTROS</t>
  </si>
  <si>
    <t>Materiales de Administración, Emisión de Documentos y Artículos Oficiales</t>
  </si>
  <si>
    <t>Materiales, Útiles y Equipos menores de Oficina</t>
  </si>
  <si>
    <t>Materiales y Utiles de impresion y Reproduccion</t>
  </si>
  <si>
    <t>Materiales de informacion</t>
  </si>
  <si>
    <t>Alimentos y Utensilios</t>
  </si>
  <si>
    <t>Productos Alimenticios para el Personal en las Instalaciones</t>
  </si>
  <si>
    <t>Materiales y Artículos de Construcción y Reparación</t>
  </si>
  <si>
    <t>Material Electrico y Electrónico</t>
  </si>
  <si>
    <t>Materiales Complementarios</t>
  </si>
  <si>
    <t>Productos Químicos, Farmacéuticos y de Laboratorio</t>
  </si>
  <si>
    <t>Medicinas y Productos Farmacéuticos</t>
  </si>
  <si>
    <t>Combustibles, Lubricantes y Aditivos</t>
  </si>
  <si>
    <t>Combustibles</t>
  </si>
  <si>
    <t>Vestuario, Blancos, Prendas de Protección y Artículos Deportivos</t>
  </si>
  <si>
    <t>Vestuario y Uniformes</t>
  </si>
  <si>
    <t>Herramientas, Reffacciones y Accesorios Menores</t>
  </si>
  <si>
    <t>Refacciones y Accesorios Menores de Equipo de Cómputo y T.I.</t>
  </si>
  <si>
    <t>Refacciones y Accesorios Menores de Equipo de Transporte</t>
  </si>
  <si>
    <t>SERVICIOS GENERALES</t>
  </si>
  <si>
    <t>Servicios Básicos</t>
  </si>
  <si>
    <t>Energía Eléctrica</t>
  </si>
  <si>
    <t>Agua</t>
  </si>
  <si>
    <t>Telefonía Tradicional</t>
  </si>
  <si>
    <t>celular</t>
  </si>
  <si>
    <t>Servicios de Telecomunicaciones y Satelites</t>
  </si>
  <si>
    <t>Servicios de Acceso a Internet, Redes y Procesamiento de Informaciòn</t>
  </si>
  <si>
    <t>Servicio Postal</t>
  </si>
  <si>
    <t>Servicios Integrales y Otros Servicios</t>
  </si>
  <si>
    <t>Servicios de Arrendamiento</t>
  </si>
  <si>
    <t>Arrendamientos de Terrenos</t>
  </si>
  <si>
    <t>Arrendamiento de arrendamientos de Edificios</t>
  </si>
  <si>
    <t>Arrendamiento de Equipo y Bienes Informaticos</t>
  </si>
  <si>
    <t xml:space="preserve">Arrendamiento de equipo de Transporte </t>
  </si>
  <si>
    <t>Servicios Profesionales, Científicos, Técnicos y Otros Servicios.</t>
  </si>
  <si>
    <t>Servicios Legales, de Contabilidad, Auditorias y Relacionados</t>
  </si>
  <si>
    <t>Servicios de Informática</t>
  </si>
  <si>
    <t>Capacitacion</t>
  </si>
  <si>
    <t>Impresiones y Publicaciones Oficiales</t>
  </si>
  <si>
    <t>Vigilancia</t>
  </si>
  <si>
    <t>Servicios Financieros, Bancarios y Comerciales</t>
  </si>
  <si>
    <t>Servicios Financieros y Bancarios</t>
  </si>
  <si>
    <t>Fianzas</t>
  </si>
  <si>
    <t>Seguros de Bienes Patrimoniales</t>
  </si>
  <si>
    <t>Fletes y Maniobras</t>
  </si>
  <si>
    <t>Comisiones por Ventas</t>
  </si>
  <si>
    <t>Servicios de Instalación, Reparación, Mantenimiento y Conservación</t>
  </si>
  <si>
    <t>Mantenimiento y Conservación de Inmuebles</t>
  </si>
  <si>
    <t>Mantenimiento y Conservación de Mobiliario y Equipo</t>
  </si>
  <si>
    <t>Instalaciones</t>
  </si>
  <si>
    <t>Mantenimiento y Conservación de Bienes Informáticos</t>
  </si>
  <si>
    <t>Mantenimiento y Conservación de Equipo de Transporte</t>
  </si>
  <si>
    <t>Servicios de Limpieza y manejo de Deshechos</t>
  </si>
  <si>
    <t>Servicios de Comunicación Social y Publicidad</t>
  </si>
  <si>
    <t>Difusión por radio, televisión y otros medios de mensajes comerciales</t>
  </si>
  <si>
    <t>Servicios de Creacion y Difusion de contenido exc</t>
  </si>
  <si>
    <t>Servicios de Traslado y Viaticos</t>
  </si>
  <si>
    <t>Pasajes Terrestres</t>
  </si>
  <si>
    <t>Viaticos en el Pais</t>
  </si>
  <si>
    <t>Servicios Oficiales</t>
  </si>
  <si>
    <t>Gastos de Orden Social y Cultural</t>
  </si>
  <si>
    <t>Congresos y Convenciones</t>
  </si>
  <si>
    <t>Exposiciones</t>
  </si>
  <si>
    <t>Otros Servicios Generales</t>
  </si>
  <si>
    <t>Impuestos y Derechos</t>
  </si>
  <si>
    <t>Penas, Multas, Accesorios y Actualizaciones</t>
  </si>
  <si>
    <t>CAP. 5 CONAC OTROS GASTOS Y PERDIDAS EXTRAORDINARIAS</t>
  </si>
  <si>
    <t>Marcas</t>
  </si>
  <si>
    <t>05513</t>
  </si>
  <si>
    <t>Depreciacion de bienes Inmuebles</t>
  </si>
  <si>
    <t>05514</t>
  </si>
  <si>
    <t>Depreciacion de bienes Muebles</t>
  </si>
  <si>
    <t>05599</t>
  </si>
  <si>
    <t>Otros gastos Varios</t>
  </si>
  <si>
    <t>SUMAS</t>
  </si>
  <si>
    <t>C. ROBERTO VEJAR RODRIGUEZ</t>
  </si>
  <si>
    <t xml:space="preserve">C.P. TERESA R. GOMEZ MORALES </t>
  </si>
  <si>
    <t>C. LUZ DEL CARMEN ROMERO MENDOZA</t>
  </si>
  <si>
    <t>DIRECTOR GENERAL</t>
  </si>
  <si>
    <t>CONTADOR GENERAL</t>
  </si>
  <si>
    <t>ADMINSTRATIVO</t>
  </si>
  <si>
    <t>AUTORIZO</t>
  </si>
  <si>
    <t>SUPERVISO</t>
  </si>
  <si>
    <t>ELABORO</t>
  </si>
  <si>
    <t>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</si>
</sst>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&quot;€&quot;* #,##0.00_-;\-&quot;€&quot;* #,##0.00_-;_-&quot;€&quot;* &quot;-&quot;??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95">
    <xf numFmtId="0" fontId="0" fillId="0" borderId="0" xfId="0"/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164" fontId="3" fillId="0" borderId="0" xfId="0" applyNumberFormat="1" applyFont="1" applyBorder="1" applyAlignment="1">
      <alignment horizontal="right" indent="1"/>
    </xf>
    <xf numFmtId="4" fontId="4" fillId="0" borderId="0" xfId="0" applyNumberFormat="1" applyFo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4" fontId="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3" fillId="0" borderId="0" xfId="0" applyFont="1" applyBorder="1"/>
    <xf numFmtId="164" fontId="8" fillId="0" borderId="0" xfId="0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0" fontId="9" fillId="0" borderId="13" xfId="1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 wrapText="1" indent="2"/>
    </xf>
    <xf numFmtId="0" fontId="9" fillId="2" borderId="8" xfId="0" applyFont="1" applyFill="1" applyBorder="1" applyAlignment="1">
      <alignment horizontal="left" vertical="center" wrapText="1" indent="2"/>
    </xf>
    <xf numFmtId="3" fontId="9" fillId="2" borderId="8" xfId="2" applyNumberFormat="1" applyFont="1" applyFill="1" applyBorder="1" applyAlignment="1">
      <alignment vertical="center"/>
    </xf>
    <xf numFmtId="10" fontId="9" fillId="2" borderId="8" xfId="1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 indent="2"/>
    </xf>
    <xf numFmtId="3" fontId="9" fillId="0" borderId="15" xfId="2" applyNumberFormat="1" applyFont="1" applyFill="1" applyBorder="1" applyAlignment="1">
      <alignment vertical="center"/>
    </xf>
    <xf numFmtId="10" fontId="8" fillId="0" borderId="15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 indent="2"/>
    </xf>
    <xf numFmtId="3" fontId="8" fillId="0" borderId="15" xfId="2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horizontal="left" vertical="center" wrapText="1" indent="2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wrapText="1" indent="2"/>
    </xf>
    <xf numFmtId="4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15" xfId="2" applyNumberFormat="1" applyFont="1" applyBorder="1" applyAlignment="1">
      <alignment vertical="center"/>
    </xf>
    <xf numFmtId="0" fontId="8" fillId="0" borderId="15" xfId="0" applyFont="1" applyBorder="1"/>
    <xf numFmtId="0" fontId="0" fillId="0" borderId="15" xfId="0" applyBorder="1"/>
    <xf numFmtId="3" fontId="8" fillId="0" borderId="15" xfId="0" applyNumberFormat="1" applyFont="1" applyBorder="1" applyAlignment="1"/>
    <xf numFmtId="3" fontId="8" fillId="0" borderId="15" xfId="0" applyNumberFormat="1" applyFont="1" applyFill="1" applyBorder="1" applyAlignment="1"/>
    <xf numFmtId="0" fontId="8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3" fontId="9" fillId="2" borderId="16" xfId="2" applyNumberFormat="1" applyFont="1" applyFill="1" applyBorder="1" applyAlignment="1">
      <alignment vertical="center"/>
    </xf>
    <xf numFmtId="10" fontId="9" fillId="2" borderId="16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8" fillId="0" borderId="0" xfId="2" applyNumberFormat="1" applyFont="1" applyBorder="1" applyAlignment="1">
      <alignment horizontal="right" vertical="center" indent="1"/>
    </xf>
    <xf numFmtId="10" fontId="8" fillId="0" borderId="0" xfId="1" applyNumberFormat="1" applyFont="1" applyFill="1" applyBorder="1" applyAlignment="1">
      <alignment horizontal="right" vertical="center" indent="1"/>
    </xf>
    <xf numFmtId="164" fontId="8" fillId="0" borderId="0" xfId="2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 wrapText="1" indent="2"/>
    </xf>
    <xf numFmtId="164" fontId="0" fillId="0" borderId="0" xfId="0" applyNumberFormat="1"/>
    <xf numFmtId="10" fontId="0" fillId="0" borderId="0" xfId="1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>
      <alignment horizontal="center" wrapText="1"/>
    </xf>
  </cellXfs>
  <cellStyles count="9">
    <cellStyle name="Euro" xfId="3"/>
    <cellStyle name="Millares 2" xfId="2"/>
    <cellStyle name="Normal" xfId="0" builtinId="0"/>
    <cellStyle name="Normal 2" xfId="4"/>
    <cellStyle name="Normal 2 2" xfId="5"/>
    <cellStyle name="Normal 2 2 2" xfId="6"/>
    <cellStyle name="Normal 3" xfId="7"/>
    <cellStyle name="Normal 3 2" xfId="8"/>
    <cellStyle name="Porcentu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3/INFORMACION%202DO.%20TRIMESTRE%202013%20VALIDADO%20POR%20LA%20AUDITO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IE5\TVKK1TAL\INFORMACION%201ER.%20TRIMESTRE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3/INFORMACION%203ER.%20TRIMESTRE%202013%20VALIDADO%20POR%20EL%20OC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1 (SEGUNDO)"/>
      <sheetName val="EVTOP-02 (SEGUNDO)"/>
      <sheetName val="EVTOP-03 (SEGUNDO)"/>
      <sheetName val="EVTOP-04 (SEGUNDO)"/>
    </sheetNames>
    <sheetDataSet>
      <sheetData sheetId="0">
        <row r="9">
          <cell r="I9">
            <v>8799518.0899999999</v>
          </cell>
        </row>
      </sheetData>
      <sheetData sheetId="1">
        <row r="12">
          <cell r="J12">
            <v>13587729.059999999</v>
          </cell>
        </row>
        <row r="13">
          <cell r="J13">
            <v>961575.32000000007</v>
          </cell>
        </row>
        <row r="15">
          <cell r="J15">
            <v>1730101.9</v>
          </cell>
        </row>
        <row r="17">
          <cell r="J17">
            <v>1245492.21</v>
          </cell>
        </row>
        <row r="18">
          <cell r="J18">
            <v>1960256.22</v>
          </cell>
        </row>
        <row r="19">
          <cell r="J19">
            <v>258298.17</v>
          </cell>
        </row>
        <row r="21">
          <cell r="J21">
            <v>1335449.8</v>
          </cell>
        </row>
        <row r="22">
          <cell r="J22">
            <v>666558.13</v>
          </cell>
        </row>
        <row r="23">
          <cell r="J23">
            <v>827875.7</v>
          </cell>
        </row>
        <row r="25">
          <cell r="J25">
            <v>833964.02</v>
          </cell>
        </row>
        <row r="26">
          <cell r="J26">
            <v>28736</v>
          </cell>
        </row>
        <row r="27">
          <cell r="J27">
            <v>577693.57000000007</v>
          </cell>
        </row>
        <row r="28">
          <cell r="J28">
            <v>30360</v>
          </cell>
        </row>
        <row r="29">
          <cell r="J29">
            <v>489003.73</v>
          </cell>
        </row>
        <row r="31">
          <cell r="J31">
            <v>788650.92</v>
          </cell>
        </row>
        <row r="33">
          <cell r="J33">
            <v>506937</v>
          </cell>
        </row>
        <row r="36">
          <cell r="J36">
            <v>43927.770000000004</v>
          </cell>
        </row>
        <row r="37">
          <cell r="J37">
            <v>9467.2000000000007</v>
          </cell>
        </row>
        <row r="38">
          <cell r="J38">
            <v>22147.64</v>
          </cell>
        </row>
        <row r="40">
          <cell r="J40">
            <v>161809.41</v>
          </cell>
        </row>
        <row r="42">
          <cell r="J42">
            <v>6858.09</v>
          </cell>
        </row>
        <row r="43">
          <cell r="J43">
            <v>50789.82</v>
          </cell>
        </row>
        <row r="47">
          <cell r="J47">
            <v>243175.83000000002</v>
          </cell>
        </row>
        <row r="49">
          <cell r="J49">
            <v>9872</v>
          </cell>
        </row>
        <row r="51">
          <cell r="J51">
            <v>54481.42</v>
          </cell>
        </row>
        <row r="53">
          <cell r="J53">
            <v>42007.86</v>
          </cell>
        </row>
        <row r="56">
          <cell r="J56">
            <v>676384.89</v>
          </cell>
        </row>
        <row r="57">
          <cell r="J57">
            <v>11665.23</v>
          </cell>
        </row>
        <row r="58">
          <cell r="J58">
            <v>138789.53</v>
          </cell>
        </row>
        <row r="59">
          <cell r="J59">
            <v>52826.729999999996</v>
          </cell>
        </row>
        <row r="60">
          <cell r="J60">
            <v>776760.64</v>
          </cell>
        </row>
        <row r="61">
          <cell r="J61">
            <v>53626.86</v>
          </cell>
        </row>
        <row r="62">
          <cell r="J62">
            <v>1905.64</v>
          </cell>
        </row>
        <row r="63">
          <cell r="J63">
            <v>140517.65</v>
          </cell>
        </row>
        <row r="65">
          <cell r="J65">
            <v>34376.94</v>
          </cell>
        </row>
        <row r="66">
          <cell r="J66">
            <v>49014.41</v>
          </cell>
        </row>
        <row r="67">
          <cell r="J67">
            <v>65179.02</v>
          </cell>
        </row>
        <row r="68">
          <cell r="J68">
            <v>208466.12</v>
          </cell>
        </row>
        <row r="70">
          <cell r="J70">
            <v>328922.65000000002</v>
          </cell>
        </row>
        <row r="71">
          <cell r="J71">
            <v>15000</v>
          </cell>
        </row>
        <row r="72">
          <cell r="J72">
            <v>3640</v>
          </cell>
        </row>
        <row r="73">
          <cell r="J73">
            <v>6438</v>
          </cell>
        </row>
        <row r="74">
          <cell r="J74">
            <v>1779.3</v>
          </cell>
        </row>
        <row r="76">
          <cell r="J76">
            <v>73876.149999999994</v>
          </cell>
        </row>
        <row r="77">
          <cell r="J77">
            <v>85549.78</v>
          </cell>
        </row>
        <row r="78">
          <cell r="J78">
            <v>0</v>
          </cell>
        </row>
        <row r="79">
          <cell r="J79">
            <v>796913.85</v>
          </cell>
        </row>
        <row r="82">
          <cell r="J82">
            <v>29111.300000000003</v>
          </cell>
        </row>
        <row r="83">
          <cell r="J83">
            <v>15109.86</v>
          </cell>
        </row>
        <row r="85">
          <cell r="J85">
            <v>25662.5</v>
          </cell>
        </row>
        <row r="86">
          <cell r="J86">
            <v>93760.47</v>
          </cell>
        </row>
        <row r="87">
          <cell r="J87">
            <v>270680.33999999997</v>
          </cell>
        </row>
        <row r="89">
          <cell r="J89">
            <v>563663.23</v>
          </cell>
        </row>
        <row r="92">
          <cell r="J92">
            <v>9618.67</v>
          </cell>
        </row>
        <row r="93">
          <cell r="J93">
            <v>45985.82</v>
          </cell>
        </row>
        <row r="95">
          <cell r="J95">
            <v>78661.62</v>
          </cell>
        </row>
        <row r="96">
          <cell r="J96">
            <v>12000</v>
          </cell>
        </row>
        <row r="99">
          <cell r="J99">
            <v>120306.45</v>
          </cell>
        </row>
        <row r="100">
          <cell r="J100">
            <v>4522296.1499999994</v>
          </cell>
        </row>
        <row r="103">
          <cell r="J103">
            <v>181481.7</v>
          </cell>
        </row>
        <row r="104">
          <cell r="J104">
            <v>559199.44999999995</v>
          </cell>
        </row>
        <row r="105">
          <cell r="J105">
            <v>23487.769999999997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-03 (PRIMER)"/>
      <sheetName val="EVTOP-02 (PRIMER)"/>
      <sheetName val="EVTOP-01 (PRIMER)"/>
    </sheetNames>
    <sheetDataSet>
      <sheetData sheetId="0"/>
      <sheetData sheetId="1">
        <row r="12">
          <cell r="J12">
            <v>6728787.3399999999</v>
          </cell>
        </row>
      </sheetData>
      <sheetData sheetId="2">
        <row r="10">
          <cell r="I10">
            <v>4764401.2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VTOP-03 (TERCER)"/>
      <sheetName val="EVTOP-04 (TERCER)"/>
      <sheetName val="EVTOP-01 (TERCER)"/>
      <sheetName val="EVTOP-02 (TERCER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showGridLines="0" tabSelected="1" zoomScale="86" zoomScaleNormal="86" zoomScaleSheetLayoutView="100" workbookViewId="0">
      <selection activeCell="F106" sqref="F106"/>
    </sheetView>
  </sheetViews>
  <sheetFormatPr baseColWidth="10" defaultRowHeight="15"/>
  <cols>
    <col min="1" max="1" width="6.7109375" customWidth="1"/>
    <col min="2" max="3" width="6" customWidth="1"/>
    <col min="4" max="4" width="8.5703125" customWidth="1"/>
    <col min="5" max="5" width="40.85546875" customWidth="1"/>
    <col min="6" max="6" width="13.42578125" style="87" customWidth="1"/>
    <col min="7" max="7" width="13.140625" style="87" customWidth="1"/>
    <col min="8" max="8" width="12.7109375" style="87" customWidth="1"/>
    <col min="9" max="9" width="15.7109375" style="87" hidden="1" customWidth="1"/>
    <col min="10" max="10" width="12" style="87" customWidth="1"/>
    <col min="11" max="11" width="7.85546875" style="88" customWidth="1"/>
    <col min="12" max="12" width="14.5703125" style="87" customWidth="1"/>
    <col min="13" max="13" width="18.5703125" style="5" customWidth="1"/>
    <col min="14" max="15" width="11.7109375" bestFit="1" customWidth="1"/>
    <col min="16" max="16" width="12.7109375" bestFit="1" customWidth="1"/>
  </cols>
  <sheetData>
    <row r="1" spans="1:16">
      <c r="D1" s="1"/>
      <c r="E1" s="1"/>
      <c r="F1" s="2"/>
      <c r="G1" s="2"/>
      <c r="H1" s="2"/>
      <c r="I1" s="2"/>
      <c r="J1" s="2"/>
      <c r="K1" s="3"/>
      <c r="L1" s="4" t="s">
        <v>0</v>
      </c>
    </row>
    <row r="2" spans="1:16" ht="15.75"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1:16">
      <c r="D3" s="7" t="s">
        <v>2</v>
      </c>
      <c r="E3" s="8"/>
      <c r="F3" s="8"/>
      <c r="G3" s="8"/>
      <c r="H3" s="8"/>
      <c r="I3" s="8"/>
      <c r="J3" s="8"/>
      <c r="K3" s="8"/>
      <c r="L3" s="8"/>
    </row>
    <row r="4" spans="1:16" ht="12.75" customHeight="1">
      <c r="A4" s="9"/>
      <c r="B4" s="9"/>
      <c r="C4" s="9"/>
      <c r="D4" s="10" t="s">
        <v>3</v>
      </c>
      <c r="E4" s="10"/>
      <c r="F4" s="10"/>
      <c r="G4" s="10"/>
      <c r="H4" s="10"/>
      <c r="I4" s="10"/>
      <c r="J4" s="10"/>
      <c r="K4" s="10"/>
      <c r="L4" s="10"/>
    </row>
    <row r="5" spans="1:16" ht="12.75" customHeight="1" thickBot="1">
      <c r="A5" s="9"/>
      <c r="B5" s="9"/>
      <c r="C5" s="9"/>
      <c r="D5" s="11"/>
      <c r="E5" s="11"/>
      <c r="F5" s="11"/>
      <c r="G5" s="11"/>
      <c r="H5" s="11"/>
      <c r="I5" s="11"/>
      <c r="J5" s="11"/>
      <c r="K5" s="11"/>
      <c r="L5" s="11"/>
    </row>
    <row r="6" spans="1:16" ht="22.5" customHeight="1" thickTop="1" thickBo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7"/>
      <c r="O6" s="18"/>
      <c r="P6" s="17"/>
    </row>
    <row r="7" spans="1:16" ht="15.75" customHeight="1" thickTop="1">
      <c r="D7" s="19"/>
      <c r="E7" s="19"/>
      <c r="F7" s="20" t="s">
        <v>5</v>
      </c>
      <c r="G7" s="20"/>
      <c r="H7" s="20"/>
      <c r="I7" s="20"/>
      <c r="J7" s="20"/>
      <c r="K7" s="21"/>
      <c r="L7" s="22"/>
      <c r="M7" s="16"/>
      <c r="N7" s="17"/>
      <c r="O7" s="18"/>
      <c r="P7" s="17"/>
    </row>
    <row r="8" spans="1:16" s="31" customFormat="1" ht="30" customHeight="1">
      <c r="A8" s="23" t="s">
        <v>6</v>
      </c>
      <c r="B8" s="24"/>
      <c r="C8" s="25"/>
      <c r="D8" s="26"/>
      <c r="E8" s="27"/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29"/>
      <c r="L8" s="28" t="s">
        <v>12</v>
      </c>
      <c r="M8" s="16"/>
      <c r="N8" s="17"/>
      <c r="O8" s="18"/>
      <c r="P8" s="30"/>
    </row>
    <row r="9" spans="1:16" s="31" customFormat="1" ht="15" customHeight="1" thickBot="1">
      <c r="A9" s="32"/>
      <c r="B9" s="33"/>
      <c r="C9" s="33"/>
      <c r="D9" s="34"/>
      <c r="E9" s="35"/>
      <c r="F9" s="36"/>
      <c r="G9" s="36"/>
      <c r="H9" s="36"/>
      <c r="I9" s="36"/>
      <c r="J9" s="37" t="s">
        <v>13</v>
      </c>
      <c r="K9" s="38" t="s">
        <v>14</v>
      </c>
      <c r="L9" s="39"/>
      <c r="M9" s="16"/>
      <c r="N9" s="17"/>
      <c r="O9" s="18"/>
      <c r="P9" s="30"/>
    </row>
    <row r="10" spans="1:16" s="47" customFormat="1" ht="15.75" thickTop="1">
      <c r="A10" s="40">
        <v>1000</v>
      </c>
      <c r="B10" s="40"/>
      <c r="C10" s="40"/>
      <c r="D10" s="41">
        <v>1000</v>
      </c>
      <c r="E10" s="42" t="s">
        <v>15</v>
      </c>
      <c r="F10" s="43">
        <f>F12+F13+F15+F17+F18+F21+F19+F22+F23+F25+F26+F27+F28+F29+F31+F33</f>
        <v>51287999.110000007</v>
      </c>
      <c r="G10" s="43">
        <f>G12+G13+G15+G17+G18+G19+G21+G22+G23+G25+G26+G27+G28+G31+G33+G29</f>
        <v>51287999.110000007</v>
      </c>
      <c r="H10" s="43">
        <f>H12+H13+H15+H17+H18+H19+H21+H22+H23+H25+H26+H27+H28+H29+H33</f>
        <v>12330671.080000002</v>
      </c>
      <c r="I10" s="43">
        <f t="shared" ref="I10" si="0">I12+I13+I15+I17+I18+I19+I21+I22+I23+I25+I26+I27+I28+I29+I33</f>
        <v>12043785.390000002</v>
      </c>
      <c r="J10" s="43">
        <f>J12+J13+J15+J17+J18+J19+J21+J22+J23+J25+J26+J27+J28+J29+J31+J33</f>
        <v>38159352.829999998</v>
      </c>
      <c r="K10" s="44">
        <f>J10/F10</f>
        <v>0.74402108665143429</v>
      </c>
      <c r="L10" s="43">
        <f>F10-J10</f>
        <v>13128646.280000009</v>
      </c>
      <c r="M10" s="16"/>
      <c r="N10" s="45"/>
      <c r="O10" s="18"/>
      <c r="P10" s="46"/>
    </row>
    <row r="11" spans="1:16" s="47" customFormat="1" ht="21" customHeight="1">
      <c r="A11" s="48"/>
      <c r="B11" s="48">
        <v>1100</v>
      </c>
      <c r="C11" s="48"/>
      <c r="D11" s="49"/>
      <c r="E11" s="49" t="s">
        <v>16</v>
      </c>
      <c r="F11" s="50"/>
      <c r="G11" s="50"/>
      <c r="H11" s="50"/>
      <c r="I11" s="50"/>
      <c r="J11" s="50"/>
      <c r="K11" s="51"/>
      <c r="L11" s="50"/>
      <c r="M11" s="16"/>
      <c r="N11" s="45"/>
      <c r="O11" s="18"/>
      <c r="P11" s="46"/>
    </row>
    <row r="12" spans="1:16" s="47" customFormat="1">
      <c r="A12" s="48"/>
      <c r="B12" s="48"/>
      <c r="C12" s="48">
        <v>113</v>
      </c>
      <c r="D12" s="52">
        <v>11301</v>
      </c>
      <c r="E12" s="52" t="s">
        <v>17</v>
      </c>
      <c r="F12" s="53">
        <v>27141983.440000001</v>
      </c>
      <c r="G12" s="53">
        <v>27141983.440000001</v>
      </c>
      <c r="H12" s="53">
        <v>6755440.9299999997</v>
      </c>
      <c r="I12" s="53">
        <v>6728787.3399999999</v>
      </c>
      <c r="J12" s="53">
        <f>H12+'[1]EVTOP-02 (SEGUNDO)'!$J$12</f>
        <v>20343169.989999998</v>
      </c>
      <c r="K12" s="51">
        <f>J12/F12</f>
        <v>0.7495093361533639</v>
      </c>
      <c r="L12" s="53">
        <f>F12-J12</f>
        <v>6798813.450000003</v>
      </c>
      <c r="M12" s="16"/>
      <c r="N12" s="45"/>
      <c r="O12" s="18"/>
      <c r="P12" s="46"/>
    </row>
    <row r="13" spans="1:16" s="47" customFormat="1" ht="33.75">
      <c r="A13" s="48"/>
      <c r="B13" s="48"/>
      <c r="C13" s="48"/>
      <c r="D13" s="52">
        <v>11303</v>
      </c>
      <c r="E13" s="52" t="s">
        <v>18</v>
      </c>
      <c r="F13" s="53">
        <v>2159936.7200000002</v>
      </c>
      <c r="G13" s="53">
        <v>2159936.7200000002</v>
      </c>
      <c r="H13" s="53">
        <v>621534.55000000005</v>
      </c>
      <c r="I13" s="53">
        <v>474173.15</v>
      </c>
      <c r="J13" s="53">
        <f>H13+'[1]EVTOP-02 (SEGUNDO)'!$J$13</f>
        <v>1583109.87</v>
      </c>
      <c r="K13" s="51">
        <f t="shared" ref="K13:K33" si="1">J13/F13</f>
        <v>0.73294270861787092</v>
      </c>
      <c r="L13" s="53">
        <f t="shared" ref="L13:L33" si="2">F13-J13</f>
        <v>576826.85000000009</v>
      </c>
      <c r="M13" s="16"/>
      <c r="N13" s="45"/>
      <c r="O13" s="54"/>
      <c r="P13" s="46"/>
    </row>
    <row r="14" spans="1:16" s="47" customFormat="1" ht="22.5">
      <c r="A14" s="48"/>
      <c r="B14" s="48">
        <v>1200</v>
      </c>
      <c r="C14" s="48"/>
      <c r="D14" s="49"/>
      <c r="E14" s="49" t="s">
        <v>19</v>
      </c>
      <c r="F14" s="53"/>
      <c r="G14" s="53"/>
      <c r="H14" s="53"/>
      <c r="I14" s="53"/>
      <c r="J14" s="53"/>
      <c r="K14" s="51"/>
      <c r="L14" s="53">
        <f t="shared" si="2"/>
        <v>0</v>
      </c>
      <c r="M14" s="16"/>
      <c r="N14" s="45"/>
      <c r="O14" s="18"/>
      <c r="P14" s="46"/>
    </row>
    <row r="15" spans="1:16" s="47" customFormat="1" ht="15.75">
      <c r="A15" s="48"/>
      <c r="B15" s="48"/>
      <c r="C15" s="48">
        <v>121</v>
      </c>
      <c r="D15" s="52">
        <v>12101</v>
      </c>
      <c r="E15" s="52" t="s">
        <v>20</v>
      </c>
      <c r="F15" s="53">
        <v>3685191.55</v>
      </c>
      <c r="G15" s="53">
        <v>3685191.55</v>
      </c>
      <c r="H15" s="53">
        <v>915498.23</v>
      </c>
      <c r="I15" s="53">
        <v>857233.9</v>
      </c>
      <c r="J15" s="53">
        <f>H15+'[1]EVTOP-02 (SEGUNDO)'!$J$15</f>
        <v>2645600.13</v>
      </c>
      <c r="K15" s="51">
        <f t="shared" si="1"/>
        <v>0.71790030290284368</v>
      </c>
      <c r="L15" s="53">
        <f t="shared" si="2"/>
        <v>1039591.4199999999</v>
      </c>
      <c r="M15" s="55"/>
      <c r="N15" s="56"/>
      <c r="O15" s="54"/>
      <c r="P15" s="56"/>
    </row>
    <row r="16" spans="1:16" s="47" customFormat="1">
      <c r="A16" s="48"/>
      <c r="B16" s="48">
        <v>1300</v>
      </c>
      <c r="C16" s="48"/>
      <c r="D16" s="49"/>
      <c r="E16" s="49" t="s">
        <v>21</v>
      </c>
      <c r="F16" s="50"/>
      <c r="G16" s="50"/>
      <c r="H16" s="50"/>
      <c r="I16" s="50"/>
      <c r="J16" s="50"/>
      <c r="K16" s="51"/>
      <c r="L16" s="53">
        <f t="shared" si="2"/>
        <v>0</v>
      </c>
      <c r="M16" s="57"/>
      <c r="N16" s="46"/>
      <c r="O16" s="18"/>
      <c r="P16" s="46"/>
    </row>
    <row r="17" spans="1:16" s="47" customFormat="1">
      <c r="A17" s="48"/>
      <c r="B17" s="48"/>
      <c r="C17" s="48">
        <v>132</v>
      </c>
      <c r="D17" s="52">
        <v>13201</v>
      </c>
      <c r="E17" s="52" t="s">
        <v>22</v>
      </c>
      <c r="F17" s="53">
        <v>2332338.88</v>
      </c>
      <c r="G17" s="53">
        <v>2332338.88</v>
      </c>
      <c r="H17" s="53">
        <v>723967.15</v>
      </c>
      <c r="I17" s="53">
        <v>596360.67000000004</v>
      </c>
      <c r="J17" s="53">
        <f>H17+'[1]EVTOP-02 (SEGUNDO)'!$J$17</f>
        <v>1969459.3599999999</v>
      </c>
      <c r="K17" s="51">
        <f t="shared" si="1"/>
        <v>0.84441389580574155</v>
      </c>
      <c r="L17" s="53">
        <f t="shared" si="2"/>
        <v>362879.52</v>
      </c>
      <c r="M17" s="57"/>
      <c r="N17" s="46"/>
      <c r="O17" s="18"/>
      <c r="P17" s="46"/>
    </row>
    <row r="18" spans="1:16" s="47" customFormat="1">
      <c r="A18" s="48"/>
      <c r="B18" s="48"/>
      <c r="C18" s="48"/>
      <c r="D18" s="52">
        <v>13202</v>
      </c>
      <c r="E18" s="52" t="s">
        <v>23</v>
      </c>
      <c r="F18" s="53">
        <v>3829109.49</v>
      </c>
      <c r="G18" s="53">
        <v>3829109.49</v>
      </c>
      <c r="H18" s="53">
        <v>955645.4</v>
      </c>
      <c r="I18" s="53">
        <v>952964.64</v>
      </c>
      <c r="J18" s="53">
        <f>H18+'[1]EVTOP-02 (SEGUNDO)'!$J$18</f>
        <v>2915901.62</v>
      </c>
      <c r="K18" s="51">
        <f t="shared" si="1"/>
        <v>0.7615090734843416</v>
      </c>
      <c r="L18" s="53">
        <f t="shared" si="2"/>
        <v>913207.87000000011</v>
      </c>
      <c r="M18" s="16"/>
      <c r="N18" s="46"/>
      <c r="O18" s="18"/>
      <c r="P18" s="46"/>
    </row>
    <row r="19" spans="1:16" s="47" customFormat="1">
      <c r="A19" s="48"/>
      <c r="B19" s="48"/>
      <c r="C19" s="48">
        <v>133</v>
      </c>
      <c r="D19" s="52">
        <v>13301</v>
      </c>
      <c r="E19" s="52" t="s">
        <v>24</v>
      </c>
      <c r="F19" s="53">
        <v>771418.45</v>
      </c>
      <c r="G19" s="53">
        <v>771418.45</v>
      </c>
      <c r="H19" s="53">
        <v>121697.64</v>
      </c>
      <c r="I19" s="53">
        <v>138649.26</v>
      </c>
      <c r="J19" s="53">
        <f>H19+'[1]EVTOP-02 (SEGUNDO)'!$J$19</f>
        <v>379995.81</v>
      </c>
      <c r="K19" s="51">
        <f t="shared" si="1"/>
        <v>0.49259362412190172</v>
      </c>
      <c r="L19" s="53">
        <f t="shared" si="2"/>
        <v>391422.63999999996</v>
      </c>
      <c r="M19" s="57"/>
      <c r="N19" s="46"/>
      <c r="O19" s="18"/>
      <c r="P19" s="46"/>
    </row>
    <row r="20" spans="1:16" s="47" customFormat="1">
      <c r="A20" s="48"/>
      <c r="B20" s="48">
        <v>1400</v>
      </c>
      <c r="C20" s="48"/>
      <c r="D20" s="49"/>
      <c r="E20" s="49" t="s">
        <v>25</v>
      </c>
      <c r="F20" s="50"/>
      <c r="G20" s="50"/>
      <c r="H20" s="50"/>
      <c r="I20" s="50"/>
      <c r="J20" s="50"/>
      <c r="K20" s="51"/>
      <c r="L20" s="53">
        <f t="shared" si="2"/>
        <v>0</v>
      </c>
      <c r="M20" s="57"/>
      <c r="N20" s="46"/>
      <c r="O20" s="54"/>
      <c r="P20" s="58"/>
    </row>
    <row r="21" spans="1:16" s="47" customFormat="1" ht="15.75">
      <c r="A21" s="48"/>
      <c r="B21" s="48"/>
      <c r="C21" s="48">
        <v>141</v>
      </c>
      <c r="D21" s="52">
        <v>14101</v>
      </c>
      <c r="E21" s="52" t="s">
        <v>26</v>
      </c>
      <c r="F21" s="53">
        <v>2702283.28</v>
      </c>
      <c r="G21" s="53">
        <v>2702283.28</v>
      </c>
      <c r="H21" s="53">
        <v>645972.89</v>
      </c>
      <c r="I21" s="53">
        <v>678073.52</v>
      </c>
      <c r="J21" s="53">
        <f>H21+'[1]EVTOP-02 (SEGUNDO)'!$J$21</f>
        <v>1981422.69</v>
      </c>
      <c r="K21" s="51">
        <f t="shared" si="1"/>
        <v>0.73324018420452208</v>
      </c>
      <c r="L21" s="53">
        <f t="shared" si="2"/>
        <v>720860.58999999985</v>
      </c>
      <c r="M21" s="55"/>
      <c r="N21" s="46"/>
      <c r="O21" s="18"/>
      <c r="P21" s="46"/>
    </row>
    <row r="22" spans="1:16" s="47" customFormat="1" ht="15.75">
      <c r="A22" s="48"/>
      <c r="B22" s="48"/>
      <c r="C22" s="48">
        <v>142</v>
      </c>
      <c r="D22" s="52">
        <v>14201</v>
      </c>
      <c r="E22" s="52" t="s">
        <v>27</v>
      </c>
      <c r="F22" s="53">
        <v>1319586.44</v>
      </c>
      <c r="G22" s="53">
        <v>1319586.44</v>
      </c>
      <c r="H22" s="53">
        <v>228711.56</v>
      </c>
      <c r="I22" s="53">
        <v>211133.83</v>
      </c>
      <c r="J22" s="53">
        <f>H22+'[1]EVTOP-02 (SEGUNDO)'!$J$22</f>
        <v>895269.69</v>
      </c>
      <c r="K22" s="51">
        <f t="shared" si="1"/>
        <v>0.67844717319162506</v>
      </c>
      <c r="L22" s="53">
        <f t="shared" si="2"/>
        <v>424316.75</v>
      </c>
      <c r="M22" s="55"/>
      <c r="N22" s="46"/>
      <c r="O22" s="54"/>
      <c r="P22" s="58"/>
    </row>
    <row r="23" spans="1:16" s="47" customFormat="1" ht="22.5">
      <c r="A23" s="48"/>
      <c r="B23" s="48"/>
      <c r="C23" s="48">
        <v>143</v>
      </c>
      <c r="D23" s="52">
        <v>14301</v>
      </c>
      <c r="E23" s="52" t="s">
        <v>28</v>
      </c>
      <c r="F23" s="53">
        <v>1638751.13</v>
      </c>
      <c r="G23" s="53">
        <v>1638751.13</v>
      </c>
      <c r="H23" s="53">
        <v>283093.23</v>
      </c>
      <c r="I23" s="53">
        <v>262200.18</v>
      </c>
      <c r="J23" s="53">
        <f>H23+'[1]EVTOP-02 (SEGUNDO)'!$J$23</f>
        <v>1110968.93</v>
      </c>
      <c r="K23" s="51">
        <f t="shared" si="1"/>
        <v>0.67793633191880698</v>
      </c>
      <c r="L23" s="53">
        <f t="shared" si="2"/>
        <v>527782.19999999995</v>
      </c>
      <c r="M23" s="16"/>
      <c r="N23" s="46"/>
      <c r="O23" s="18"/>
      <c r="P23" s="46"/>
    </row>
    <row r="24" spans="1:16" s="47" customFormat="1" ht="22.5">
      <c r="A24" s="48"/>
      <c r="B24" s="48">
        <v>1500</v>
      </c>
      <c r="C24" s="48"/>
      <c r="D24" s="49"/>
      <c r="E24" s="49" t="s">
        <v>29</v>
      </c>
      <c r="F24" s="50"/>
      <c r="G24" s="50"/>
      <c r="H24" s="50"/>
      <c r="I24" s="50"/>
      <c r="J24" s="50"/>
      <c r="K24" s="51"/>
      <c r="L24" s="53">
        <f t="shared" si="2"/>
        <v>0</v>
      </c>
      <c r="M24" s="16"/>
      <c r="N24" s="46"/>
      <c r="O24" s="54"/>
      <c r="P24" s="58"/>
    </row>
    <row r="25" spans="1:16" s="47" customFormat="1" ht="22.5">
      <c r="A25" s="48"/>
      <c r="B25" s="48"/>
      <c r="C25" s="48">
        <v>151</v>
      </c>
      <c r="D25" s="52">
        <v>15101</v>
      </c>
      <c r="E25" s="52" t="s">
        <v>30</v>
      </c>
      <c r="F25" s="53">
        <v>1675311.76</v>
      </c>
      <c r="G25" s="53">
        <v>1675311.76</v>
      </c>
      <c r="H25" s="53">
        <v>416320.6</v>
      </c>
      <c r="I25" s="53">
        <v>412160.14</v>
      </c>
      <c r="J25" s="53">
        <f>H25+'[1]EVTOP-02 (SEGUNDO)'!$J$25</f>
        <v>1250284.6200000001</v>
      </c>
      <c r="K25" s="51">
        <f t="shared" si="1"/>
        <v>0.7462996737992218</v>
      </c>
      <c r="L25" s="53">
        <f t="shared" si="2"/>
        <v>425027.1399999999</v>
      </c>
      <c r="M25" s="55"/>
      <c r="N25" s="46"/>
      <c r="O25" s="18"/>
      <c r="P25" s="46"/>
    </row>
    <row r="26" spans="1:16" s="47" customFormat="1" ht="22.5">
      <c r="A26" s="48"/>
      <c r="B26" s="48"/>
      <c r="C26" s="48">
        <v>153</v>
      </c>
      <c r="D26" s="52">
        <v>15303</v>
      </c>
      <c r="E26" s="52" t="s">
        <v>31</v>
      </c>
      <c r="F26" s="53">
        <v>42858</v>
      </c>
      <c r="G26" s="53">
        <v>42858</v>
      </c>
      <c r="H26" s="53">
        <v>16500</v>
      </c>
      <c r="I26" s="53">
        <v>13302</v>
      </c>
      <c r="J26" s="53">
        <f>H26+'[1]EVTOP-02 (SEGUNDO)'!$J$26</f>
        <v>45236</v>
      </c>
      <c r="K26" s="51">
        <f t="shared" si="1"/>
        <v>1.0554855569555275</v>
      </c>
      <c r="L26" s="53">
        <f t="shared" si="2"/>
        <v>-2378</v>
      </c>
      <c r="M26" s="16"/>
      <c r="N26" s="46"/>
      <c r="O26" s="54"/>
      <c r="P26" s="58"/>
    </row>
    <row r="27" spans="1:16" s="47" customFormat="1" ht="21.75" customHeight="1">
      <c r="A27" s="48"/>
      <c r="B27" s="48"/>
      <c r="C27" s="48">
        <v>154</v>
      </c>
      <c r="D27" s="52">
        <v>15404</v>
      </c>
      <c r="E27" s="52" t="s">
        <v>32</v>
      </c>
      <c r="F27" s="53">
        <v>1133537.42</v>
      </c>
      <c r="G27" s="53">
        <v>1133537.42</v>
      </c>
      <c r="H27" s="53">
        <v>237073.22</v>
      </c>
      <c r="I27" s="53">
        <v>315780.38</v>
      </c>
      <c r="J27" s="53">
        <f>H27+'[1]EVTOP-02 (SEGUNDO)'!$J$27</f>
        <v>814766.79</v>
      </c>
      <c r="K27" s="51">
        <f t="shared" si="1"/>
        <v>0.71878243772490558</v>
      </c>
      <c r="L27" s="53">
        <f t="shared" si="2"/>
        <v>318770.62999999989</v>
      </c>
      <c r="M27" s="57"/>
      <c r="N27" s="46"/>
      <c r="O27" s="18"/>
      <c r="P27" s="46"/>
    </row>
    <row r="28" spans="1:16" s="47" customFormat="1">
      <c r="A28" s="48"/>
      <c r="B28" s="48"/>
      <c r="C28" s="48"/>
      <c r="D28" s="52">
        <v>15413</v>
      </c>
      <c r="E28" s="52" t="s">
        <v>33</v>
      </c>
      <c r="F28" s="53">
        <v>62040</v>
      </c>
      <c r="G28" s="53">
        <v>62040</v>
      </c>
      <c r="H28" s="53">
        <v>15840</v>
      </c>
      <c r="I28" s="53">
        <v>14520</v>
      </c>
      <c r="J28" s="53">
        <f>H28+'[1]EVTOP-02 (SEGUNDO)'!$J$28</f>
        <v>46200</v>
      </c>
      <c r="K28" s="51">
        <f t="shared" si="1"/>
        <v>0.74468085106382975</v>
      </c>
      <c r="L28" s="53">
        <f t="shared" si="2"/>
        <v>15840</v>
      </c>
      <c r="M28" s="57"/>
      <c r="N28" s="46"/>
      <c r="O28" s="54"/>
      <c r="P28" s="58"/>
    </row>
    <row r="29" spans="1:16" s="47" customFormat="1" ht="22.5">
      <c r="A29" s="48"/>
      <c r="B29" s="48"/>
      <c r="C29" s="48">
        <v>159</v>
      </c>
      <c r="D29" s="52">
        <v>15901</v>
      </c>
      <c r="E29" s="52" t="s">
        <v>34</v>
      </c>
      <c r="F29" s="53">
        <v>968845.05</v>
      </c>
      <c r="G29" s="53">
        <v>968845.05</v>
      </c>
      <c r="H29" s="53">
        <v>147917.68</v>
      </c>
      <c r="I29" s="53">
        <v>148588.38</v>
      </c>
      <c r="J29" s="53">
        <f>H29+'[1]EVTOP-02 (SEGUNDO)'!$J$29</f>
        <v>636921.40999999992</v>
      </c>
      <c r="K29" s="51">
        <f t="shared" si="1"/>
        <v>0.6574027601214455</v>
      </c>
      <c r="L29" s="53">
        <f t="shared" si="2"/>
        <v>331923.64000000013</v>
      </c>
      <c r="M29" s="57"/>
      <c r="N29" s="46"/>
      <c r="O29" s="18"/>
      <c r="P29" s="46"/>
    </row>
    <row r="30" spans="1:16" s="47" customFormat="1">
      <c r="A30" s="48"/>
      <c r="B30" s="48">
        <v>1700</v>
      </c>
      <c r="C30" s="48"/>
      <c r="D30" s="49"/>
      <c r="E30" s="49" t="s">
        <v>35</v>
      </c>
      <c r="F30" s="53"/>
      <c r="G30" s="53"/>
      <c r="H30" s="53"/>
      <c r="I30" s="53"/>
      <c r="J30" s="53"/>
      <c r="K30" s="51"/>
      <c r="L30" s="53">
        <f t="shared" si="2"/>
        <v>0</v>
      </c>
      <c r="M30" s="57"/>
      <c r="N30" s="46"/>
      <c r="O30" s="54"/>
      <c r="P30" s="58"/>
    </row>
    <row r="31" spans="1:16" s="47" customFormat="1">
      <c r="A31" s="48"/>
      <c r="B31" s="48"/>
      <c r="C31" s="48">
        <v>171</v>
      </c>
      <c r="D31" s="52">
        <v>17102</v>
      </c>
      <c r="E31" s="52" t="s">
        <v>36</v>
      </c>
      <c r="F31" s="53">
        <v>828121.5</v>
      </c>
      <c r="G31" s="53">
        <v>828121.5</v>
      </c>
      <c r="H31" s="53"/>
      <c r="I31" s="53">
        <v>0</v>
      </c>
      <c r="J31" s="53">
        <f>H31+'[1]EVTOP-02 (SEGUNDO)'!$J$31</f>
        <v>788650.92</v>
      </c>
      <c r="K31" s="51">
        <f t="shared" si="1"/>
        <v>0.95233721138745953</v>
      </c>
      <c r="L31" s="53">
        <f t="shared" si="2"/>
        <v>39470.579999999958</v>
      </c>
      <c r="M31" s="57"/>
      <c r="N31" s="46"/>
      <c r="O31" s="18"/>
      <c r="P31" s="46"/>
    </row>
    <row r="32" spans="1:16" s="47" customFormat="1" ht="22.5">
      <c r="A32" s="48"/>
      <c r="B32" s="48">
        <v>1800</v>
      </c>
      <c r="C32" s="48"/>
      <c r="D32" s="49"/>
      <c r="E32" s="49" t="s">
        <v>37</v>
      </c>
      <c r="F32" s="53"/>
      <c r="G32" s="53"/>
      <c r="H32" s="53"/>
      <c r="I32" s="53"/>
      <c r="J32" s="53"/>
      <c r="K32" s="51"/>
      <c r="L32" s="53">
        <f t="shared" si="2"/>
        <v>0</v>
      </c>
      <c r="M32" s="16"/>
      <c r="N32" s="46"/>
      <c r="O32" s="54"/>
      <c r="P32" s="58"/>
    </row>
    <row r="33" spans="1:17" s="47" customFormat="1">
      <c r="A33" s="48"/>
      <c r="B33" s="48"/>
      <c r="C33" s="48">
        <v>182</v>
      </c>
      <c r="D33" s="52">
        <v>18201</v>
      </c>
      <c r="E33" s="52" t="s">
        <v>38</v>
      </c>
      <c r="F33" s="53">
        <v>996686</v>
      </c>
      <c r="G33" s="53">
        <v>996686</v>
      </c>
      <c r="H33" s="53">
        <v>245458</v>
      </c>
      <c r="I33" s="53">
        <v>239858</v>
      </c>
      <c r="J33" s="53">
        <f>H33+'[1]EVTOP-02 (SEGUNDO)'!$J$33</f>
        <v>752395</v>
      </c>
      <c r="K33" s="51">
        <f t="shared" si="1"/>
        <v>0.75489672775578265</v>
      </c>
      <c r="L33" s="53">
        <f t="shared" si="2"/>
        <v>244291</v>
      </c>
      <c r="M33" s="57"/>
      <c r="N33" s="46"/>
      <c r="O33" s="18"/>
      <c r="P33" s="46"/>
    </row>
    <row r="34" spans="1:17" s="47" customFormat="1">
      <c r="A34" s="40">
        <v>2000</v>
      </c>
      <c r="B34" s="40"/>
      <c r="C34" s="40"/>
      <c r="D34" s="42"/>
      <c r="E34" s="42" t="s">
        <v>39</v>
      </c>
      <c r="F34" s="43">
        <f>F36+F37+F38+F40+F42+F43+F45+F47+F49+F51+F53</f>
        <v>2175144.9</v>
      </c>
      <c r="G34" s="43">
        <f>G36+G37+G38+G40+G42+G43+G45+G47+G49+G51+G53</f>
        <v>2175144.9</v>
      </c>
      <c r="H34" s="43">
        <f>H36+H37+H38+H40+H42+H43+H45+H47+H49+H51+H53</f>
        <v>256406.90000000002</v>
      </c>
      <c r="I34" s="43">
        <f t="shared" ref="I34" si="3">I36+I37+I38+I40+I42+I43+I47+I49+I51+I53</f>
        <v>343980.18</v>
      </c>
      <c r="J34" s="43">
        <f>J36+J37+J38+J40+J42+J43+J45+J47+J49+J51+J53</f>
        <v>900943.94</v>
      </c>
      <c r="K34" s="44">
        <f>J34/F34</f>
        <v>0.41419950459392385</v>
      </c>
      <c r="L34" s="43">
        <f>F34-J34</f>
        <v>1274200.96</v>
      </c>
      <c r="M34" s="57"/>
      <c r="N34" s="46"/>
      <c r="O34" s="18"/>
      <c r="P34" s="46"/>
    </row>
    <row r="35" spans="1:17" s="47" customFormat="1" ht="22.5">
      <c r="A35" s="48"/>
      <c r="B35" s="48">
        <v>2100</v>
      </c>
      <c r="C35" s="48"/>
      <c r="D35" s="49"/>
      <c r="E35" s="49" t="s">
        <v>40</v>
      </c>
      <c r="F35" s="50"/>
      <c r="G35" s="50"/>
      <c r="H35" s="50"/>
      <c r="I35" s="50"/>
      <c r="J35" s="50"/>
      <c r="K35" s="51"/>
      <c r="L35" s="53">
        <f t="shared" ref="L35" si="4">F35-H35</f>
        <v>0</v>
      </c>
      <c r="M35" s="57"/>
      <c r="N35" s="46"/>
      <c r="O35" s="18"/>
      <c r="P35" s="46"/>
    </row>
    <row r="36" spans="1:17" s="47" customFormat="1" ht="15.75">
      <c r="A36" s="48"/>
      <c r="B36" s="48"/>
      <c r="C36" s="48">
        <v>211</v>
      </c>
      <c r="D36" s="52">
        <v>21101</v>
      </c>
      <c r="E36" s="52" t="s">
        <v>41</v>
      </c>
      <c r="F36" s="53">
        <v>126960.73</v>
      </c>
      <c r="G36" s="53">
        <v>126960.73</v>
      </c>
      <c r="H36" s="53">
        <v>21385.27</v>
      </c>
      <c r="I36" s="53">
        <v>19626.18</v>
      </c>
      <c r="J36" s="53">
        <f>H36+'[1]EVTOP-02 (SEGUNDO)'!$J$36</f>
        <v>65313.040000000008</v>
      </c>
      <c r="K36" s="51">
        <f>J36/F36</f>
        <v>0.51443497528724047</v>
      </c>
      <c r="L36" s="53">
        <f>F36-J36</f>
        <v>61647.689999999988</v>
      </c>
      <c r="M36" s="55"/>
      <c r="N36" s="56"/>
      <c r="O36" s="54"/>
      <c r="P36" s="56"/>
    </row>
    <row r="37" spans="1:17" s="47" customFormat="1">
      <c r="A37" s="48"/>
      <c r="B37" s="48"/>
      <c r="C37" s="48">
        <v>212</v>
      </c>
      <c r="D37" s="52">
        <v>21201</v>
      </c>
      <c r="E37" s="52" t="s">
        <v>42</v>
      </c>
      <c r="F37" s="53">
        <v>27196.959999999999</v>
      </c>
      <c r="G37" s="53">
        <v>27196.959999999999</v>
      </c>
      <c r="H37" s="53">
        <v>7184.44</v>
      </c>
      <c r="I37" s="53">
        <v>4117.8500000000004</v>
      </c>
      <c r="J37" s="53">
        <f>H37+'[1]EVTOP-02 (SEGUNDO)'!$J$37</f>
        <v>16651.64</v>
      </c>
      <c r="K37" s="51">
        <f t="shared" ref="K37:K53" si="5">J37/F37</f>
        <v>0.61226107623793247</v>
      </c>
      <c r="L37" s="53">
        <f t="shared" ref="L37:L53" si="6">F37-J37</f>
        <v>10545.32</v>
      </c>
      <c r="M37" s="57"/>
      <c r="N37" s="46"/>
      <c r="O37" s="54"/>
      <c r="P37" s="58"/>
    </row>
    <row r="38" spans="1:17" s="47" customFormat="1">
      <c r="A38" s="48"/>
      <c r="B38" s="48"/>
      <c r="C38" s="48">
        <v>215</v>
      </c>
      <c r="D38" s="52">
        <v>21501</v>
      </c>
      <c r="E38" s="52" t="s">
        <v>43</v>
      </c>
      <c r="F38" s="53">
        <v>41673.5</v>
      </c>
      <c r="G38" s="53">
        <v>41673.5</v>
      </c>
      <c r="H38" s="53">
        <v>488.02</v>
      </c>
      <c r="I38" s="53">
        <v>13468.94</v>
      </c>
      <c r="J38" s="53">
        <f>H38+'[1]EVTOP-02 (SEGUNDO)'!$J$38</f>
        <v>22635.66</v>
      </c>
      <c r="K38" s="51">
        <f t="shared" si="5"/>
        <v>0.54316676065125324</v>
      </c>
      <c r="L38" s="53">
        <f t="shared" si="6"/>
        <v>19037.84</v>
      </c>
      <c r="M38" s="16"/>
      <c r="N38" s="46"/>
      <c r="O38" s="18"/>
      <c r="P38" s="46"/>
    </row>
    <row r="39" spans="1:17" s="47" customFormat="1" ht="15.75">
      <c r="A39" s="48"/>
      <c r="B39" s="48">
        <v>2220</v>
      </c>
      <c r="C39" s="48"/>
      <c r="D39" s="49"/>
      <c r="E39" s="49" t="s">
        <v>44</v>
      </c>
      <c r="F39" s="50"/>
      <c r="G39" s="50"/>
      <c r="H39" s="50"/>
      <c r="I39" s="50"/>
      <c r="J39" s="50"/>
      <c r="K39" s="51"/>
      <c r="L39" s="53">
        <f t="shared" si="6"/>
        <v>0</v>
      </c>
      <c r="M39" s="59"/>
      <c r="N39" s="46"/>
      <c r="O39" s="18"/>
      <c r="P39" s="46"/>
      <c r="Q39" s="46"/>
    </row>
    <row r="40" spans="1:17" s="47" customFormat="1" ht="22.5">
      <c r="A40" s="48"/>
      <c r="B40" s="48"/>
      <c r="C40" s="48">
        <v>221</v>
      </c>
      <c r="D40" s="52">
        <v>22101</v>
      </c>
      <c r="E40" s="52" t="s">
        <v>45</v>
      </c>
      <c r="F40" s="53">
        <v>1000677.1</v>
      </c>
      <c r="G40" s="53">
        <v>1000677.1</v>
      </c>
      <c r="H40" s="53">
        <v>74876.92</v>
      </c>
      <c r="I40" s="53">
        <v>90133.27</v>
      </c>
      <c r="J40" s="53">
        <f>H40+'[1]EVTOP-02 (SEGUNDO)'!$J$40</f>
        <v>236686.33000000002</v>
      </c>
      <c r="K40" s="51">
        <f t="shared" si="5"/>
        <v>0.23652617812479174</v>
      </c>
      <c r="L40" s="53">
        <f t="shared" si="6"/>
        <v>763990.77</v>
      </c>
      <c r="M40" s="55"/>
      <c r="N40" s="56"/>
      <c r="O40" s="54"/>
      <c r="P40" s="46"/>
    </row>
    <row r="41" spans="1:17" s="47" customFormat="1" ht="22.5">
      <c r="A41" s="48"/>
      <c r="B41" s="48">
        <v>2400</v>
      </c>
      <c r="C41" s="48"/>
      <c r="D41" s="49"/>
      <c r="E41" s="49" t="s">
        <v>46</v>
      </c>
      <c r="F41" s="50"/>
      <c r="G41" s="50"/>
      <c r="H41" s="50"/>
      <c r="I41" s="50"/>
      <c r="J41" s="50"/>
      <c r="K41" s="51"/>
      <c r="L41" s="53">
        <f t="shared" si="6"/>
        <v>0</v>
      </c>
      <c r="M41" s="57"/>
      <c r="N41" s="46"/>
      <c r="O41" s="18"/>
      <c r="P41" s="58"/>
    </row>
    <row r="42" spans="1:17" s="47" customFormat="1">
      <c r="A42" s="48"/>
      <c r="B42" s="48"/>
      <c r="C42" s="48">
        <v>246</v>
      </c>
      <c r="D42" s="52">
        <v>24601</v>
      </c>
      <c r="E42" s="52" t="s">
        <v>47</v>
      </c>
      <c r="F42" s="53">
        <v>17909.84</v>
      </c>
      <c r="G42" s="53">
        <v>17909.84</v>
      </c>
      <c r="H42" s="53">
        <v>378.6</v>
      </c>
      <c r="I42" s="53">
        <v>4561.2700000000004</v>
      </c>
      <c r="J42" s="53">
        <f>H42+'[1]EVTOP-02 (SEGUNDO)'!$J$42</f>
        <v>7236.6900000000005</v>
      </c>
      <c r="K42" s="51">
        <f t="shared" si="5"/>
        <v>0.4040622361785477</v>
      </c>
      <c r="L42" s="53">
        <f t="shared" si="6"/>
        <v>10673.15</v>
      </c>
      <c r="M42" s="57"/>
      <c r="N42" s="46"/>
      <c r="O42" s="18"/>
      <c r="P42" s="46"/>
    </row>
    <row r="43" spans="1:17" s="47" customFormat="1">
      <c r="A43" s="48"/>
      <c r="B43" s="48"/>
      <c r="C43" s="48">
        <v>248</v>
      </c>
      <c r="D43" s="52">
        <v>24801</v>
      </c>
      <c r="E43" s="52" t="s">
        <v>48</v>
      </c>
      <c r="F43" s="53">
        <v>107820.85</v>
      </c>
      <c r="G43" s="53">
        <v>107820.85</v>
      </c>
      <c r="H43" s="53">
        <v>187.07</v>
      </c>
      <c r="I43" s="53">
        <v>47049.21</v>
      </c>
      <c r="J43" s="53">
        <f>H43+'[1]EVTOP-02 (SEGUNDO)'!$J$43</f>
        <v>50976.89</v>
      </c>
      <c r="K43" s="51">
        <f t="shared" si="5"/>
        <v>0.47279250720060173</v>
      </c>
      <c r="L43" s="53">
        <f t="shared" si="6"/>
        <v>56843.960000000006</v>
      </c>
      <c r="M43" s="57"/>
      <c r="N43" s="46"/>
      <c r="O43" s="18"/>
      <c r="P43" s="58"/>
    </row>
    <row r="44" spans="1:17" s="47" customFormat="1" ht="22.5">
      <c r="A44" s="48"/>
      <c r="B44" s="48">
        <v>2500</v>
      </c>
      <c r="C44" s="48"/>
      <c r="D44" s="49"/>
      <c r="E44" s="49" t="s">
        <v>49</v>
      </c>
      <c r="F44" s="50"/>
      <c r="G44" s="50"/>
      <c r="H44" s="50"/>
      <c r="I44" s="50"/>
      <c r="J44" s="50"/>
      <c r="K44" s="51"/>
      <c r="L44" s="53">
        <f t="shared" si="6"/>
        <v>0</v>
      </c>
      <c r="M44" s="57"/>
      <c r="N44" s="46"/>
      <c r="O44" s="46"/>
      <c r="P44" s="46"/>
    </row>
    <row r="45" spans="1:17" s="47" customFormat="1">
      <c r="A45" s="48"/>
      <c r="B45" s="48"/>
      <c r="C45" s="48">
        <v>253</v>
      </c>
      <c r="D45" s="52">
        <v>25301</v>
      </c>
      <c r="E45" s="52" t="s">
        <v>50</v>
      </c>
      <c r="F45" s="53">
        <v>1800</v>
      </c>
      <c r="G45" s="53">
        <v>1800</v>
      </c>
      <c r="H45" s="53">
        <v>81.5</v>
      </c>
      <c r="I45" s="53"/>
      <c r="J45" s="53">
        <f>H45+'[1]EVTOP-02 (SEGUNDO)'!$J$45</f>
        <v>81.5</v>
      </c>
      <c r="K45" s="51">
        <f t="shared" si="5"/>
        <v>4.5277777777777778E-2</v>
      </c>
      <c r="L45" s="53">
        <f t="shared" si="6"/>
        <v>1718.5</v>
      </c>
      <c r="M45" s="57"/>
      <c r="N45" s="46"/>
      <c r="O45" s="46"/>
      <c r="P45" s="46"/>
    </row>
    <row r="46" spans="1:17" s="47" customFormat="1">
      <c r="A46" s="48"/>
      <c r="B46" s="48">
        <v>2600</v>
      </c>
      <c r="C46" s="48"/>
      <c r="D46" s="49"/>
      <c r="E46" s="49" t="s">
        <v>51</v>
      </c>
      <c r="F46" s="50"/>
      <c r="G46" s="50"/>
      <c r="H46" s="50"/>
      <c r="I46" s="50"/>
      <c r="J46" s="50"/>
      <c r="K46" s="51"/>
      <c r="L46" s="53">
        <f t="shared" si="6"/>
        <v>0</v>
      </c>
      <c r="M46" s="57"/>
      <c r="N46" s="46"/>
      <c r="O46" s="46"/>
      <c r="P46" s="46"/>
    </row>
    <row r="47" spans="1:17" s="47" customFormat="1">
      <c r="A47" s="48"/>
      <c r="B47" s="48"/>
      <c r="C47" s="48">
        <v>261</v>
      </c>
      <c r="D47" s="52">
        <v>26101</v>
      </c>
      <c r="E47" s="52" t="s">
        <v>52</v>
      </c>
      <c r="F47" s="53">
        <v>625770.5</v>
      </c>
      <c r="G47" s="53">
        <v>625770.5</v>
      </c>
      <c r="H47" s="53">
        <v>131488.47</v>
      </c>
      <c r="I47" s="53">
        <v>123494.27</v>
      </c>
      <c r="J47" s="53">
        <f>H47+'[1]EVTOP-02 (SEGUNDO)'!$J$47</f>
        <v>374664.30000000005</v>
      </c>
      <c r="K47" s="51">
        <f t="shared" si="5"/>
        <v>0.59872477210095398</v>
      </c>
      <c r="L47" s="53">
        <f t="shared" si="6"/>
        <v>251106.19999999995</v>
      </c>
      <c r="M47" s="57"/>
      <c r="N47" s="46"/>
      <c r="O47" s="46"/>
      <c r="P47" s="46"/>
    </row>
    <row r="48" spans="1:17" s="47" customFormat="1" ht="22.5">
      <c r="A48" s="48"/>
      <c r="B48" s="48">
        <v>2700</v>
      </c>
      <c r="C48" s="48"/>
      <c r="D48" s="49"/>
      <c r="E48" s="49" t="s">
        <v>53</v>
      </c>
      <c r="F48" s="50"/>
      <c r="G48" s="50"/>
      <c r="H48" s="50"/>
      <c r="I48" s="50"/>
      <c r="J48" s="50"/>
      <c r="K48" s="51"/>
      <c r="L48" s="53">
        <f t="shared" si="6"/>
        <v>0</v>
      </c>
      <c r="M48" s="57"/>
      <c r="N48" s="46"/>
      <c r="O48" s="46"/>
      <c r="P48" s="46"/>
    </row>
    <row r="49" spans="1:16" s="47" customFormat="1">
      <c r="A49" s="48"/>
      <c r="B49" s="48"/>
      <c r="C49" s="48">
        <v>271</v>
      </c>
      <c r="D49" s="52">
        <v>27101</v>
      </c>
      <c r="E49" s="52" t="s">
        <v>54</v>
      </c>
      <c r="F49" s="53">
        <v>35615.89</v>
      </c>
      <c r="G49" s="53">
        <v>35615.89</v>
      </c>
      <c r="H49" s="53">
        <v>4232.7</v>
      </c>
      <c r="I49" s="53">
        <v>457.33</v>
      </c>
      <c r="J49" s="53">
        <f>H49+'[1]EVTOP-02 (SEGUNDO)'!$J$49</f>
        <v>14104.7</v>
      </c>
      <c r="K49" s="51">
        <f t="shared" si="5"/>
        <v>0.3960226741490947</v>
      </c>
      <c r="L49" s="53">
        <f t="shared" si="6"/>
        <v>21511.19</v>
      </c>
      <c r="M49" s="57"/>
      <c r="N49" s="46"/>
      <c r="O49" s="46"/>
      <c r="P49" s="46"/>
    </row>
    <row r="50" spans="1:16" s="47" customFormat="1" ht="22.5">
      <c r="A50" s="48"/>
      <c r="B50" s="48">
        <v>2900</v>
      </c>
      <c r="C50" s="48"/>
      <c r="D50" s="49"/>
      <c r="E50" s="49" t="s">
        <v>55</v>
      </c>
      <c r="F50" s="50"/>
      <c r="G50" s="50"/>
      <c r="H50" s="50"/>
      <c r="I50" s="50"/>
      <c r="J50" s="50"/>
      <c r="K50" s="51"/>
      <c r="L50" s="53">
        <f t="shared" si="6"/>
        <v>0</v>
      </c>
      <c r="M50" s="57"/>
      <c r="N50" s="46"/>
      <c r="O50" s="46"/>
      <c r="P50" s="46"/>
    </row>
    <row r="51" spans="1:16" s="47" customFormat="1" ht="22.5">
      <c r="A51" s="48"/>
      <c r="B51" s="48"/>
      <c r="C51" s="48">
        <v>294</v>
      </c>
      <c r="D51" s="52">
        <v>29401</v>
      </c>
      <c r="E51" s="52" t="s">
        <v>56</v>
      </c>
      <c r="F51" s="53">
        <v>89815.74</v>
      </c>
      <c r="G51" s="53">
        <v>89815.74</v>
      </c>
      <c r="H51" s="53">
        <v>2950.17</v>
      </c>
      <c r="I51" s="53">
        <v>2527.3200000000002</v>
      </c>
      <c r="J51" s="53">
        <f>H51+'[1]EVTOP-02 (SEGUNDO)'!$J$51</f>
        <v>57431.59</v>
      </c>
      <c r="K51" s="51">
        <f t="shared" si="5"/>
        <v>0.63943792034670088</v>
      </c>
      <c r="L51" s="53">
        <f t="shared" si="6"/>
        <v>32384.150000000009</v>
      </c>
      <c r="M51" s="57"/>
      <c r="P51" s="46"/>
    </row>
    <row r="52" spans="1:16" s="47" customFormat="1">
      <c r="A52" s="48"/>
      <c r="B52" s="48"/>
      <c r="C52" s="48"/>
      <c r="D52" s="52"/>
      <c r="E52" s="52"/>
      <c r="F52" s="53"/>
      <c r="G52" s="53"/>
      <c r="H52" s="53"/>
      <c r="I52" s="53"/>
      <c r="J52" s="53"/>
      <c r="K52" s="51"/>
      <c r="L52" s="53">
        <f t="shared" si="6"/>
        <v>0</v>
      </c>
      <c r="M52" s="57"/>
      <c r="P52" s="46"/>
    </row>
    <row r="53" spans="1:16" s="47" customFormat="1" ht="22.5">
      <c r="A53" s="48"/>
      <c r="B53" s="48"/>
      <c r="C53" s="48">
        <v>296</v>
      </c>
      <c r="D53" s="52">
        <v>29601</v>
      </c>
      <c r="E53" s="52" t="s">
        <v>57</v>
      </c>
      <c r="F53" s="53">
        <v>99903.79</v>
      </c>
      <c r="G53" s="53">
        <v>99903.79</v>
      </c>
      <c r="H53" s="53">
        <v>13153.74</v>
      </c>
      <c r="I53" s="53">
        <v>38544.54</v>
      </c>
      <c r="J53" s="53">
        <f>H53+'[1]EVTOP-02 (SEGUNDO)'!$J$53</f>
        <v>55161.599999999999</v>
      </c>
      <c r="K53" s="51">
        <f t="shared" si="5"/>
        <v>0.55214722084117129</v>
      </c>
      <c r="L53" s="53">
        <f t="shared" si="6"/>
        <v>44742.189999999995</v>
      </c>
      <c r="M53" s="16"/>
      <c r="N53" s="46"/>
      <c r="P53" s="46"/>
    </row>
    <row r="54" spans="1:16" s="47" customFormat="1">
      <c r="A54" s="40">
        <v>3000</v>
      </c>
      <c r="B54" s="40"/>
      <c r="C54" s="40"/>
      <c r="D54" s="42"/>
      <c r="E54" s="42" t="s">
        <v>58</v>
      </c>
      <c r="F54" s="43">
        <f>F56+F57+F58+F59+F60+F61+F62+F63+F65+F66+F67+F68+F70+F71+F72+F73+F74+F76+F78+F79+F80+F83+F84+F86+F87+F88+F90+F91+F93+F94+F96+F97+F100+F101</f>
        <v>23792310.669999998</v>
      </c>
      <c r="G54" s="43">
        <f>G56+G57+G58+G59+G60+G61+G62+G63+G65+G66+G67+G68+G70+G71+G72+G73+G74+G76+G78+G79+G80+G83+G84+G86+G87+G88+G90+G91+G93+G94+G96+G97+G100+G101+G85</f>
        <v>23792310.699999999</v>
      </c>
      <c r="H54" s="43">
        <f>H56+H57+H58+H59+H60+H61+H62+H63+H65+H66+H67+H68+H70+H72+H73+H74+H76+H77+H78+H80+H83+H87+H88+H90+H93+H94+H96+H101</f>
        <v>3038536.16</v>
      </c>
      <c r="I54" s="43">
        <f t="shared" ref="I54" si="7">I56+I57+I58+I59+I60+I61+I62+I63+I65+I66+I67+I68+I70+I72+I73+I74+I76+I78+I80+I83+I84+I85+I87+I88+I90+I93+I94+I96+I97+I100+I101</f>
        <v>6860712.25</v>
      </c>
      <c r="J54" s="43">
        <f>J56+J57+J58+J59+J60+J61+J62+J63+J65+J66+J67+J68+J70+J71+J72+J73+J74+J76+J77+J78+J80+J83+J84+J86+J87+J88+J90+J93+J94+J96+J97+J100+J101</f>
        <v>12347025.960000001</v>
      </c>
      <c r="K54" s="44">
        <f>J54/F54</f>
        <v>0.51895026638032726</v>
      </c>
      <c r="L54" s="43">
        <f>F54-J54</f>
        <v>11445284.709999997</v>
      </c>
      <c r="M54" s="16"/>
      <c r="N54" s="46"/>
      <c r="P54" s="46"/>
    </row>
    <row r="55" spans="1:16" s="47" customFormat="1">
      <c r="A55" s="48"/>
      <c r="B55" s="48">
        <v>3100</v>
      </c>
      <c r="C55" s="48"/>
      <c r="D55" s="49"/>
      <c r="E55" s="49" t="s">
        <v>59</v>
      </c>
      <c r="F55" s="50"/>
      <c r="G55" s="50"/>
      <c r="H55" s="50"/>
      <c r="I55" s="50"/>
      <c r="J55" s="50"/>
      <c r="K55" s="51"/>
      <c r="L55" s="53"/>
      <c r="M55" s="16"/>
      <c r="N55" s="46"/>
      <c r="P55" s="46"/>
    </row>
    <row r="56" spans="1:16" s="47" customFormat="1">
      <c r="A56" s="48"/>
      <c r="B56" s="48"/>
      <c r="C56" s="48">
        <v>311</v>
      </c>
      <c r="D56" s="52">
        <v>31101</v>
      </c>
      <c r="E56" s="52" t="s">
        <v>60</v>
      </c>
      <c r="F56" s="53">
        <v>1594912</v>
      </c>
      <c r="G56" s="53">
        <v>1594912</v>
      </c>
      <c r="H56" s="53">
        <v>442987.21</v>
      </c>
      <c r="I56" s="53">
        <v>310994.3</v>
      </c>
      <c r="J56" s="53">
        <f>H56+'[1]EVTOP-02 (SEGUNDO)'!$J$56</f>
        <v>1119372.1000000001</v>
      </c>
      <c r="K56" s="51">
        <f>J56/F56</f>
        <v>0.70183941182961829</v>
      </c>
      <c r="L56" s="53">
        <f>F56-J56</f>
        <v>475539.89999999991</v>
      </c>
      <c r="M56" s="16"/>
      <c r="N56" s="46"/>
      <c r="O56" s="46"/>
      <c r="P56" s="46"/>
    </row>
    <row r="57" spans="1:16" s="47" customFormat="1">
      <c r="A57" s="48"/>
      <c r="B57" s="48"/>
      <c r="C57" s="48">
        <v>313</v>
      </c>
      <c r="D57" s="52">
        <v>31301</v>
      </c>
      <c r="E57" s="52" t="s">
        <v>61</v>
      </c>
      <c r="F57" s="53">
        <v>28349.15</v>
      </c>
      <c r="G57" s="53">
        <v>28349.15</v>
      </c>
      <c r="H57" s="53">
        <v>6912.2</v>
      </c>
      <c r="I57" s="53">
        <v>10330.27</v>
      </c>
      <c r="J57" s="53">
        <f>H57+'[1]EVTOP-02 (SEGUNDO)'!$J$57</f>
        <v>18577.43</v>
      </c>
      <c r="K57" s="51">
        <f t="shared" ref="K57:K101" si="8">J57/F57</f>
        <v>0.65530818384325451</v>
      </c>
      <c r="L57" s="53">
        <f t="shared" ref="L57:L101" si="9">F57-J57</f>
        <v>9771.7200000000012</v>
      </c>
      <c r="M57" s="16"/>
      <c r="N57" s="46"/>
      <c r="O57" s="46"/>
      <c r="P57" s="46"/>
    </row>
    <row r="58" spans="1:16" s="47" customFormat="1" ht="15.75">
      <c r="A58" s="48"/>
      <c r="B58" s="48"/>
      <c r="C58" s="48">
        <v>314</v>
      </c>
      <c r="D58" s="52">
        <v>31401</v>
      </c>
      <c r="E58" s="52" t="s">
        <v>62</v>
      </c>
      <c r="F58" s="53">
        <v>304792.24</v>
      </c>
      <c r="G58" s="53">
        <v>304792.24</v>
      </c>
      <c r="H58" s="53">
        <v>67886.25</v>
      </c>
      <c r="I58" s="53">
        <v>70477.84</v>
      </c>
      <c r="J58" s="53">
        <f>H58+'[1]EVTOP-02 (SEGUNDO)'!$J$58</f>
        <v>206675.78</v>
      </c>
      <c r="K58" s="51">
        <f t="shared" si="8"/>
        <v>0.6780874079996263</v>
      </c>
      <c r="L58" s="53">
        <f t="shared" si="9"/>
        <v>98116.459999999992</v>
      </c>
      <c r="M58" s="55"/>
      <c r="N58" s="58"/>
      <c r="O58" s="46"/>
      <c r="P58" s="46"/>
    </row>
    <row r="59" spans="1:16" s="47" customFormat="1">
      <c r="A59" s="48"/>
      <c r="B59" s="48"/>
      <c r="C59" s="48">
        <v>315</v>
      </c>
      <c r="D59" s="52">
        <v>31501</v>
      </c>
      <c r="E59" s="52" t="s">
        <v>63</v>
      </c>
      <c r="F59" s="53">
        <v>151817.37</v>
      </c>
      <c r="G59" s="53">
        <v>151817.37</v>
      </c>
      <c r="H59" s="53">
        <v>33034.22</v>
      </c>
      <c r="I59" s="53">
        <v>21190.76</v>
      </c>
      <c r="J59" s="53">
        <f>H59+'[1]EVTOP-02 (SEGUNDO)'!$J$59</f>
        <v>85860.95</v>
      </c>
      <c r="K59" s="51">
        <f t="shared" si="8"/>
        <v>0.5655541918556487</v>
      </c>
      <c r="L59" s="53">
        <f t="shared" si="9"/>
        <v>65956.42</v>
      </c>
      <c r="M59" s="16"/>
      <c r="N59" s="46"/>
      <c r="O59" s="46"/>
      <c r="P59" s="46"/>
    </row>
    <row r="60" spans="1:16" s="47" customFormat="1">
      <c r="A60" s="48"/>
      <c r="B60" s="48"/>
      <c r="C60" s="48">
        <v>316</v>
      </c>
      <c r="D60" s="52">
        <v>31601</v>
      </c>
      <c r="E60" s="52" t="s">
        <v>64</v>
      </c>
      <c r="F60" s="53">
        <v>1571704.55</v>
      </c>
      <c r="G60" s="53">
        <v>1571704.55</v>
      </c>
      <c r="H60" s="53">
        <v>433430.64</v>
      </c>
      <c r="I60" s="53">
        <v>369482.14</v>
      </c>
      <c r="J60" s="53">
        <f>H60+'[1]EVTOP-02 (SEGUNDO)'!$J$60</f>
        <v>1210191.28</v>
      </c>
      <c r="K60" s="51">
        <f t="shared" si="8"/>
        <v>0.76998649650788376</v>
      </c>
      <c r="L60" s="53">
        <f t="shared" si="9"/>
        <v>361513.27</v>
      </c>
      <c r="M60" s="16"/>
      <c r="N60" s="46"/>
      <c r="O60" s="46"/>
      <c r="P60" s="46"/>
    </row>
    <row r="61" spans="1:16" s="47" customFormat="1" ht="32.25" customHeight="1">
      <c r="A61" s="48"/>
      <c r="B61" s="48"/>
      <c r="C61" s="48">
        <v>317</v>
      </c>
      <c r="D61" s="52">
        <v>31701</v>
      </c>
      <c r="E61" s="52" t="s">
        <v>65</v>
      </c>
      <c r="F61" s="53">
        <v>111808.34</v>
      </c>
      <c r="G61" s="53">
        <v>111808.34</v>
      </c>
      <c r="H61" s="53">
        <v>32960.14</v>
      </c>
      <c r="I61" s="53">
        <v>23663.69</v>
      </c>
      <c r="J61" s="53">
        <f>H61+'[1]EVTOP-02 (SEGUNDO)'!$J$61</f>
        <v>86587</v>
      </c>
      <c r="K61" s="51">
        <f t="shared" si="8"/>
        <v>0.77442344640838068</v>
      </c>
      <c r="L61" s="53">
        <f t="shared" si="9"/>
        <v>25221.339999999997</v>
      </c>
      <c r="M61" s="16"/>
      <c r="N61" s="46"/>
      <c r="O61" s="46"/>
      <c r="P61" s="46"/>
    </row>
    <row r="62" spans="1:16" s="47" customFormat="1" ht="15.75">
      <c r="A62" s="48"/>
      <c r="B62" s="48"/>
      <c r="C62" s="48">
        <v>318</v>
      </c>
      <c r="D62" s="52">
        <v>31801</v>
      </c>
      <c r="E62" s="52" t="s">
        <v>66</v>
      </c>
      <c r="F62" s="53">
        <v>12203.55</v>
      </c>
      <c r="G62" s="53">
        <v>12203.55</v>
      </c>
      <c r="H62" s="53">
        <v>185.85</v>
      </c>
      <c r="I62" s="53">
        <v>1544.95</v>
      </c>
      <c r="J62" s="53">
        <f>H62+'[1]EVTOP-02 (SEGUNDO)'!$J$62</f>
        <v>2091.4900000000002</v>
      </c>
      <c r="K62" s="51">
        <f t="shared" si="8"/>
        <v>0.17138373669956697</v>
      </c>
      <c r="L62" s="53">
        <f t="shared" si="9"/>
        <v>10112.06</v>
      </c>
      <c r="M62" s="55"/>
      <c r="N62" s="58"/>
      <c r="O62" s="46"/>
      <c r="P62" s="46"/>
    </row>
    <row r="63" spans="1:16" s="47" customFormat="1">
      <c r="A63" s="48"/>
      <c r="B63" s="48"/>
      <c r="C63" s="48">
        <v>319</v>
      </c>
      <c r="D63" s="52">
        <v>31901</v>
      </c>
      <c r="E63" s="52" t="s">
        <v>67</v>
      </c>
      <c r="F63" s="53">
        <v>296117.08</v>
      </c>
      <c r="G63" s="53">
        <v>296117.08</v>
      </c>
      <c r="H63" s="53">
        <v>63528.63</v>
      </c>
      <c r="I63" s="53">
        <v>69559.75</v>
      </c>
      <c r="J63" s="53">
        <f>H63+'[1]EVTOP-02 (SEGUNDO)'!$J$63</f>
        <v>204046.28</v>
      </c>
      <c r="K63" s="51">
        <f t="shared" si="8"/>
        <v>0.68907298423988239</v>
      </c>
      <c r="L63" s="53">
        <f t="shared" si="9"/>
        <v>92070.800000000017</v>
      </c>
      <c r="M63" s="57"/>
      <c r="N63" s="46"/>
      <c r="O63" s="46"/>
      <c r="P63" s="46"/>
    </row>
    <row r="64" spans="1:16" s="61" customFormat="1" ht="15.75">
      <c r="A64" s="60"/>
      <c r="B64" s="60">
        <v>3200</v>
      </c>
      <c r="C64" s="60"/>
      <c r="D64" s="49"/>
      <c r="E64" s="49" t="s">
        <v>68</v>
      </c>
      <c r="F64" s="50"/>
      <c r="G64" s="50"/>
      <c r="H64" s="50"/>
      <c r="I64" s="50"/>
      <c r="J64" s="50"/>
      <c r="K64" s="51"/>
      <c r="L64" s="53">
        <f t="shared" si="9"/>
        <v>0</v>
      </c>
      <c r="M64" s="59"/>
      <c r="N64" s="58"/>
      <c r="O64" s="46"/>
      <c r="P64" s="58"/>
    </row>
    <row r="65" spans="1:16" s="47" customFormat="1">
      <c r="A65" s="48"/>
      <c r="B65" s="48"/>
      <c r="C65" s="48">
        <v>321</v>
      </c>
      <c r="D65" s="52">
        <v>32101</v>
      </c>
      <c r="E65" s="52" t="s">
        <v>69</v>
      </c>
      <c r="F65" s="53">
        <v>68753.88</v>
      </c>
      <c r="G65" s="53">
        <v>68753.88</v>
      </c>
      <c r="H65" s="53">
        <v>17188.47</v>
      </c>
      <c r="I65" s="53">
        <v>17188.47</v>
      </c>
      <c r="J65" s="53">
        <f>H65+'[1]EVTOP-02 (SEGUNDO)'!$J$65</f>
        <v>51565.41</v>
      </c>
      <c r="K65" s="51">
        <f t="shared" si="8"/>
        <v>0.75</v>
      </c>
      <c r="L65" s="53">
        <f t="shared" si="9"/>
        <v>17188.47</v>
      </c>
      <c r="M65" s="57"/>
      <c r="N65" s="46"/>
      <c r="O65" s="46"/>
      <c r="P65" s="46"/>
    </row>
    <row r="66" spans="1:16" s="47" customFormat="1" ht="15.75">
      <c r="A66" s="48"/>
      <c r="B66" s="48"/>
      <c r="C66" s="48">
        <v>322</v>
      </c>
      <c r="D66" s="52">
        <v>32201</v>
      </c>
      <c r="E66" s="52" t="s">
        <v>70</v>
      </c>
      <c r="F66" s="53">
        <v>74953.11</v>
      </c>
      <c r="G66" s="53">
        <v>74953.11</v>
      </c>
      <c r="H66" s="53">
        <v>12969.45</v>
      </c>
      <c r="I66" s="53">
        <v>36044.76</v>
      </c>
      <c r="J66" s="53">
        <f>H66+'[1]EVTOP-02 (SEGUNDO)'!$J$66</f>
        <v>61983.86</v>
      </c>
      <c r="K66" s="51">
        <f t="shared" si="8"/>
        <v>0.8269684873649672</v>
      </c>
      <c r="L66" s="53">
        <f t="shared" si="9"/>
        <v>12969.25</v>
      </c>
      <c r="M66" s="59"/>
      <c r="N66" s="46"/>
      <c r="O66" s="46"/>
      <c r="P66" s="46"/>
    </row>
    <row r="67" spans="1:16" s="47" customFormat="1" ht="15.75">
      <c r="A67" s="48"/>
      <c r="B67" s="48"/>
      <c r="C67" s="48">
        <v>323</v>
      </c>
      <c r="D67" s="52">
        <v>32302</v>
      </c>
      <c r="E67" s="52" t="s">
        <v>71</v>
      </c>
      <c r="F67" s="53">
        <v>130603.88</v>
      </c>
      <c r="G67" s="53">
        <v>130603.88</v>
      </c>
      <c r="H67" s="53">
        <v>32589.51</v>
      </c>
      <c r="I67" s="53">
        <v>32589.51</v>
      </c>
      <c r="J67" s="53">
        <f>H67+'[1]EVTOP-02 (SEGUNDO)'!$J$67</f>
        <v>97768.53</v>
      </c>
      <c r="K67" s="51">
        <f t="shared" si="8"/>
        <v>0.74858825021124942</v>
      </c>
      <c r="L67" s="53">
        <f t="shared" si="9"/>
        <v>32835.350000000006</v>
      </c>
      <c r="M67" s="59"/>
      <c r="N67" s="46"/>
      <c r="O67" s="46"/>
      <c r="P67" s="46"/>
    </row>
    <row r="68" spans="1:16" s="47" customFormat="1">
      <c r="A68" s="48"/>
      <c r="B68" s="48"/>
      <c r="C68" s="48">
        <v>325</v>
      </c>
      <c r="D68" s="52">
        <v>32501</v>
      </c>
      <c r="E68" s="52" t="s">
        <v>72</v>
      </c>
      <c r="F68" s="53">
        <v>374171.24</v>
      </c>
      <c r="G68" s="53">
        <v>374171.24</v>
      </c>
      <c r="H68" s="53">
        <v>83402.559999999998</v>
      </c>
      <c r="I68" s="53">
        <v>125613.56</v>
      </c>
      <c r="J68" s="53">
        <f>H68+'[1]EVTOP-02 (SEGUNDO)'!$J$68</f>
        <v>291868.68</v>
      </c>
      <c r="K68" s="51">
        <f t="shared" si="8"/>
        <v>0.78004039006311654</v>
      </c>
      <c r="L68" s="53">
        <f t="shared" si="9"/>
        <v>82302.559999999998</v>
      </c>
      <c r="M68" s="57"/>
      <c r="N68" s="46"/>
      <c r="O68" s="46"/>
      <c r="P68" s="46"/>
    </row>
    <row r="69" spans="1:16" s="47" customFormat="1" ht="22.5">
      <c r="A69" s="48"/>
      <c r="B69" s="48">
        <v>3300</v>
      </c>
      <c r="C69" s="48"/>
      <c r="D69" s="49"/>
      <c r="E69" s="49" t="s">
        <v>73</v>
      </c>
      <c r="F69" s="50"/>
      <c r="G69" s="50"/>
      <c r="H69" s="50"/>
      <c r="I69" s="50"/>
      <c r="J69" s="50"/>
      <c r="K69" s="51"/>
      <c r="L69" s="53">
        <f t="shared" si="9"/>
        <v>0</v>
      </c>
      <c r="M69" s="57"/>
      <c r="N69" s="46"/>
      <c r="O69" s="46"/>
      <c r="P69" s="46"/>
    </row>
    <row r="70" spans="1:16" s="47" customFormat="1" ht="22.5">
      <c r="A70" s="48"/>
      <c r="B70" s="48"/>
      <c r="C70" s="48">
        <v>331</v>
      </c>
      <c r="D70" s="52">
        <v>33101</v>
      </c>
      <c r="E70" s="52" t="s">
        <v>74</v>
      </c>
      <c r="F70" s="53">
        <v>1076014.02</v>
      </c>
      <c r="G70" s="53">
        <v>1076014.02</v>
      </c>
      <c r="H70" s="53">
        <v>220836.72</v>
      </c>
      <c r="I70" s="53">
        <v>147403.91</v>
      </c>
      <c r="J70" s="53">
        <f>H70+'[1]EVTOP-02 (SEGUNDO)'!$J$70</f>
        <v>549759.37</v>
      </c>
      <c r="K70" s="51">
        <f t="shared" si="8"/>
        <v>0.51092212534554149</v>
      </c>
      <c r="L70" s="53">
        <f t="shared" si="9"/>
        <v>526254.65</v>
      </c>
      <c r="M70" s="57"/>
      <c r="N70" s="46"/>
      <c r="O70" s="46"/>
      <c r="P70" s="46"/>
    </row>
    <row r="71" spans="1:16" s="47" customFormat="1" ht="15.75">
      <c r="A71" s="48"/>
      <c r="B71" s="48"/>
      <c r="C71" s="48">
        <v>333</v>
      </c>
      <c r="D71" s="52">
        <v>33301</v>
      </c>
      <c r="E71" s="52" t="s">
        <v>75</v>
      </c>
      <c r="F71" s="53">
        <v>15000</v>
      </c>
      <c r="G71" s="53">
        <v>15000</v>
      </c>
      <c r="H71" s="53">
        <v>0</v>
      </c>
      <c r="I71" s="53"/>
      <c r="J71" s="53">
        <f>H71+'[1]EVTOP-02 (SEGUNDO)'!$J$71</f>
        <v>15000</v>
      </c>
      <c r="K71" s="51">
        <f t="shared" si="8"/>
        <v>1</v>
      </c>
      <c r="L71" s="53">
        <f t="shared" si="9"/>
        <v>0</v>
      </c>
      <c r="M71" s="59"/>
      <c r="N71" s="46"/>
      <c r="O71" s="46"/>
      <c r="P71" s="46"/>
    </row>
    <row r="72" spans="1:16" s="47" customFormat="1">
      <c r="A72" s="48"/>
      <c r="B72" s="48"/>
      <c r="C72" s="48">
        <v>334</v>
      </c>
      <c r="D72" s="52">
        <v>33401</v>
      </c>
      <c r="E72" s="52" t="s">
        <v>76</v>
      </c>
      <c r="F72" s="53">
        <v>37162.019999999997</v>
      </c>
      <c r="G72" s="53">
        <v>37162.019999999997</v>
      </c>
      <c r="H72" s="53">
        <v>7500</v>
      </c>
      <c r="I72" s="53">
        <v>3640</v>
      </c>
      <c r="J72" s="53">
        <f>H72+'[1]EVTOP-02 (SEGUNDO)'!$J$72</f>
        <v>11140</v>
      </c>
      <c r="K72" s="51">
        <f t="shared" si="8"/>
        <v>0.29976841947773564</v>
      </c>
      <c r="L72" s="53">
        <f t="shared" si="9"/>
        <v>26022.019999999997</v>
      </c>
      <c r="M72" s="57"/>
      <c r="N72" s="46"/>
      <c r="O72" s="46"/>
      <c r="P72" s="46"/>
    </row>
    <row r="73" spans="1:16" s="47" customFormat="1" ht="15" customHeight="1">
      <c r="A73" s="48"/>
      <c r="B73" s="48"/>
      <c r="C73" s="48">
        <v>336</v>
      </c>
      <c r="D73" s="52">
        <v>33603</v>
      </c>
      <c r="E73" s="52" t="s">
        <v>77</v>
      </c>
      <c r="F73" s="53">
        <v>19344.740000000002</v>
      </c>
      <c r="G73" s="53">
        <v>19344.740000000002</v>
      </c>
      <c r="H73" s="53">
        <v>1620</v>
      </c>
      <c r="I73" s="53">
        <v>4939</v>
      </c>
      <c r="J73" s="53">
        <f>H73+'[1]EVTOP-02 (SEGUNDO)'!$J$73</f>
        <v>8058</v>
      </c>
      <c r="K73" s="51">
        <f t="shared" si="8"/>
        <v>0.41654734051737058</v>
      </c>
      <c r="L73" s="53">
        <f t="shared" si="9"/>
        <v>11286.740000000002</v>
      </c>
      <c r="M73" s="57"/>
      <c r="N73" s="46"/>
      <c r="O73" s="46"/>
      <c r="P73" s="46"/>
    </row>
    <row r="74" spans="1:16" s="47" customFormat="1" ht="12.75" customHeight="1">
      <c r="A74" s="48"/>
      <c r="B74" s="48"/>
      <c r="C74" s="48">
        <v>338</v>
      </c>
      <c r="D74" s="52">
        <v>33801</v>
      </c>
      <c r="E74" s="52" t="s">
        <v>78</v>
      </c>
      <c r="F74" s="53">
        <v>3558.6</v>
      </c>
      <c r="G74" s="53">
        <v>3558.6</v>
      </c>
      <c r="H74" s="53">
        <v>889.65</v>
      </c>
      <c r="I74" s="53">
        <v>889.65</v>
      </c>
      <c r="J74" s="53">
        <f>H74+'[1]EVTOP-02 (SEGUNDO)'!$J$74</f>
        <v>2668.95</v>
      </c>
      <c r="K74" s="51">
        <f t="shared" si="8"/>
        <v>0.75</v>
      </c>
      <c r="L74" s="53">
        <f t="shared" si="9"/>
        <v>889.65000000000009</v>
      </c>
      <c r="M74" s="57"/>
      <c r="N74" s="46"/>
      <c r="O74" s="46"/>
      <c r="P74" s="46"/>
    </row>
    <row r="75" spans="1:16" s="47" customFormat="1" ht="12" customHeight="1">
      <c r="A75" s="48"/>
      <c r="B75" s="48">
        <v>3400</v>
      </c>
      <c r="C75" s="48"/>
      <c r="D75" s="49"/>
      <c r="E75" s="49" t="s">
        <v>79</v>
      </c>
      <c r="F75" s="53"/>
      <c r="G75" s="53"/>
      <c r="H75" s="50"/>
      <c r="I75" s="50"/>
      <c r="J75" s="50"/>
      <c r="K75" s="51"/>
      <c r="L75" s="53">
        <f t="shared" si="9"/>
        <v>0</v>
      </c>
      <c r="M75" s="57"/>
      <c r="N75" s="46"/>
      <c r="O75" s="46"/>
      <c r="P75" s="46"/>
    </row>
    <row r="76" spans="1:16" s="47" customFormat="1" ht="9.75" customHeight="1">
      <c r="A76" s="48"/>
      <c r="B76" s="48"/>
      <c r="C76" s="48">
        <v>341</v>
      </c>
      <c r="D76" s="52">
        <v>34101</v>
      </c>
      <c r="E76" s="52" t="s">
        <v>80</v>
      </c>
      <c r="F76" s="53">
        <v>167980.97</v>
      </c>
      <c r="G76" s="53">
        <v>167980.97</v>
      </c>
      <c r="H76" s="53">
        <v>38838.44</v>
      </c>
      <c r="I76" s="53">
        <v>28532.83</v>
      </c>
      <c r="J76" s="53">
        <f>H76+'[1]EVTOP-02 (SEGUNDO)'!$J$76</f>
        <v>112714.59</v>
      </c>
      <c r="K76" s="51">
        <f t="shared" si="8"/>
        <v>0.6709961848654642</v>
      </c>
      <c r="L76" s="53">
        <f t="shared" si="9"/>
        <v>55266.380000000005</v>
      </c>
      <c r="M76" s="57"/>
      <c r="N76" s="46"/>
      <c r="O76" s="46"/>
      <c r="P76" s="46"/>
    </row>
    <row r="77" spans="1:16" s="47" customFormat="1" ht="9.75" customHeight="1">
      <c r="A77" s="48"/>
      <c r="B77" s="48"/>
      <c r="C77" s="48">
        <v>344</v>
      </c>
      <c r="D77" s="52">
        <v>34401</v>
      </c>
      <c r="E77" s="52" t="s">
        <v>81</v>
      </c>
      <c r="F77" s="53"/>
      <c r="G77" s="53"/>
      <c r="H77" s="53">
        <v>4532.1499999999996</v>
      </c>
      <c r="I77" s="53"/>
      <c r="J77" s="53">
        <f>H77</f>
        <v>4532.1499999999996</v>
      </c>
      <c r="K77" s="51"/>
      <c r="L77" s="53"/>
      <c r="M77" s="57"/>
      <c r="N77" s="46"/>
      <c r="O77" s="46"/>
      <c r="P77" s="46"/>
    </row>
    <row r="78" spans="1:16" s="47" customFormat="1">
      <c r="A78" s="48"/>
      <c r="B78" s="48"/>
      <c r="C78" s="48">
        <v>345</v>
      </c>
      <c r="D78" s="52">
        <v>34501</v>
      </c>
      <c r="E78" s="52" t="s">
        <v>82</v>
      </c>
      <c r="F78" s="53">
        <v>121460.76</v>
      </c>
      <c r="G78" s="53">
        <v>121460.76</v>
      </c>
      <c r="H78" s="53">
        <v>44963.59</v>
      </c>
      <c r="I78" s="53">
        <v>44785.31</v>
      </c>
      <c r="J78" s="53">
        <f>H78+'[1]EVTOP-02 (SEGUNDO)'!$J$77</f>
        <v>130513.37</v>
      </c>
      <c r="K78" s="51">
        <f t="shared" si="8"/>
        <v>1.0745311489900113</v>
      </c>
      <c r="L78" s="53">
        <f t="shared" si="9"/>
        <v>-9052.61</v>
      </c>
      <c r="M78" s="57"/>
      <c r="N78" s="46"/>
      <c r="O78" s="46"/>
      <c r="P78" s="46"/>
    </row>
    <row r="79" spans="1:16" s="47" customFormat="1" ht="9.75" customHeight="1">
      <c r="A79" s="48"/>
      <c r="B79" s="48"/>
      <c r="C79" s="48">
        <v>347</v>
      </c>
      <c r="D79" s="52">
        <v>34701</v>
      </c>
      <c r="E79" s="52" t="s">
        <v>83</v>
      </c>
      <c r="F79" s="53">
        <v>4801.72</v>
      </c>
      <c r="G79" s="53">
        <v>4801.72</v>
      </c>
      <c r="H79" s="53">
        <v>0</v>
      </c>
      <c r="I79" s="53"/>
      <c r="J79" s="53">
        <f>H79+'[1]EVTOP-02 (SEGUNDO)'!$J$78</f>
        <v>0</v>
      </c>
      <c r="K79" s="51">
        <f t="shared" si="8"/>
        <v>0</v>
      </c>
      <c r="L79" s="53">
        <f t="shared" si="9"/>
        <v>4801.72</v>
      </c>
      <c r="M79" s="57"/>
      <c r="N79" s="46"/>
      <c r="O79" s="46"/>
      <c r="P79" s="46"/>
    </row>
    <row r="80" spans="1:16" s="47" customFormat="1">
      <c r="A80" s="48"/>
      <c r="B80" s="48"/>
      <c r="C80" s="48">
        <v>348</v>
      </c>
      <c r="D80" s="52">
        <v>34801</v>
      </c>
      <c r="E80" s="52" t="s">
        <v>84</v>
      </c>
      <c r="F80" s="53">
        <v>1642971.36</v>
      </c>
      <c r="G80" s="53">
        <v>1642971.36</v>
      </c>
      <c r="H80" s="53">
        <v>354052.82</v>
      </c>
      <c r="I80" s="53">
        <v>310384.21999999997</v>
      </c>
      <c r="J80" s="53">
        <f>H80+'[1]EVTOP-02 (SEGUNDO)'!$J$79</f>
        <v>1150966.67</v>
      </c>
      <c r="K80" s="51">
        <f t="shared" si="8"/>
        <v>0.70053970386921405</v>
      </c>
      <c r="L80" s="53">
        <f t="shared" si="9"/>
        <v>492004.69000000018</v>
      </c>
      <c r="M80" s="57"/>
      <c r="O80" s="46"/>
      <c r="P80" s="46"/>
    </row>
    <row r="81" spans="1:16" s="47" customFormat="1" ht="15.75">
      <c r="A81" s="48"/>
      <c r="B81" s="48"/>
      <c r="C81" s="48"/>
      <c r="D81" s="52"/>
      <c r="E81" s="52"/>
      <c r="F81" s="53"/>
      <c r="G81" s="53"/>
      <c r="H81" s="53"/>
      <c r="I81" s="53"/>
      <c r="J81" s="53"/>
      <c r="K81" s="51"/>
      <c r="L81" s="53">
        <f t="shared" si="9"/>
        <v>0</v>
      </c>
      <c r="M81" s="59"/>
      <c r="N81" s="46"/>
      <c r="O81" s="46"/>
      <c r="P81" s="46"/>
    </row>
    <row r="82" spans="1:16" s="47" customFormat="1" ht="21" customHeight="1">
      <c r="A82" s="48"/>
      <c r="B82" s="48">
        <v>3500</v>
      </c>
      <c r="C82" s="48"/>
      <c r="D82" s="49"/>
      <c r="E82" s="49" t="s">
        <v>85</v>
      </c>
      <c r="F82" s="50"/>
      <c r="G82" s="50"/>
      <c r="H82" s="50"/>
      <c r="I82" s="50"/>
      <c r="J82" s="50"/>
      <c r="K82" s="51"/>
      <c r="L82" s="53">
        <f t="shared" si="9"/>
        <v>0</v>
      </c>
      <c r="M82" s="57"/>
      <c r="N82" s="46"/>
      <c r="O82" s="46"/>
      <c r="P82" s="46"/>
    </row>
    <row r="83" spans="1:16" s="47" customFormat="1">
      <c r="A83" s="48"/>
      <c r="B83" s="48"/>
      <c r="C83" s="48">
        <v>351</v>
      </c>
      <c r="D83" s="52">
        <v>35101</v>
      </c>
      <c r="E83" s="52" t="s">
        <v>86</v>
      </c>
      <c r="F83" s="53">
        <v>116011.49</v>
      </c>
      <c r="G83" s="53">
        <v>116011.49</v>
      </c>
      <c r="H83" s="53">
        <v>36094.769999999997</v>
      </c>
      <c r="I83" s="53">
        <v>17365.29</v>
      </c>
      <c r="J83" s="53">
        <f>H83+'[1]EVTOP-02 (SEGUNDO)'!$J$82</f>
        <v>65206.07</v>
      </c>
      <c r="K83" s="51">
        <f t="shared" si="8"/>
        <v>0.56206561953475465</v>
      </c>
      <c r="L83" s="53">
        <f t="shared" si="9"/>
        <v>50805.420000000006</v>
      </c>
      <c r="M83" s="57"/>
      <c r="N83" s="46"/>
      <c r="O83" s="46"/>
      <c r="P83" s="46"/>
    </row>
    <row r="84" spans="1:16" s="47" customFormat="1" ht="22.5">
      <c r="A84" s="48"/>
      <c r="B84" s="48"/>
      <c r="C84" s="48">
        <v>352</v>
      </c>
      <c r="D84" s="52">
        <v>35201</v>
      </c>
      <c r="E84" s="52" t="s">
        <v>87</v>
      </c>
      <c r="F84" s="53">
        <v>39947.99</v>
      </c>
      <c r="G84" s="53">
        <v>39947.99</v>
      </c>
      <c r="H84" s="53">
        <v>0</v>
      </c>
      <c r="I84" s="53">
        <v>4516.07</v>
      </c>
      <c r="J84" s="53">
        <f>H84+'[1]EVTOP-02 (SEGUNDO)'!$J$83</f>
        <v>15109.86</v>
      </c>
      <c r="K84" s="51">
        <f t="shared" si="8"/>
        <v>0.37823830435523792</v>
      </c>
      <c r="L84" s="53">
        <f t="shared" si="9"/>
        <v>24838.129999999997</v>
      </c>
      <c r="M84" s="59"/>
      <c r="N84" s="46"/>
      <c r="O84" s="46"/>
      <c r="P84" s="46"/>
    </row>
    <row r="85" spans="1:16" s="47" customFormat="1" ht="15.75">
      <c r="A85" s="48"/>
      <c r="B85" s="48"/>
      <c r="C85" s="48"/>
      <c r="D85" s="52">
        <v>36301</v>
      </c>
      <c r="E85" s="52" t="s">
        <v>88</v>
      </c>
      <c r="F85" s="53"/>
      <c r="G85" s="53"/>
      <c r="H85" s="53">
        <v>0</v>
      </c>
      <c r="I85" s="53">
        <v>22423.33</v>
      </c>
      <c r="J85" s="53"/>
      <c r="K85" s="51"/>
      <c r="L85" s="53">
        <f t="shared" si="9"/>
        <v>0</v>
      </c>
      <c r="M85" s="59"/>
      <c r="N85" s="46"/>
      <c r="O85" s="46"/>
      <c r="P85" s="46"/>
    </row>
    <row r="86" spans="1:16" s="47" customFormat="1" ht="22.5">
      <c r="A86" s="48"/>
      <c r="B86" s="48"/>
      <c r="C86" s="48">
        <v>353</v>
      </c>
      <c r="D86" s="52">
        <v>35302</v>
      </c>
      <c r="E86" s="52" t="s">
        <v>89</v>
      </c>
      <c r="F86" s="53">
        <v>103030.28</v>
      </c>
      <c r="G86" s="53">
        <v>103030.28</v>
      </c>
      <c r="H86" s="53">
        <v>0</v>
      </c>
      <c r="I86" s="53"/>
      <c r="J86" s="53">
        <f>H86+'[1]EVTOP-02 (SEGUNDO)'!$J$85</f>
        <v>25662.5</v>
      </c>
      <c r="K86" s="51">
        <f t="shared" si="8"/>
        <v>0.2490772615584467</v>
      </c>
      <c r="L86" s="53">
        <f t="shared" si="9"/>
        <v>77367.78</v>
      </c>
      <c r="M86" s="57"/>
      <c r="N86" s="46"/>
      <c r="O86" s="46"/>
      <c r="P86" s="46"/>
    </row>
    <row r="87" spans="1:16" s="47" customFormat="1" ht="15" customHeight="1">
      <c r="A87" s="48"/>
      <c r="B87" s="48"/>
      <c r="C87" s="48">
        <v>355</v>
      </c>
      <c r="D87" s="52">
        <v>35501</v>
      </c>
      <c r="E87" s="52" t="s">
        <v>90</v>
      </c>
      <c r="F87" s="53">
        <v>158309.97</v>
      </c>
      <c r="G87" s="53">
        <v>158310</v>
      </c>
      <c r="H87" s="53">
        <v>34668</v>
      </c>
      <c r="I87" s="53">
        <v>16243.06</v>
      </c>
      <c r="J87" s="53">
        <f>H87+'[1]EVTOP-02 (SEGUNDO)'!$J$86</f>
        <v>128428.47</v>
      </c>
      <c r="K87" s="51">
        <f t="shared" si="8"/>
        <v>0.81124688482980578</v>
      </c>
      <c r="L87" s="53">
        <f t="shared" si="9"/>
        <v>29881.5</v>
      </c>
      <c r="M87" s="57"/>
      <c r="N87" s="46"/>
      <c r="O87" s="46"/>
      <c r="P87" s="46"/>
    </row>
    <row r="88" spans="1:16" s="47" customFormat="1">
      <c r="A88" s="48"/>
      <c r="B88" s="48"/>
      <c r="C88" s="48">
        <v>358</v>
      </c>
      <c r="D88" s="52">
        <v>35801</v>
      </c>
      <c r="E88" s="52" t="s">
        <v>91</v>
      </c>
      <c r="F88" s="53">
        <v>541567.76</v>
      </c>
      <c r="G88" s="53">
        <v>541567.76</v>
      </c>
      <c r="H88" s="53">
        <v>134988.04999999999</v>
      </c>
      <c r="I88" s="53">
        <v>90567.76</v>
      </c>
      <c r="J88" s="53">
        <f>H88+'[1]EVTOP-02 (SEGUNDO)'!$J$87</f>
        <v>405668.38999999996</v>
      </c>
      <c r="K88" s="51">
        <f t="shared" si="8"/>
        <v>0.74906303506693228</v>
      </c>
      <c r="L88" s="53">
        <f t="shared" si="9"/>
        <v>135899.37000000005</v>
      </c>
      <c r="M88" s="57"/>
      <c r="N88" s="46"/>
      <c r="O88" s="46"/>
      <c r="P88" s="46"/>
    </row>
    <row r="89" spans="1:16" s="47" customFormat="1" ht="22.5">
      <c r="A89" s="48"/>
      <c r="B89" s="48">
        <v>3600</v>
      </c>
      <c r="C89" s="48"/>
      <c r="D89" s="49"/>
      <c r="E89" s="49" t="s">
        <v>92</v>
      </c>
      <c r="F89" s="50"/>
      <c r="G89" s="50"/>
      <c r="H89" s="50"/>
      <c r="I89" s="50"/>
      <c r="J89" s="50"/>
      <c r="K89" s="51"/>
      <c r="L89" s="53">
        <f t="shared" si="9"/>
        <v>0</v>
      </c>
      <c r="M89" s="59"/>
      <c r="N89" s="46"/>
      <c r="O89" s="46"/>
      <c r="P89" s="46"/>
    </row>
    <row r="90" spans="1:16" s="47" customFormat="1" ht="23.25" customHeight="1">
      <c r="A90" s="48"/>
      <c r="B90" s="48"/>
      <c r="C90" s="48">
        <v>362</v>
      </c>
      <c r="D90" s="52">
        <v>36201</v>
      </c>
      <c r="E90" s="52" t="s">
        <v>93</v>
      </c>
      <c r="F90" s="53">
        <v>9545559.8599999994</v>
      </c>
      <c r="G90" s="53">
        <v>9545559.8599999994</v>
      </c>
      <c r="H90" s="53">
        <v>777438.11</v>
      </c>
      <c r="I90" s="53">
        <v>495128.71</v>
      </c>
      <c r="J90" s="53">
        <f>H90+'[1]EVTOP-02 (SEGUNDO)'!$J$89</f>
        <v>1341101.3399999999</v>
      </c>
      <c r="K90" s="51">
        <f t="shared" si="8"/>
        <v>0.14049478078491667</v>
      </c>
      <c r="L90" s="53">
        <f t="shared" si="9"/>
        <v>8204458.5199999996</v>
      </c>
      <c r="M90" s="62"/>
      <c r="N90" s="46"/>
      <c r="O90" s="46"/>
      <c r="P90" s="46"/>
    </row>
    <row r="91" spans="1:16" s="47" customFormat="1" ht="15.75">
      <c r="A91" s="48"/>
      <c r="B91" s="48"/>
      <c r="C91" s="48">
        <v>366</v>
      </c>
      <c r="D91" s="52">
        <v>36601</v>
      </c>
      <c r="E91" s="52" t="s">
        <v>94</v>
      </c>
      <c r="F91" s="53">
        <v>710.98</v>
      </c>
      <c r="G91" s="53">
        <v>710.98</v>
      </c>
      <c r="H91" s="53">
        <v>0</v>
      </c>
      <c r="I91" s="53"/>
      <c r="J91" s="53">
        <f>H91+'[2]EVTOP-02 (PRIMER)'!$J$90</f>
        <v>0</v>
      </c>
      <c r="K91" s="51">
        <f t="shared" si="8"/>
        <v>0</v>
      </c>
      <c r="L91" s="53">
        <f t="shared" si="9"/>
        <v>710.98</v>
      </c>
      <c r="M91" s="59"/>
      <c r="N91" s="46"/>
      <c r="O91" s="46"/>
      <c r="P91" s="46"/>
    </row>
    <row r="92" spans="1:16" s="47" customFormat="1">
      <c r="A92" s="48"/>
      <c r="B92" s="48">
        <v>3700</v>
      </c>
      <c r="C92" s="48"/>
      <c r="D92" s="49"/>
      <c r="E92" s="49" t="s">
        <v>95</v>
      </c>
      <c r="F92" s="50"/>
      <c r="G92" s="50"/>
      <c r="H92" s="50"/>
      <c r="I92" s="50"/>
      <c r="J92" s="50"/>
      <c r="K92" s="51"/>
      <c r="L92" s="53">
        <f t="shared" si="9"/>
        <v>0</v>
      </c>
      <c r="M92" s="57"/>
      <c r="N92" s="46"/>
      <c r="O92" s="46"/>
      <c r="P92" s="46"/>
    </row>
    <row r="93" spans="1:16" s="47" customFormat="1">
      <c r="A93" s="48"/>
      <c r="B93" s="48"/>
      <c r="C93" s="48">
        <v>372</v>
      </c>
      <c r="D93" s="52">
        <v>37201</v>
      </c>
      <c r="E93" s="52" t="s">
        <v>96</v>
      </c>
      <c r="F93" s="53">
        <v>22766.9</v>
      </c>
      <c r="G93" s="53">
        <v>22766.9</v>
      </c>
      <c r="H93" s="53">
        <v>2639.81</v>
      </c>
      <c r="I93" s="53">
        <v>5443.1</v>
      </c>
      <c r="J93" s="53">
        <f>H93+'[1]EVTOP-02 (SEGUNDO)'!$J$92</f>
        <v>12258.48</v>
      </c>
      <c r="K93" s="51">
        <f t="shared" si="8"/>
        <v>0.53843430594415576</v>
      </c>
      <c r="L93" s="53">
        <f t="shared" si="9"/>
        <v>10508.420000000002</v>
      </c>
      <c r="M93" s="57"/>
      <c r="N93" s="46"/>
      <c r="O93" s="46"/>
      <c r="P93" s="46"/>
    </row>
    <row r="94" spans="1:16" s="47" customFormat="1" ht="15.75">
      <c r="A94" s="48"/>
      <c r="B94" s="48"/>
      <c r="C94" s="48">
        <v>375</v>
      </c>
      <c r="D94" s="52">
        <v>37501</v>
      </c>
      <c r="E94" s="52" t="s">
        <v>97</v>
      </c>
      <c r="F94" s="53">
        <v>191310.1</v>
      </c>
      <c r="G94" s="53">
        <v>191310.1</v>
      </c>
      <c r="H94" s="53">
        <v>22223.23</v>
      </c>
      <c r="I94" s="53">
        <v>19771.009999999998</v>
      </c>
      <c r="J94" s="53">
        <f>H94+'[1]EVTOP-02 (SEGUNDO)'!$J$93</f>
        <v>68209.05</v>
      </c>
      <c r="K94" s="51">
        <f t="shared" si="8"/>
        <v>0.35653658641127678</v>
      </c>
      <c r="L94" s="53">
        <f t="shared" si="9"/>
        <v>123101.05</v>
      </c>
      <c r="M94" s="59"/>
      <c r="N94" s="46"/>
      <c r="O94" s="46"/>
      <c r="P94" s="46"/>
    </row>
    <row r="95" spans="1:16" s="47" customFormat="1">
      <c r="A95" s="48"/>
      <c r="B95" s="48">
        <v>3800</v>
      </c>
      <c r="C95" s="48"/>
      <c r="D95" s="49"/>
      <c r="E95" s="49" t="s">
        <v>98</v>
      </c>
      <c r="F95" s="50"/>
      <c r="G95" s="50"/>
      <c r="H95" s="50"/>
      <c r="I95" s="50"/>
      <c r="J95" s="50"/>
      <c r="K95" s="51"/>
      <c r="L95" s="53">
        <f t="shared" si="9"/>
        <v>0</v>
      </c>
      <c r="M95" s="57"/>
      <c r="N95" s="46"/>
      <c r="O95" s="46"/>
      <c r="P95" s="46"/>
    </row>
    <row r="96" spans="1:16" s="47" customFormat="1">
      <c r="A96" s="48"/>
      <c r="B96" s="48"/>
      <c r="C96" s="48">
        <v>382</v>
      </c>
      <c r="D96" s="52">
        <v>38201</v>
      </c>
      <c r="E96" s="52" t="s">
        <v>99</v>
      </c>
      <c r="F96" s="53">
        <v>397524.9</v>
      </c>
      <c r="G96" s="53">
        <v>397524.9</v>
      </c>
      <c r="H96" s="53">
        <v>20963.7</v>
      </c>
      <c r="I96" s="53">
        <v>47057.14</v>
      </c>
      <c r="J96" s="53">
        <f>H96+'[1]EVTOP-02 (SEGUNDO)'!$J$95</f>
        <v>99625.319999999992</v>
      </c>
      <c r="K96" s="51">
        <f t="shared" si="8"/>
        <v>0.25061403700749307</v>
      </c>
      <c r="L96" s="53">
        <f t="shared" si="9"/>
        <v>297899.58</v>
      </c>
      <c r="M96" s="57"/>
      <c r="N96" s="46"/>
      <c r="O96" s="46"/>
      <c r="P96" s="46"/>
    </row>
    <row r="97" spans="1:16" s="47" customFormat="1">
      <c r="A97" s="48"/>
      <c r="B97" s="48"/>
      <c r="C97" s="48">
        <v>383</v>
      </c>
      <c r="D97" s="52">
        <v>38301</v>
      </c>
      <c r="E97" s="52" t="s">
        <v>100</v>
      </c>
      <c r="F97" s="53">
        <v>12000</v>
      </c>
      <c r="G97" s="53">
        <v>12000</v>
      </c>
      <c r="H97" s="53">
        <v>0</v>
      </c>
      <c r="I97" s="53">
        <v>12000</v>
      </c>
      <c r="J97" s="53">
        <f>H97+'[1]EVTOP-02 (SEGUNDO)'!$J$96</f>
        <v>12000</v>
      </c>
      <c r="K97" s="51">
        <f t="shared" si="8"/>
        <v>1</v>
      </c>
      <c r="L97" s="53">
        <f t="shared" si="9"/>
        <v>0</v>
      </c>
      <c r="M97" s="57"/>
      <c r="N97" s="46"/>
      <c r="O97" s="46"/>
      <c r="P97" s="46"/>
    </row>
    <row r="98" spans="1:16" s="47" customFormat="1">
      <c r="A98" s="48"/>
      <c r="B98" s="48"/>
      <c r="C98" s="48">
        <v>384</v>
      </c>
      <c r="D98" s="52">
        <v>38401</v>
      </c>
      <c r="E98" s="52" t="s">
        <v>101</v>
      </c>
      <c r="F98" s="53"/>
      <c r="G98" s="53"/>
      <c r="H98" s="53">
        <v>0</v>
      </c>
      <c r="I98" s="53"/>
      <c r="J98" s="53"/>
      <c r="K98" s="51"/>
      <c r="L98" s="53">
        <f t="shared" si="9"/>
        <v>0</v>
      </c>
      <c r="M98" s="57"/>
      <c r="N98" s="46"/>
      <c r="O98" s="46"/>
      <c r="P98" s="46"/>
    </row>
    <row r="99" spans="1:16" s="47" customFormat="1">
      <c r="A99" s="48"/>
      <c r="B99" s="48">
        <v>3900</v>
      </c>
      <c r="C99" s="48"/>
      <c r="D99" s="63"/>
      <c r="E99" s="63" t="s">
        <v>102</v>
      </c>
      <c r="F99" s="50"/>
      <c r="G99" s="50"/>
      <c r="H99" s="50"/>
      <c r="I99" s="50"/>
      <c r="J99" s="50"/>
      <c r="K99" s="51"/>
      <c r="L99" s="53">
        <f t="shared" si="9"/>
        <v>0</v>
      </c>
      <c r="M99" s="57"/>
      <c r="N99" s="46"/>
      <c r="O99" s="46"/>
      <c r="P99" s="46"/>
    </row>
    <row r="100" spans="1:16" s="47" customFormat="1">
      <c r="A100" s="48"/>
      <c r="B100" s="48"/>
      <c r="C100" s="48">
        <v>392</v>
      </c>
      <c r="D100" s="64">
        <v>39201</v>
      </c>
      <c r="E100" s="64" t="s">
        <v>103</v>
      </c>
      <c r="F100" s="53">
        <v>256143.2</v>
      </c>
      <c r="G100" s="53">
        <v>256143.2</v>
      </c>
      <c r="H100" s="53">
        <v>0</v>
      </c>
      <c r="I100" s="53">
        <v>90245.47</v>
      </c>
      <c r="J100" s="53">
        <f>H100+'[1]EVTOP-02 (SEGUNDO)'!$J$99</f>
        <v>120306.45</v>
      </c>
      <c r="K100" s="51">
        <f t="shared" si="8"/>
        <v>0.46968434063445758</v>
      </c>
      <c r="L100" s="53">
        <f t="shared" si="9"/>
        <v>135836.75</v>
      </c>
      <c r="M100" s="57"/>
      <c r="N100" s="46"/>
      <c r="O100" s="46"/>
      <c r="P100" s="46"/>
    </row>
    <row r="101" spans="1:16" s="47" customFormat="1">
      <c r="A101" s="48"/>
      <c r="B101" s="48"/>
      <c r="C101" s="48">
        <v>395</v>
      </c>
      <c r="D101" s="64">
        <v>39501</v>
      </c>
      <c r="E101" s="64" t="s">
        <v>104</v>
      </c>
      <c r="F101" s="53">
        <v>4598946.66</v>
      </c>
      <c r="G101" s="53">
        <v>4598946.66</v>
      </c>
      <c r="H101" s="53">
        <v>109211.99</v>
      </c>
      <c r="I101" s="53">
        <v>4410696.3899999997</v>
      </c>
      <c r="J101" s="53">
        <f>H101+'[1]EVTOP-02 (SEGUNDO)'!$J$100</f>
        <v>4631508.1399999997</v>
      </c>
      <c r="K101" s="51">
        <f t="shared" si="8"/>
        <v>1.0070802038830342</v>
      </c>
      <c r="L101" s="53">
        <f t="shared" si="9"/>
        <v>-32561.479999999516</v>
      </c>
      <c r="M101" s="57"/>
      <c r="N101" s="46"/>
      <c r="O101" s="46"/>
      <c r="P101" s="46"/>
    </row>
    <row r="102" spans="1:16" s="47" customFormat="1" ht="19.5" customHeight="1">
      <c r="A102" s="40">
        <v>5000</v>
      </c>
      <c r="B102" s="40"/>
      <c r="C102" s="40"/>
      <c r="D102" s="65">
        <v>5.5</v>
      </c>
      <c r="E102" s="66" t="s">
        <v>105</v>
      </c>
      <c r="F102" s="43">
        <f>F103+F104+F105+F106</f>
        <v>1548421.6700000002</v>
      </c>
      <c r="G102" s="43">
        <f>SUM(G103:G106)</f>
        <v>1548421.6700000002</v>
      </c>
      <c r="H102" s="43">
        <f>H104+H105+H106</f>
        <v>380824.89</v>
      </c>
      <c r="I102" s="43">
        <f t="shared" ref="I102" si="10">I104+I105+I106</f>
        <v>387122</v>
      </c>
      <c r="J102" s="43">
        <f>J104+J105+J106</f>
        <v>1144993.81</v>
      </c>
      <c r="K102" s="44">
        <f>J102/F102</f>
        <v>0.73945865792487908</v>
      </c>
      <c r="L102" s="43">
        <f>F102-J102</f>
        <v>403427.8600000001</v>
      </c>
      <c r="M102" s="57"/>
      <c r="N102" s="46"/>
      <c r="O102" s="46"/>
      <c r="P102" s="46"/>
    </row>
    <row r="103" spans="1:16" s="71" customFormat="1">
      <c r="A103" s="67"/>
      <c r="B103" s="67">
        <v>5900</v>
      </c>
      <c r="C103" s="67">
        <v>593</v>
      </c>
      <c r="D103" s="68">
        <v>59301</v>
      </c>
      <c r="E103" s="64" t="s">
        <v>106</v>
      </c>
      <c r="F103" s="53"/>
      <c r="G103" s="53"/>
      <c r="H103" s="53"/>
      <c r="I103" s="53"/>
      <c r="J103" s="53"/>
      <c r="K103" s="51"/>
      <c r="L103" s="53">
        <f t="shared" ref="L103" si="11">F103-H103</f>
        <v>0</v>
      </c>
      <c r="M103" s="69"/>
      <c r="N103" s="70"/>
      <c r="O103" s="46"/>
    </row>
    <row r="104" spans="1:16" s="47" customFormat="1" ht="16.5" customHeight="1">
      <c r="A104" s="48">
        <v>5513</v>
      </c>
      <c r="B104" s="48"/>
      <c r="C104" s="48"/>
      <c r="D104" s="68" t="s">
        <v>107</v>
      </c>
      <c r="E104" s="64" t="s">
        <v>108</v>
      </c>
      <c r="F104" s="72">
        <v>362963</v>
      </c>
      <c r="G104" s="72">
        <v>362963</v>
      </c>
      <c r="H104" s="72">
        <v>90740.85</v>
      </c>
      <c r="I104" s="72">
        <v>90740.85</v>
      </c>
      <c r="J104" s="72">
        <f>H104+'[1]EVTOP-02 (SEGUNDO)'!$J$103</f>
        <v>272222.55000000005</v>
      </c>
      <c r="K104" s="51">
        <f>J104/F104</f>
        <v>0.75000082653052802</v>
      </c>
      <c r="L104" s="53">
        <f>F104-J104</f>
        <v>90740.449999999953</v>
      </c>
      <c r="M104" s="57"/>
      <c r="N104" s="46"/>
      <c r="O104" s="46"/>
    </row>
    <row r="105" spans="1:16" ht="15.75" customHeight="1">
      <c r="A105" s="73">
        <v>5514</v>
      </c>
      <c r="B105" s="74"/>
      <c r="C105" s="74"/>
      <c r="D105" s="68" t="s">
        <v>109</v>
      </c>
      <c r="E105" s="64" t="s">
        <v>110</v>
      </c>
      <c r="F105" s="75">
        <v>1104965.31</v>
      </c>
      <c r="G105" s="75">
        <v>1104965.31</v>
      </c>
      <c r="H105" s="75">
        <v>281430.05</v>
      </c>
      <c r="I105" s="75">
        <v>277054.3</v>
      </c>
      <c r="J105" s="76">
        <f>H105+'[1]EVTOP-02 (SEGUNDO)'!$J$104</f>
        <v>840629.5</v>
      </c>
      <c r="K105" s="51">
        <f>J105/F105</f>
        <v>0.76077456223489948</v>
      </c>
      <c r="L105" s="53">
        <f>F105-J105</f>
        <v>264335.81000000006</v>
      </c>
    </row>
    <row r="106" spans="1:16" s="47" customFormat="1" ht="15.75" customHeight="1">
      <c r="A106" s="48">
        <v>5599</v>
      </c>
      <c r="B106" s="48"/>
      <c r="C106" s="48"/>
      <c r="D106" s="68" t="s">
        <v>111</v>
      </c>
      <c r="E106" s="64" t="s">
        <v>112</v>
      </c>
      <c r="F106" s="72">
        <v>80493.36</v>
      </c>
      <c r="G106" s="72">
        <v>80493.36</v>
      </c>
      <c r="H106" s="72">
        <v>8653.99</v>
      </c>
      <c r="I106" s="72">
        <v>19326.849999999999</v>
      </c>
      <c r="J106" s="72">
        <f>H106+'[1]EVTOP-02 (SEGUNDO)'!$J$105</f>
        <v>32141.759999999995</v>
      </c>
      <c r="K106" s="51">
        <f>J106/F106</f>
        <v>0.3993094585690049</v>
      </c>
      <c r="L106" s="53">
        <f>F106-J106</f>
        <v>48351.600000000006</v>
      </c>
      <c r="M106" s="57"/>
      <c r="N106" s="46"/>
      <c r="O106" s="46"/>
    </row>
    <row r="107" spans="1:16" s="47" customFormat="1" ht="15.75" thickBot="1">
      <c r="A107" s="77"/>
      <c r="B107" s="77"/>
      <c r="C107" s="77"/>
      <c r="D107" s="78"/>
      <c r="E107" s="78" t="s">
        <v>113</v>
      </c>
      <c r="F107" s="79">
        <f>F102+F34+F10+F54</f>
        <v>78803876.350000009</v>
      </c>
      <c r="G107" s="79">
        <f>G102+G54+G34+G10</f>
        <v>78803876.38000001</v>
      </c>
      <c r="H107" s="79">
        <f>H102+H54+H34+H10</f>
        <v>16006439.030000001</v>
      </c>
      <c r="I107" s="79">
        <f t="shared" ref="I107" si="12">I102+I54+I34+I10</f>
        <v>19635599.82</v>
      </c>
      <c r="J107" s="79">
        <f>J102+J54+J34+J10</f>
        <v>52552316.539999999</v>
      </c>
      <c r="K107" s="80">
        <f>J107/F107</f>
        <v>0.66687476522847466</v>
      </c>
      <c r="L107" s="43">
        <f>F107-J107</f>
        <v>26251559.81000001</v>
      </c>
      <c r="M107" s="57"/>
      <c r="N107" s="46"/>
      <c r="O107" s="46"/>
    </row>
    <row r="108" spans="1:16" s="47" customFormat="1" ht="14.25" customHeight="1">
      <c r="A108" s="81"/>
      <c r="B108" s="81"/>
      <c r="C108" s="82"/>
      <c r="D108" s="82"/>
      <c r="E108" s="82"/>
      <c r="F108" s="82"/>
      <c r="G108" s="82"/>
      <c r="H108" s="82"/>
      <c r="I108" s="83"/>
      <c r="J108" s="83"/>
      <c r="K108" s="84"/>
      <c r="L108" s="85"/>
      <c r="M108" s="57"/>
      <c r="N108" s="46"/>
      <c r="O108" s="46"/>
    </row>
    <row r="109" spans="1:16" s="47" customFormat="1">
      <c r="D109" s="86"/>
      <c r="E109" s="86"/>
      <c r="F109" s="83"/>
      <c r="G109" s="83"/>
      <c r="H109" s="83"/>
      <c r="I109" s="83"/>
      <c r="J109" s="83"/>
      <c r="K109" s="84"/>
      <c r="L109" s="85"/>
      <c r="M109" s="57"/>
      <c r="N109" s="46"/>
      <c r="O109" s="46"/>
      <c r="P109" s="46"/>
    </row>
    <row r="110" spans="1:16" s="47" customFormat="1">
      <c r="D110" s="86"/>
      <c r="E110" s="86"/>
      <c r="F110" s="83"/>
      <c r="G110" s="83"/>
      <c r="H110" s="83"/>
      <c r="I110" s="83"/>
      <c r="J110" s="83"/>
      <c r="K110" s="84"/>
      <c r="L110" s="85"/>
      <c r="M110" s="57"/>
      <c r="N110" s="46"/>
      <c r="O110" s="46"/>
      <c r="P110" s="46"/>
    </row>
    <row r="111" spans="1:16" s="47" customFormat="1">
      <c r="D111" s="86"/>
      <c r="E111" s="86"/>
      <c r="F111" s="83"/>
      <c r="G111" s="83"/>
      <c r="H111" s="83"/>
      <c r="I111" s="83"/>
      <c r="J111" s="83"/>
      <c r="K111" s="84"/>
      <c r="L111" s="85"/>
      <c r="M111" s="57"/>
      <c r="N111" s="46"/>
      <c r="O111" s="46"/>
      <c r="P111" s="46"/>
    </row>
    <row r="112" spans="1:16">
      <c r="N112" s="89"/>
      <c r="O112" s="89"/>
    </row>
    <row r="113" spans="4:14" ht="15" customHeight="1">
      <c r="D113" s="90" t="s">
        <v>114</v>
      </c>
      <c r="F113" s="91" t="s">
        <v>115</v>
      </c>
      <c r="G113" s="90"/>
      <c r="H113" s="92" t="s">
        <v>116</v>
      </c>
      <c r="I113" s="93"/>
      <c r="J113" s="93"/>
      <c r="K113" s="93"/>
      <c r="L113" s="93"/>
      <c r="N113" s="89"/>
    </row>
    <row r="114" spans="4:14" ht="15" customHeight="1">
      <c r="D114" s="90" t="s">
        <v>117</v>
      </c>
      <c r="F114" s="91" t="s">
        <v>118</v>
      </c>
      <c r="G114" s="90"/>
      <c r="H114" s="92" t="s">
        <v>119</v>
      </c>
      <c r="I114" s="93"/>
      <c r="J114" s="93"/>
      <c r="K114" s="93"/>
      <c r="L114" s="93"/>
      <c r="N114" s="89"/>
    </row>
    <row r="115" spans="4:14">
      <c r="D115" s="90" t="s">
        <v>120</v>
      </c>
      <c r="F115" s="94" t="s">
        <v>121</v>
      </c>
      <c r="G115" s="94"/>
      <c r="H115" s="92" t="s">
        <v>122</v>
      </c>
      <c r="I115" s="93"/>
      <c r="J115" s="93"/>
      <c r="K115" s="93"/>
      <c r="L115" s="93"/>
      <c r="N115" s="89"/>
    </row>
    <row r="116" spans="4:14">
      <c r="N116" s="89"/>
    </row>
    <row r="117" spans="4:14">
      <c r="N117" s="89"/>
    </row>
    <row r="118" spans="4:14">
      <c r="N118" s="89"/>
    </row>
    <row r="119" spans="4:14">
      <c r="N119" s="89"/>
    </row>
    <row r="120" spans="4:14">
      <c r="N120" s="89"/>
    </row>
    <row r="121" spans="4:14">
      <c r="N121" s="89"/>
    </row>
    <row r="122" spans="4:14">
      <c r="N122" s="89"/>
    </row>
    <row r="123" spans="4:14">
      <c r="N123" s="89"/>
    </row>
    <row r="124" spans="4:14">
      <c r="N124" s="89"/>
    </row>
    <row r="129" spans="8:14">
      <c r="N129" s="89"/>
    </row>
    <row r="142" spans="8:14">
      <c r="H142" s="87" t="s">
        <v>123</v>
      </c>
    </row>
  </sheetData>
  <mergeCells count="16">
    <mergeCell ref="J8:K8"/>
    <mergeCell ref="L8:L9"/>
    <mergeCell ref="A108:H108"/>
    <mergeCell ref="H113:L113"/>
    <mergeCell ref="H114:L114"/>
    <mergeCell ref="H115:L115"/>
    <mergeCell ref="D2:L2"/>
    <mergeCell ref="D3:L3"/>
    <mergeCell ref="D4:L4"/>
    <mergeCell ref="A6:L6"/>
    <mergeCell ref="F7:J7"/>
    <mergeCell ref="A8:D9"/>
    <mergeCell ref="F8:F9"/>
    <mergeCell ref="G8:G9"/>
    <mergeCell ref="H8:H9"/>
    <mergeCell ref="I8:I9"/>
  </mergeCells>
  <printOptions horizontalCentered="1"/>
  <pageMargins left="0.47244094488188981" right="0.47244094488188981" top="0.27559055118110237" bottom="0.39370078740157483" header="0" footer="0.39370078740157483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EVTOP-02 (TERCER)</vt:lpstr>
      <vt:lpstr>'EVTOP-02 (TERCER)'!Área_de_impresión</vt:lpstr>
      <vt:lpstr>'EVTOP-02 (TERCER)'!Títulos_a_imprimir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2013-10-18T00:44:08Z</dcterms:created>
  <dcterms:modified xsi:type="dcterms:W3CDTF">2013-10-18T00:44:49Z</dcterms:modified>
</cp:coreProperties>
</file>