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comments6.xml" ContentType="application/vnd.openxmlformats-officedocument.spreadsheetml.comments+xml"/>
  <Override PartName="/xl/drawings/drawing28.xml" ContentType="application/vnd.openxmlformats-officedocument.drawing+xml"/>
  <Override PartName="/xl/drawings/drawing3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Default Extension="emf" ContentType="image/x-emf"/>
  <Default Extension="jpeg" ContentType="image/jpeg"/>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120" yWindow="-120" windowWidth="19440" windowHeight="11760" tabRatio="898" activeTab="1"/>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1" r:id="rId33"/>
    <sheet name="ETCA-III-05" sheetId="82" r:id="rId34"/>
    <sheet name="ETCA-IV-01" sheetId="20" r:id="rId35"/>
    <sheet name="ETCA-IV-02" sheetId="54" r:id="rId36"/>
    <sheet name="ETCA-IV-03" sheetId="27" r:id="rId37"/>
    <sheet name="ANEXO A" sheetId="64" r:id="rId38"/>
    <sheet name="ANEXO B" sheetId="85" r:id="rId39"/>
    <sheet name="ANEXO C" sheetId="84" r:id="rId40"/>
  </sheets>
  <externalReferences>
    <externalReference r:id="rId41"/>
    <externalReference r:id="rId42"/>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38">'ANEXO B'!$A$1:$E$81</definedName>
    <definedName name="_xlnm.Print_Area" localSheetId="1">'ETCA-I-01'!$A$1:$G$59</definedName>
    <definedName name="_xlnm.Print_Area" localSheetId="2">'ETCA-I-02'!$A$1:$G$77</definedName>
    <definedName name="_xlnm.Print_Area" localSheetId="3">'ETCA-I-03'!$A$1:$D$70</definedName>
    <definedName name="_xlnm.Print_Area" localSheetId="4">'ETCA-I-04'!$A$1:$F$46</definedName>
    <definedName name="_xlnm.Print_Area" localSheetId="6">'ETCA-I-06'!$A$1:$D$71</definedName>
    <definedName name="_xlnm.Print_Area" localSheetId="7">'ETCA-I-07'!$A$1:$G$34</definedName>
    <definedName name="_xlnm.Print_Area" localSheetId="8">'ETCA-I-08'!$A$1:$F$48</definedName>
    <definedName name="_xlnm.Print_Area" localSheetId="9">'ETCA-I-09'!$A$1:$I$43</definedName>
    <definedName name="_xlnm.Print_Area" localSheetId="11">'ETCA-I-11'!$A$1:$I$51</definedName>
    <definedName name="_xlnm.Print_Area" localSheetId="12">'ETCA-I-12 (NOTAS)'!$A$1:$J$50</definedName>
    <definedName name="_xlnm.Print_Area" localSheetId="13">'ETCA-II-01'!$A$1:$H$49</definedName>
    <definedName name="_xlnm.Print_Area" localSheetId="14">'ETCA-II-02'!$A$1:$I$87</definedName>
    <definedName name="_xlnm.Print_Area" localSheetId="15">'ETCA-II-03'!$A$1:$D$35</definedName>
    <definedName name="_xlnm.Print_Area" localSheetId="17">'ETCA-II-05'!$A$1:$H$165</definedName>
    <definedName name="_xlnm.Print_Area" localSheetId="18">'ETCA-II-06'!$A$1:$G$26</definedName>
    <definedName name="_xlnm.Print_Area" localSheetId="19">'ETCA-II-07'!$A$1:$G$37</definedName>
    <definedName name="_xlnm.Print_Area" localSheetId="20">'ETCA-II-08'!$A$1:$G$40</definedName>
    <definedName name="_xlnm.Print_Area" localSheetId="21">'ETCA-II-09'!$A$1:$G$21</definedName>
    <definedName name="_xlnm.Print_Area" localSheetId="22">'ETCA-II-10'!$A$1:$G$27</definedName>
    <definedName name="_xlnm.Print_Area" localSheetId="23">'ETCA-II-11'!$A$1:$G$50</definedName>
    <definedName name="_xlnm.Print_Area" localSheetId="24">'ETCA-II-12'!$A$1:$H$86</definedName>
    <definedName name="_xlnm.Print_Area" localSheetId="25">'ETCA-II-13'!$A$1:$I$137</definedName>
    <definedName name="_xlnm.Print_Area" localSheetId="26">'ETCA-II-14'!$A$1:$G$39</definedName>
    <definedName name="_xlnm.Print_Area" localSheetId="27">'ETCA-II-15'!$A$1:$C$47</definedName>
    <definedName name="_xlnm.Print_Area" localSheetId="28">'ETCA-II-16'!$A$1:$E$37</definedName>
    <definedName name="_xlnm.Print_Area" localSheetId="29">'ETCA-II-17'!$A$1:$D$38</definedName>
    <definedName name="_xlnm.Print_Area" localSheetId="30">'ETCA-III-01'!$A$1:$G$45</definedName>
    <definedName name="_xlnm.Print_Area" localSheetId="31">'ETCA-III-03'!$A$1:$E$44</definedName>
    <definedName name="_xlnm.Print_Area" localSheetId="34">'ETCA-IV-01'!$A$1:$E$32</definedName>
    <definedName name="_xlnm.Print_Area" localSheetId="35">'ETCA-IV-02'!$A$1:$E$93</definedName>
    <definedName name="_xlnm.Print_Area" localSheetId="36">'ETCA-IV-03'!$A$1:$D$29</definedName>
    <definedName name="_xlnm.Print_Area" localSheetId="0">'Lista  FORMATOS  '!$A$1:$C$58</definedName>
    <definedName name="_xlnm.Database" localSheetId="37">#REF!</definedName>
    <definedName name="_xlnm.Database" localSheetId="38">#REF!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4">#REF!</definedName>
    <definedName name="_xlnm.Database" localSheetId="36">#REF!</definedName>
    <definedName name="_xlnm.Database">#REF!</definedName>
    <definedName name="ppto">[1]Hoja2!$B$3:$M$95</definedName>
    <definedName name="qw" localSheetId="37">#REF!</definedName>
    <definedName name="qw" localSheetId="38">#REF!</definedName>
    <definedName name="qw" localSheetId="25">#REF!</definedName>
    <definedName name="qw">#REF!</definedName>
    <definedName name="_xlnm.Print_Titles" localSheetId="37">'ANEXO A'!$1:$4</definedName>
    <definedName name="_xlnm.Print_Titles" localSheetId="39">'ANEXO C'!$1:$4</definedName>
    <definedName name="_xlnm.Print_Titles" localSheetId="2">'ETCA-I-02'!$6:$6</definedName>
    <definedName name="_xlnm.Print_Titles" localSheetId="3">'ETCA-I-03'!$2:$5</definedName>
    <definedName name="_xlnm.Print_Titles" localSheetId="13">'ETCA-II-01'!$1:$5</definedName>
    <definedName name="_xlnm.Print_Titles" localSheetId="14">'ETCA-II-02'!$6:$8</definedName>
    <definedName name="_xlnm.Print_Titles" localSheetId="24">'ETCA-II-12'!$7:$8</definedName>
    <definedName name="_xlnm.Print_Titles" localSheetId="25">'ETCA-II-13'!$1:$9</definedName>
    <definedName name="_xlnm.Print_Titles" localSheetId="33">'ETCA-III-05'!$7:$8</definedName>
    <definedName name="_xlnm.Print_Titles" localSheetId="35">'ETCA-IV-02'!$1:$5</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 i="55"/>
  <c r="G44"/>
  <c r="G45" i="67"/>
  <c r="F45"/>
  <c r="G20"/>
  <c r="F20"/>
  <c r="C72" i="64" l="1"/>
  <c r="E71"/>
  <c r="D70"/>
  <c r="E70" s="1"/>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72" s="1"/>
  <c r="D72" l="1"/>
  <c r="F26" i="62" l="1"/>
  <c r="E24" i="72"/>
  <c r="E14" i="45"/>
  <c r="E15" i="44"/>
  <c r="E10"/>
  <c r="G16" i="6"/>
  <c r="F16"/>
  <c r="E16"/>
  <c r="O21" i="81" l="1"/>
  <c r="P21" s="1"/>
  <c r="O20"/>
  <c r="P20" s="1"/>
  <c r="O19"/>
  <c r="P19" s="1"/>
  <c r="G19"/>
  <c r="E19"/>
  <c r="O18"/>
  <c r="P18" s="1"/>
  <c r="G18"/>
  <c r="O17"/>
  <c r="P17" s="1"/>
  <c r="O16"/>
  <c r="P16" s="1"/>
  <c r="G16"/>
  <c r="H16" s="1"/>
  <c r="I16" s="1"/>
  <c r="J16" s="1"/>
  <c r="O15"/>
  <c r="P15" s="1"/>
  <c r="G15"/>
  <c r="H15" s="1"/>
  <c r="I15" s="1"/>
  <c r="J15" s="1"/>
  <c r="O14"/>
  <c r="P14" s="1"/>
  <c r="O13"/>
  <c r="P13" s="1"/>
  <c r="G13"/>
  <c r="H13" s="1"/>
  <c r="I13" s="1"/>
  <c r="J13" s="1"/>
  <c r="O12"/>
  <c r="P12" s="1"/>
  <c r="G12"/>
  <c r="H12" s="1"/>
  <c r="I12" s="1"/>
  <c r="J12" s="1"/>
  <c r="H18" l="1"/>
  <c r="I18" s="1"/>
  <c r="J18" l="1"/>
  <c r="F134" i="50" l="1"/>
  <c r="F32" i="38"/>
  <c r="C32"/>
  <c r="E32"/>
  <c r="E35" i="70" l="1"/>
  <c r="E34"/>
  <c r="E33"/>
  <c r="F35" i="71" s="1"/>
  <c r="E32" i="70"/>
  <c r="E31"/>
  <c r="E30"/>
  <c r="E29"/>
  <c r="E28"/>
  <c r="F70" i="50"/>
  <c r="E18" i="70"/>
  <c r="E12"/>
  <c r="I132" i="50" l="1"/>
  <c r="E132"/>
  <c r="H132" s="1"/>
  <c r="H131"/>
  <c r="E131"/>
  <c r="I131" s="1"/>
  <c r="I130"/>
  <c r="G130"/>
  <c r="F130"/>
  <c r="E130"/>
  <c r="H130" s="1"/>
  <c r="D130"/>
  <c r="C130"/>
  <c r="H128"/>
  <c r="E128"/>
  <c r="I128" s="1"/>
  <c r="I127"/>
  <c r="E127"/>
  <c r="H127" s="1"/>
  <c r="H126"/>
  <c r="E126"/>
  <c r="I126" s="1"/>
  <c r="I125"/>
  <c r="E125"/>
  <c r="H125" s="1"/>
  <c r="H124"/>
  <c r="E124"/>
  <c r="I124" s="1"/>
  <c r="I123"/>
  <c r="E123"/>
  <c r="H123" s="1"/>
  <c r="H122"/>
  <c r="H121" s="1"/>
  <c r="E122"/>
  <c r="I122" s="1"/>
  <c r="G121"/>
  <c r="F121"/>
  <c r="D121"/>
  <c r="C121"/>
  <c r="E121" s="1"/>
  <c r="E120"/>
  <c r="I120" s="1"/>
  <c r="H119"/>
  <c r="E119"/>
  <c r="I119" s="1"/>
  <c r="E118"/>
  <c r="H118" s="1"/>
  <c r="H117"/>
  <c r="E117"/>
  <c r="I117" s="1"/>
  <c r="I116"/>
  <c r="H115"/>
  <c r="E115"/>
  <c r="I115" s="1"/>
  <c r="I114"/>
  <c r="F114"/>
  <c r="E114"/>
  <c r="H114" s="1"/>
  <c r="I113"/>
  <c r="I112"/>
  <c r="E111"/>
  <c r="H111" s="1"/>
  <c r="H110"/>
  <c r="E110"/>
  <c r="I110" s="1"/>
  <c r="I109"/>
  <c r="H108"/>
  <c r="E108"/>
  <c r="I108" s="1"/>
  <c r="I107"/>
  <c r="E107"/>
  <c r="H107" s="1"/>
  <c r="H106"/>
  <c r="E106"/>
  <c r="I106" s="1"/>
  <c r="I105"/>
  <c r="H104"/>
  <c r="E104"/>
  <c r="I104" s="1"/>
  <c r="F103"/>
  <c r="I103" s="1"/>
  <c r="E103"/>
  <c r="I102"/>
  <c r="E102"/>
  <c r="H102" s="1"/>
  <c r="F101"/>
  <c r="E101"/>
  <c r="I101" s="1"/>
  <c r="H100"/>
  <c r="E100"/>
  <c r="I100" s="1"/>
  <c r="F99"/>
  <c r="I99" s="1"/>
  <c r="E99"/>
  <c r="I98"/>
  <c r="H97"/>
  <c r="E97"/>
  <c r="I97" s="1"/>
  <c r="E96"/>
  <c r="H96" s="1"/>
  <c r="H95"/>
  <c r="E95"/>
  <c r="I95" s="1"/>
  <c r="I94"/>
  <c r="H93"/>
  <c r="E93"/>
  <c r="I93" s="1"/>
  <c r="I92"/>
  <c r="H91"/>
  <c r="E91"/>
  <c r="I91" s="1"/>
  <c r="E90"/>
  <c r="H90" s="1"/>
  <c r="H89"/>
  <c r="E89"/>
  <c r="I89" s="1"/>
  <c r="E88"/>
  <c r="H88" s="1"/>
  <c r="F87"/>
  <c r="E87"/>
  <c r="I87" s="1"/>
  <c r="I86"/>
  <c r="I85"/>
  <c r="I84"/>
  <c r="F83"/>
  <c r="I83" s="1"/>
  <c r="E83"/>
  <c r="I82"/>
  <c r="E82"/>
  <c r="H82" s="1"/>
  <c r="H81"/>
  <c r="E81"/>
  <c r="I81" s="1"/>
  <c r="I80"/>
  <c r="E80"/>
  <c r="H80" s="1"/>
  <c r="I79"/>
  <c r="F78"/>
  <c r="I78" s="1"/>
  <c r="E78"/>
  <c r="I77"/>
  <c r="E77"/>
  <c r="H77" s="1"/>
  <c r="H76"/>
  <c r="E76"/>
  <c r="I76" s="1"/>
  <c r="I75"/>
  <c r="E75"/>
  <c r="H75" s="1"/>
  <c r="H74"/>
  <c r="E74"/>
  <c r="I74" s="1"/>
  <c r="I73"/>
  <c r="F73"/>
  <c r="E73"/>
  <c r="H73" s="1"/>
  <c r="E72"/>
  <c r="H72" s="1"/>
  <c r="I71"/>
  <c r="G70"/>
  <c r="E70"/>
  <c r="D70"/>
  <c r="C70"/>
  <c r="I69"/>
  <c r="I68"/>
  <c r="E68"/>
  <c r="H68" s="1"/>
  <c r="H67"/>
  <c r="E67"/>
  <c r="I67" s="1"/>
  <c r="I66"/>
  <c r="H65"/>
  <c r="E65"/>
  <c r="I65" s="1"/>
  <c r="I64"/>
  <c r="H63"/>
  <c r="E63"/>
  <c r="I63" s="1"/>
  <c r="I62"/>
  <c r="H61"/>
  <c r="E61"/>
  <c r="I61" s="1"/>
  <c r="I60"/>
  <c r="H59"/>
  <c r="E59"/>
  <c r="I59" s="1"/>
  <c r="I58"/>
  <c r="E58"/>
  <c r="H58" s="1"/>
  <c r="I57"/>
  <c r="E56"/>
  <c r="H56" s="1"/>
  <c r="I55"/>
  <c r="I54"/>
  <c r="E54"/>
  <c r="I53"/>
  <c r="I52"/>
  <c r="H51"/>
  <c r="E51"/>
  <c r="I51" s="1"/>
  <c r="I50"/>
  <c r="G49"/>
  <c r="F49"/>
  <c r="D49"/>
  <c r="D134" s="1"/>
  <c r="C49"/>
  <c r="I48"/>
  <c r="H47"/>
  <c r="E47"/>
  <c r="I47" s="1"/>
  <c r="I46"/>
  <c r="F45"/>
  <c r="E45"/>
  <c r="I45" s="1"/>
  <c r="H44"/>
  <c r="E44"/>
  <c r="I44" s="1"/>
  <c r="E43"/>
  <c r="H43" s="1"/>
  <c r="H42"/>
  <c r="E42"/>
  <c r="I42" s="1"/>
  <c r="E41"/>
  <c r="H41" s="1"/>
  <c r="H40"/>
  <c r="E40"/>
  <c r="I40" s="1"/>
  <c r="I39"/>
  <c r="H38"/>
  <c r="E38"/>
  <c r="I38" s="1"/>
  <c r="I37"/>
  <c r="E37"/>
  <c r="H37" s="1"/>
  <c r="H36"/>
  <c r="E36"/>
  <c r="I36" s="1"/>
  <c r="I35"/>
  <c r="I34"/>
  <c r="I33"/>
  <c r="H32"/>
  <c r="E32"/>
  <c r="I32" s="1"/>
  <c r="I31"/>
  <c r="I30"/>
  <c r="E29"/>
  <c r="H29" s="1"/>
  <c r="H28"/>
  <c r="E28"/>
  <c r="I28" s="1"/>
  <c r="I27"/>
  <c r="I26"/>
  <c r="I25"/>
  <c r="I24"/>
  <c r="I23"/>
  <c r="I22"/>
  <c r="E21"/>
  <c r="H21" s="1"/>
  <c r="I20"/>
  <c r="I19"/>
  <c r="I18"/>
  <c r="I17"/>
  <c r="E17"/>
  <c r="H17" s="1"/>
  <c r="I16"/>
  <c r="I15"/>
  <c r="H14"/>
  <c r="E14"/>
  <c r="I14" s="1"/>
  <c r="I13"/>
  <c r="E13"/>
  <c r="I12"/>
  <c r="I11"/>
  <c r="G10"/>
  <c r="F10"/>
  <c r="D10"/>
  <c r="C10"/>
  <c r="I121" l="1"/>
  <c r="H49"/>
  <c r="H45"/>
  <c r="H101"/>
  <c r="H13"/>
  <c r="E10"/>
  <c r="I10" s="1"/>
  <c r="I21"/>
  <c r="I29"/>
  <c r="I41"/>
  <c r="I43"/>
  <c r="H54"/>
  <c r="E49"/>
  <c r="I49" s="1"/>
  <c r="I56"/>
  <c r="I72"/>
  <c r="H78"/>
  <c r="H70" s="1"/>
  <c r="H83"/>
  <c r="H87"/>
  <c r="I88"/>
  <c r="I90"/>
  <c r="I96"/>
  <c r="H99"/>
  <c r="H103"/>
  <c r="I111"/>
  <c r="I118"/>
  <c r="G134"/>
  <c r="C134"/>
  <c r="E134" l="1"/>
  <c r="I134" s="1"/>
  <c r="H10"/>
  <c r="H134" s="1"/>
  <c r="I70"/>
  <c r="B57" i="51" l="1"/>
  <c r="D9" i="21"/>
  <c r="E18" i="67"/>
  <c r="D16" i="6"/>
  <c r="D56" i="23"/>
  <c r="D19"/>
  <c r="C8"/>
  <c r="C19" i="1"/>
  <c r="B31" i="2"/>
  <c r="B18"/>
  <c r="F10" i="37" l="1"/>
  <c r="F28" i="70"/>
  <c r="G55" i="71"/>
  <c r="F55"/>
  <c r="D55"/>
  <c r="C55"/>
  <c r="G50"/>
  <c r="F50"/>
  <c r="D50"/>
  <c r="C50"/>
  <c r="F34" i="70"/>
  <c r="G36" i="71" s="1"/>
  <c r="F29" i="70"/>
  <c r="G31" i="71" s="1"/>
  <c r="C33" i="70"/>
  <c r="C32"/>
  <c r="C34"/>
  <c r="C35"/>
  <c r="C48"/>
  <c r="C30"/>
  <c r="C29"/>
  <c r="C28"/>
  <c r="F53"/>
  <c r="E53"/>
  <c r="C53"/>
  <c r="B53"/>
  <c r="F48"/>
  <c r="E48"/>
  <c r="B48"/>
  <c r="F18"/>
  <c r="F20" i="71"/>
  <c r="E11" i="70"/>
  <c r="E10"/>
  <c r="B10"/>
  <c r="C10" i="37"/>
  <c r="A4" i="50"/>
  <c r="G30" i="71" l="1"/>
  <c r="C24" i="72"/>
  <c r="B10" i="37"/>
  <c r="F24" i="72"/>
  <c r="B24"/>
  <c r="E10" i="37"/>
  <c r="D28" i="1" l="1"/>
  <c r="F33" i="70" l="1"/>
  <c r="G35" i="71" s="1"/>
  <c r="F32" i="70"/>
  <c r="G34" i="71" s="1"/>
  <c r="D34"/>
  <c r="D35"/>
  <c r="F30" i="70"/>
  <c r="D32" i="71"/>
  <c r="G32" l="1"/>
  <c r="C26" i="70"/>
  <c r="F16" i="61" l="1"/>
  <c r="E16"/>
  <c r="F15"/>
  <c r="E15"/>
  <c r="F14"/>
  <c r="E14"/>
  <c r="F13"/>
  <c r="E13"/>
  <c r="F12"/>
  <c r="E12"/>
  <c r="F11"/>
  <c r="F10" s="1"/>
  <c r="E11"/>
  <c r="E10" s="1"/>
  <c r="C16"/>
  <c r="C15"/>
  <c r="C14"/>
  <c r="C13"/>
  <c r="C12"/>
  <c r="C11"/>
  <c r="C10" s="1"/>
  <c r="B16"/>
  <c r="B15"/>
  <c r="B14"/>
  <c r="B13"/>
  <c r="B12"/>
  <c r="B11"/>
  <c r="G27" i="71"/>
  <c r="F27"/>
  <c r="G22"/>
  <c r="F22"/>
  <c r="D27"/>
  <c r="D22"/>
  <c r="C27"/>
  <c r="C22"/>
  <c r="G17"/>
  <c r="F17"/>
  <c r="D17"/>
  <c r="C17"/>
  <c r="D28"/>
  <c r="F10" i="70"/>
  <c r="G12" i="71" s="1"/>
  <c r="F11" i="70"/>
  <c r="G13" i="71" s="1"/>
  <c r="F14"/>
  <c r="F13"/>
  <c r="F12"/>
  <c r="C12"/>
  <c r="F75" i="70"/>
  <c r="G152" i="71" s="1"/>
  <c r="E75" i="70"/>
  <c r="F152" i="71" s="1"/>
  <c r="F74" i="70"/>
  <c r="G151" i="71" s="1"/>
  <c r="E74" i="70"/>
  <c r="F151" i="71" s="1"/>
  <c r="C75" i="70"/>
  <c r="D152" i="71" s="1"/>
  <c r="C74" i="70"/>
  <c r="D151" i="71" s="1"/>
  <c r="B75" i="70"/>
  <c r="C152" i="71" s="1"/>
  <c r="B74" i="70"/>
  <c r="C151" i="71" s="1"/>
  <c r="F36" i="70"/>
  <c r="G38" i="71" s="1"/>
  <c r="E36" i="70"/>
  <c r="F35"/>
  <c r="G37" i="71" s="1"/>
  <c r="F37"/>
  <c r="F36"/>
  <c r="F34"/>
  <c r="F31" i="70"/>
  <c r="F33" i="71"/>
  <c r="F32"/>
  <c r="F31"/>
  <c r="F30"/>
  <c r="C36" i="70"/>
  <c r="D38" i="71" s="1"/>
  <c r="D37"/>
  <c r="D36"/>
  <c r="C31" i="70"/>
  <c r="D31" i="71"/>
  <c r="D30"/>
  <c r="B36" i="70"/>
  <c r="C38" i="71" s="1"/>
  <c r="B35" i="70"/>
  <c r="C37" i="71" s="1"/>
  <c r="B34" i="70"/>
  <c r="C36" i="71" s="1"/>
  <c r="E36" s="1"/>
  <c r="B33" i="70"/>
  <c r="C35" i="71" s="1"/>
  <c r="E35" s="1"/>
  <c r="B32" i="70"/>
  <c r="C34" i="71" s="1"/>
  <c r="E34" s="1"/>
  <c r="B31" i="70"/>
  <c r="C33" i="71" s="1"/>
  <c r="B30" i="70"/>
  <c r="C32" i="71" s="1"/>
  <c r="B29" i="70"/>
  <c r="C31" i="71" s="1"/>
  <c r="B28" i="70"/>
  <c r="C30" i="71" s="1"/>
  <c r="F26" i="70"/>
  <c r="G28" i="71" s="1"/>
  <c r="E26" i="70"/>
  <c r="F28" i="71" s="1"/>
  <c r="F24" i="70"/>
  <c r="G26" i="71" s="1"/>
  <c r="E24" i="70"/>
  <c r="F26" i="71" s="1"/>
  <c r="F23" i="70"/>
  <c r="G25" i="71" s="1"/>
  <c r="E23" i="70"/>
  <c r="F25" i="71" s="1"/>
  <c r="F21" i="70"/>
  <c r="G23" i="71" s="1"/>
  <c r="E21" i="70"/>
  <c r="F23" i="71" s="1"/>
  <c r="F19" i="70"/>
  <c r="G21" i="71" s="1"/>
  <c r="E19" i="70"/>
  <c r="G20" i="71"/>
  <c r="C24" i="70"/>
  <c r="D26" i="71" s="1"/>
  <c r="C23" i="70"/>
  <c r="D25" i="71" s="1"/>
  <c r="C22" i="70"/>
  <c r="D24" i="71" s="1"/>
  <c r="C21" i="70"/>
  <c r="D23" i="71" s="1"/>
  <c r="C19" i="70"/>
  <c r="D21" i="71" s="1"/>
  <c r="C18" i="70"/>
  <c r="D20" i="71" s="1"/>
  <c r="B26" i="70"/>
  <c r="C28" i="71" s="1"/>
  <c r="B24" i="70"/>
  <c r="C26" i="71" s="1"/>
  <c r="B23" i="70"/>
  <c r="C25" i="71" s="1"/>
  <c r="B22" i="70"/>
  <c r="C24" i="71" s="1"/>
  <c r="B21" i="70"/>
  <c r="C23" i="71" s="1"/>
  <c r="B19" i="70"/>
  <c r="C21" i="71" s="1"/>
  <c r="B18" i="70"/>
  <c r="C20" i="71" s="1"/>
  <c r="F16" i="70"/>
  <c r="G18" i="71" s="1"/>
  <c r="E16" i="70"/>
  <c r="F18" i="71" s="1"/>
  <c r="C16" i="70"/>
  <c r="D18" i="71" s="1"/>
  <c r="B16" i="70"/>
  <c r="C18" i="71" s="1"/>
  <c r="C14" i="70"/>
  <c r="D16" i="71" s="1"/>
  <c r="C13" i="70"/>
  <c r="D15" i="71" s="1"/>
  <c r="C12" i="70"/>
  <c r="D14" i="71" s="1"/>
  <c r="C11" i="70"/>
  <c r="D13" i="71" s="1"/>
  <c r="C10" i="70"/>
  <c r="D12" i="71" s="1"/>
  <c r="F14" i="70"/>
  <c r="G16" i="71" s="1"/>
  <c r="E14" i="70"/>
  <c r="F16" i="71" s="1"/>
  <c r="B14" i="70"/>
  <c r="C16" i="71" s="1"/>
  <c r="F13" i="70"/>
  <c r="G15" i="71" s="1"/>
  <c r="E13" i="70"/>
  <c r="B13"/>
  <c r="C15" i="71" s="1"/>
  <c r="F12" i="70"/>
  <c r="G14" i="71" s="1"/>
  <c r="B12" i="70"/>
  <c r="C14" i="71" s="1"/>
  <c r="B11" i="70"/>
  <c r="C13" i="71" s="1"/>
  <c r="D33" l="1"/>
  <c r="C27" i="70"/>
  <c r="G33" i="71"/>
  <c r="G29" s="1"/>
  <c r="F27" i="70"/>
  <c r="F15" i="71"/>
  <c r="E9" i="70"/>
  <c r="F21" i="71"/>
  <c r="F38"/>
  <c r="E27" i="70"/>
  <c r="D29" i="71"/>
  <c r="F29"/>
  <c r="F11"/>
  <c r="G11"/>
  <c r="C11"/>
  <c r="F10" i="65"/>
  <c r="E10"/>
  <c r="C10"/>
  <c r="B10"/>
  <c r="D10" l="1"/>
  <c r="E22" i="70"/>
  <c r="F22"/>
  <c r="G24" i="71" s="1"/>
  <c r="F24" l="1"/>
  <c r="F19" s="1"/>
  <c r="E17" i="70"/>
  <c r="B21" i="42"/>
  <c r="C26" i="62"/>
  <c r="B14" i="45"/>
  <c r="B10" i="44"/>
  <c r="E21" i="42"/>
  <c r="F21"/>
  <c r="F10" i="44"/>
  <c r="G26" i="62"/>
  <c r="F14" i="45"/>
  <c r="C21" i="42"/>
  <c r="D26" i="62"/>
  <c r="C14" i="45"/>
  <c r="C10" i="44"/>
  <c r="D55" i="23" l="1"/>
  <c r="D75" i="85" l="1"/>
  <c r="D61"/>
  <c r="D47"/>
  <c r="D30"/>
  <c r="A4" i="27"/>
  <c r="A4" i="85" s="1"/>
  <c r="A3" i="27"/>
  <c r="A3" i="85" s="1"/>
  <c r="E84" i="54"/>
  <c r="D84"/>
  <c r="E82"/>
  <c r="D82"/>
  <c r="C82"/>
  <c r="C80"/>
  <c r="C79"/>
  <c r="E78"/>
  <c r="D78"/>
  <c r="C78"/>
  <c r="E76"/>
  <c r="D76"/>
  <c r="D86" s="1"/>
  <c r="C86" s="1"/>
  <c r="C76"/>
  <c r="E66"/>
  <c r="D66"/>
  <c r="E64"/>
  <c r="D64"/>
  <c r="C64"/>
  <c r="E62"/>
  <c r="D62"/>
  <c r="C62"/>
  <c r="E61"/>
  <c r="D61"/>
  <c r="C61"/>
  <c r="E58"/>
  <c r="D58"/>
  <c r="C58"/>
  <c r="E45"/>
  <c r="D45"/>
  <c r="C45"/>
  <c r="E42"/>
  <c r="D42"/>
  <c r="D49" s="1"/>
  <c r="C42"/>
  <c r="E32"/>
  <c r="D32"/>
  <c r="C32"/>
  <c r="E19"/>
  <c r="D19"/>
  <c r="C19"/>
  <c r="E15"/>
  <c r="D15"/>
  <c r="C15"/>
  <c r="E10"/>
  <c r="D10"/>
  <c r="C10"/>
  <c r="A4"/>
  <c r="A3"/>
  <c r="E27" i="20"/>
  <c r="D27"/>
  <c r="C27"/>
  <c r="E12"/>
  <c r="D12"/>
  <c r="C12"/>
  <c r="E9"/>
  <c r="D9"/>
  <c r="C9"/>
  <c r="A4"/>
  <c r="B3"/>
  <c r="A4" i="32"/>
  <c r="A3"/>
  <c r="D39" i="42"/>
  <c r="D38"/>
  <c r="G37" s="1"/>
  <c r="D37"/>
  <c r="G36"/>
  <c r="D36"/>
  <c r="F35"/>
  <c r="E35"/>
  <c r="D35" s="1"/>
  <c r="C35"/>
  <c r="B35"/>
  <c r="D34"/>
  <c r="G33" s="1"/>
  <c r="D33"/>
  <c r="D32"/>
  <c r="G32" s="1"/>
  <c r="D31"/>
  <c r="F30"/>
  <c r="E30"/>
  <c r="D30"/>
  <c r="C30"/>
  <c r="B30"/>
  <c r="D29"/>
  <c r="G28"/>
  <c r="D28"/>
  <c r="F27"/>
  <c r="E27"/>
  <c r="D27"/>
  <c r="C27"/>
  <c r="B27"/>
  <c r="G26" s="1"/>
  <c r="D26"/>
  <c r="D25"/>
  <c r="G24" s="1"/>
  <c r="D24"/>
  <c r="F23"/>
  <c r="E23"/>
  <c r="C23"/>
  <c r="B23"/>
  <c r="D22"/>
  <c r="D21"/>
  <c r="D20"/>
  <c r="D19"/>
  <c r="D18"/>
  <c r="D17"/>
  <c r="D16"/>
  <c r="D15"/>
  <c r="F14"/>
  <c r="E14"/>
  <c r="C14"/>
  <c r="B14"/>
  <c r="D13"/>
  <c r="D12"/>
  <c r="C49" i="54" l="1"/>
  <c r="E86"/>
  <c r="E88" s="1"/>
  <c r="D88" s="1"/>
  <c r="C88" s="1"/>
  <c r="G13" i="42"/>
  <c r="G16"/>
  <c r="G18"/>
  <c r="G20"/>
  <c r="F47" i="85"/>
  <c r="G29" i="42"/>
  <c r="E60" i="54"/>
  <c r="D14" i="42"/>
  <c r="G12"/>
  <c r="G15"/>
  <c r="G17"/>
  <c r="G19"/>
  <c r="G21"/>
  <c r="G22"/>
  <c r="D23"/>
  <c r="G25"/>
  <c r="G23" s="1"/>
  <c r="G27"/>
  <c r="G31"/>
  <c r="G34"/>
  <c r="G35"/>
  <c r="G38"/>
  <c r="C15" i="20"/>
  <c r="F44" i="54"/>
  <c r="F43" s="1"/>
  <c r="F42" s="1"/>
  <c r="E49"/>
  <c r="C60"/>
  <c r="F61" i="85"/>
  <c r="C23" i="54"/>
  <c r="D23"/>
  <c r="F47"/>
  <c r="D60"/>
  <c r="F46"/>
  <c r="F45" s="1"/>
  <c r="E15" i="20"/>
  <c r="D15"/>
  <c r="F10" i="42"/>
  <c r="F40" s="1"/>
  <c r="E10"/>
  <c r="C10"/>
  <c r="C40" s="1"/>
  <c r="B10"/>
  <c r="A4"/>
  <c r="A3"/>
  <c r="D32" i="19"/>
  <c r="C32"/>
  <c r="D20"/>
  <c r="D33" s="1"/>
  <c r="C20"/>
  <c r="C33" s="1"/>
  <c r="B4"/>
  <c r="B3"/>
  <c r="D31" i="16"/>
  <c r="C31"/>
  <c r="E30"/>
  <c r="E29"/>
  <c r="E28"/>
  <c r="E27"/>
  <c r="E26"/>
  <c r="E25"/>
  <c r="E24"/>
  <c r="E23"/>
  <c r="E22"/>
  <c r="E21"/>
  <c r="E31" s="1"/>
  <c r="D19"/>
  <c r="D32" s="1"/>
  <c r="C19"/>
  <c r="C32" s="1"/>
  <c r="E18"/>
  <c r="E17"/>
  <c r="E16"/>
  <c r="E15"/>
  <c r="E14"/>
  <c r="E13"/>
  <c r="E12"/>
  <c r="E11"/>
  <c r="E10"/>
  <c r="E9"/>
  <c r="E19" s="1"/>
  <c r="A4"/>
  <c r="A3"/>
  <c r="D35" i="24"/>
  <c r="C33"/>
  <c r="C9"/>
  <c r="A4"/>
  <c r="A3"/>
  <c r="D31" i="65"/>
  <c r="D30"/>
  <c r="G30" s="1"/>
  <c r="D29"/>
  <c r="D28" s="1"/>
  <c r="F28"/>
  <c r="E28"/>
  <c r="C28"/>
  <c r="B28"/>
  <c r="D27"/>
  <c r="D26"/>
  <c r="D25"/>
  <c r="D24"/>
  <c r="D23"/>
  <c r="D22"/>
  <c r="C21"/>
  <c r="D19"/>
  <c r="D18"/>
  <c r="D17"/>
  <c r="F16"/>
  <c r="E16"/>
  <c r="D16"/>
  <c r="C16"/>
  <c r="B16"/>
  <c r="G15" s="1"/>
  <c r="D15"/>
  <c r="D14"/>
  <c r="G13" s="1"/>
  <c r="D13"/>
  <c r="D12"/>
  <c r="G11" s="1"/>
  <c r="D11"/>
  <c r="A5"/>
  <c r="A4"/>
  <c r="G25" l="1"/>
  <c r="G27"/>
  <c r="B40" i="42"/>
  <c r="G39" s="1"/>
  <c r="G30"/>
  <c r="G22" i="65"/>
  <c r="G18"/>
  <c r="E32" i="16"/>
  <c r="G14" i="42"/>
  <c r="G10" i="65"/>
  <c r="G12"/>
  <c r="G14"/>
  <c r="G17"/>
  <c r="G16" s="1"/>
  <c r="B21"/>
  <c r="G19" s="1"/>
  <c r="G23"/>
  <c r="G24"/>
  <c r="G26"/>
  <c r="G29"/>
  <c r="G28" s="1"/>
  <c r="D10" i="42"/>
  <c r="E40"/>
  <c r="E81" i="62"/>
  <c r="E80"/>
  <c r="E79"/>
  <c r="E78"/>
  <c r="G77"/>
  <c r="F77"/>
  <c r="D77"/>
  <c r="C77"/>
  <c r="E75"/>
  <c r="E74"/>
  <c r="E73"/>
  <c r="E72"/>
  <c r="E71"/>
  <c r="E70"/>
  <c r="E69"/>
  <c r="H68"/>
  <c r="E67"/>
  <c r="G66"/>
  <c r="F66"/>
  <c r="F47" s="1"/>
  <c r="D66"/>
  <c r="C66"/>
  <c r="E65"/>
  <c r="E64"/>
  <c r="E63"/>
  <c r="H63" s="1"/>
  <c r="E62"/>
  <c r="E61"/>
  <c r="E60"/>
  <c r="E59"/>
  <c r="H59" s="1"/>
  <c r="G58"/>
  <c r="F58"/>
  <c r="E58"/>
  <c r="D58"/>
  <c r="C58"/>
  <c r="E56"/>
  <c r="E55"/>
  <c r="E54"/>
  <c r="H54" s="1"/>
  <c r="E53"/>
  <c r="E52"/>
  <c r="E51"/>
  <c r="H50" s="1"/>
  <c r="E50"/>
  <c r="H49"/>
  <c r="E49"/>
  <c r="G48"/>
  <c r="F48"/>
  <c r="D48"/>
  <c r="C48"/>
  <c r="G47"/>
  <c r="C47"/>
  <c r="H45" s="1"/>
  <c r="E45"/>
  <c r="E44"/>
  <c r="E43"/>
  <c r="H43" s="1"/>
  <c r="E42"/>
  <c r="H42" s="1"/>
  <c r="G41"/>
  <c r="F41"/>
  <c r="D41"/>
  <c r="C41"/>
  <c r="E39"/>
  <c r="E38"/>
  <c r="E37"/>
  <c r="E36"/>
  <c r="H36" s="1"/>
  <c r="E35"/>
  <c r="E34"/>
  <c r="E33"/>
  <c r="H33" s="1"/>
  <c r="E32"/>
  <c r="H32" s="1"/>
  <c r="E31"/>
  <c r="H31" s="1"/>
  <c r="G30"/>
  <c r="F30"/>
  <c r="D30"/>
  <c r="C30"/>
  <c r="E28"/>
  <c r="E27"/>
  <c r="E26"/>
  <c r="E25"/>
  <c r="E24"/>
  <c r="E23"/>
  <c r="E22"/>
  <c r="G21"/>
  <c r="F21"/>
  <c r="D21"/>
  <c r="C21"/>
  <c r="E19"/>
  <c r="E18"/>
  <c r="E17"/>
  <c r="E16"/>
  <c r="E15"/>
  <c r="E14"/>
  <c r="E13"/>
  <c r="H13" s="1"/>
  <c r="E12"/>
  <c r="G11"/>
  <c r="F11"/>
  <c r="D11"/>
  <c r="C11"/>
  <c r="A5"/>
  <c r="A2"/>
  <c r="F10" l="1"/>
  <c r="F83" s="1"/>
  <c r="H14"/>
  <c r="H16"/>
  <c r="H18"/>
  <c r="E30"/>
  <c r="E41"/>
  <c r="H64"/>
  <c r="H67"/>
  <c r="E77"/>
  <c r="H79"/>
  <c r="C10"/>
  <c r="H25"/>
  <c r="H52"/>
  <c r="H56"/>
  <c r="H61"/>
  <c r="H69"/>
  <c r="H71"/>
  <c r="H73"/>
  <c r="H75"/>
  <c r="D10"/>
  <c r="G10"/>
  <c r="H22"/>
  <c r="H28"/>
  <c r="H34"/>
  <c r="H37"/>
  <c r="H39"/>
  <c r="D40" i="42"/>
  <c r="G10"/>
  <c r="G40" s="1"/>
  <c r="G9" i="65"/>
  <c r="E11" i="62"/>
  <c r="H12"/>
  <c r="H15"/>
  <c r="H17"/>
  <c r="H19"/>
  <c r="E21"/>
  <c r="H23"/>
  <c r="H24"/>
  <c r="H26"/>
  <c r="H27"/>
  <c r="H35"/>
  <c r="H38"/>
  <c r="H44"/>
  <c r="H41" s="1"/>
  <c r="E48"/>
  <c r="H51"/>
  <c r="H53"/>
  <c r="H55"/>
  <c r="H60"/>
  <c r="H62"/>
  <c r="H65"/>
  <c r="E66"/>
  <c r="H70"/>
  <c r="H72"/>
  <c r="H74"/>
  <c r="H78"/>
  <c r="H80"/>
  <c r="D44" i="72"/>
  <c r="G43" s="1"/>
  <c r="D43"/>
  <c r="D42"/>
  <c r="G41" s="1"/>
  <c r="D41"/>
  <c r="F40"/>
  <c r="E40"/>
  <c r="C40"/>
  <c r="B40"/>
  <c r="G39"/>
  <c r="D39"/>
  <c r="D38"/>
  <c r="D37"/>
  <c r="D36"/>
  <c r="D35"/>
  <c r="D34"/>
  <c r="D33"/>
  <c r="D32"/>
  <c r="D31"/>
  <c r="D30"/>
  <c r="F29"/>
  <c r="E29"/>
  <c r="C29"/>
  <c r="B29"/>
  <c r="G28"/>
  <c r="D28"/>
  <c r="D27"/>
  <c r="D26"/>
  <c r="D25"/>
  <c r="D24"/>
  <c r="G23" s="1"/>
  <c r="D23"/>
  <c r="D22"/>
  <c r="G21" s="1"/>
  <c r="D21"/>
  <c r="F20"/>
  <c r="E20"/>
  <c r="E45" s="1"/>
  <c r="C20"/>
  <c r="B20"/>
  <c r="G19"/>
  <c r="D19"/>
  <c r="D18"/>
  <c r="D17"/>
  <c r="D16"/>
  <c r="D15"/>
  <c r="D14"/>
  <c r="D13"/>
  <c r="D12"/>
  <c r="D11"/>
  <c r="F10"/>
  <c r="E10"/>
  <c r="C10"/>
  <c r="C45" s="1"/>
  <c r="B10"/>
  <c r="A5"/>
  <c r="A4"/>
  <c r="F23" i="45"/>
  <c r="E23"/>
  <c r="C23"/>
  <c r="B23"/>
  <c r="D22"/>
  <c r="G21"/>
  <c r="D21"/>
  <c r="D20"/>
  <c r="G19"/>
  <c r="D19"/>
  <c r="D18"/>
  <c r="G17"/>
  <c r="D17"/>
  <c r="D16"/>
  <c r="G15"/>
  <c r="D15"/>
  <c r="D14"/>
  <c r="G13"/>
  <c r="D13"/>
  <c r="D12"/>
  <c r="G11"/>
  <c r="D11"/>
  <c r="D10"/>
  <c r="G10" s="1"/>
  <c r="A5"/>
  <c r="A4"/>
  <c r="H21" i="44"/>
  <c r="F15"/>
  <c r="C15"/>
  <c r="B15"/>
  <c r="D13"/>
  <c r="D12"/>
  <c r="D11"/>
  <c r="D10"/>
  <c r="A5"/>
  <c r="A4"/>
  <c r="D29" i="61"/>
  <c r="D27"/>
  <c r="D26"/>
  <c r="D25"/>
  <c r="D24"/>
  <c r="G23" s="1"/>
  <c r="D23"/>
  <c r="G22"/>
  <c r="D22"/>
  <c r="F21"/>
  <c r="E21"/>
  <c r="D21"/>
  <c r="C21"/>
  <c r="B21"/>
  <c r="G18" s="1"/>
  <c r="D18"/>
  <c r="D16"/>
  <c r="G16" s="1"/>
  <c r="D15"/>
  <c r="D14"/>
  <c r="D13"/>
  <c r="D12"/>
  <c r="D11"/>
  <c r="F31"/>
  <c r="C31"/>
  <c r="B10"/>
  <c r="A5"/>
  <c r="A2"/>
  <c r="B32" i="38"/>
  <c r="G31"/>
  <c r="D31"/>
  <c r="G30"/>
  <c r="D30"/>
  <c r="G29"/>
  <c r="D29"/>
  <c r="G28"/>
  <c r="D28"/>
  <c r="G27"/>
  <c r="D27"/>
  <c r="G26"/>
  <c r="D26"/>
  <c r="G25"/>
  <c r="D25"/>
  <c r="G24"/>
  <c r="D24"/>
  <c r="G23"/>
  <c r="D23"/>
  <c r="G22"/>
  <c r="D22"/>
  <c r="G21"/>
  <c r="D21"/>
  <c r="G20"/>
  <c r="D20"/>
  <c r="G19"/>
  <c r="D19"/>
  <c r="G18"/>
  <c r="D18"/>
  <c r="D14"/>
  <c r="D13"/>
  <c r="D12"/>
  <c r="D11"/>
  <c r="D10"/>
  <c r="D9"/>
  <c r="A5"/>
  <c r="A4"/>
  <c r="D13" i="37"/>
  <c r="D12"/>
  <c r="D10"/>
  <c r="A5"/>
  <c r="A4"/>
  <c r="D10" i="61" l="1"/>
  <c r="G11" i="44"/>
  <c r="G13"/>
  <c r="D40" i="72"/>
  <c r="G25" i="61"/>
  <c r="G27" i="72"/>
  <c r="H30" i="62"/>
  <c r="G22" i="45"/>
  <c r="G12" i="72"/>
  <c r="H58" i="62"/>
  <c r="H11"/>
  <c r="B45" i="72"/>
  <c r="D45" s="1"/>
  <c r="F45"/>
  <c r="B31" i="61"/>
  <c r="G29" s="1"/>
  <c r="D20" i="72"/>
  <c r="G20" s="1"/>
  <c r="G25"/>
  <c r="G12" i="61"/>
  <c r="G14"/>
  <c r="E31"/>
  <c r="D31"/>
  <c r="D32" i="38"/>
  <c r="G32" s="1"/>
  <c r="G44" i="72"/>
  <c r="G10" i="37"/>
  <c r="G12"/>
  <c r="G9" i="38"/>
  <c r="G11"/>
  <c r="G13"/>
  <c r="D15" i="44"/>
  <c r="G15" s="1"/>
  <c r="G14" i="45"/>
  <c r="G18"/>
  <c r="D23"/>
  <c r="G23" s="1"/>
  <c r="D10" i="72"/>
  <c r="G10" s="1"/>
  <c r="G11"/>
  <c r="G13"/>
  <c r="G15"/>
  <c r="G17"/>
  <c r="G22"/>
  <c r="G24"/>
  <c r="G26"/>
  <c r="G31"/>
  <c r="G33"/>
  <c r="G35"/>
  <c r="G37"/>
  <c r="G40"/>
  <c r="G42"/>
  <c r="H48" i="62"/>
  <c r="F9" i="65"/>
  <c r="G13" i="37"/>
  <c r="G10" i="38"/>
  <c r="G12"/>
  <c r="G14"/>
  <c r="G11" i="61"/>
  <c r="G13"/>
  <c r="G15"/>
  <c r="G24"/>
  <c r="G26"/>
  <c r="G27"/>
  <c r="G10" i="44"/>
  <c r="G12"/>
  <c r="G12" i="45"/>
  <c r="G16"/>
  <c r="G20"/>
  <c r="G14" i="72"/>
  <c r="G16"/>
  <c r="G18"/>
  <c r="D29"/>
  <c r="G29" s="1"/>
  <c r="G30"/>
  <c r="G32"/>
  <c r="G34"/>
  <c r="G36"/>
  <c r="G38"/>
  <c r="H66" i="62"/>
  <c r="E47"/>
  <c r="D47" s="1"/>
  <c r="D83" s="1"/>
  <c r="C83" s="1"/>
  <c r="H81" s="1"/>
  <c r="H77" s="1"/>
  <c r="H21"/>
  <c r="H10" s="1"/>
  <c r="E10"/>
  <c r="G45" i="72" l="1"/>
  <c r="H33" i="61"/>
  <c r="H32" s="1"/>
  <c r="H31" s="1"/>
  <c r="G21"/>
  <c r="H34"/>
  <c r="H47" i="62"/>
  <c r="H83" s="1"/>
  <c r="G10" i="61"/>
  <c r="E9" i="65"/>
  <c r="E158" i="71"/>
  <c r="E157"/>
  <c r="E156"/>
  <c r="E155"/>
  <c r="E154"/>
  <c r="E153"/>
  <c r="E152"/>
  <c r="E151"/>
  <c r="G150"/>
  <c r="F11" i="37" s="1"/>
  <c r="F150" i="71"/>
  <c r="E11" i="37" s="1"/>
  <c r="D150" i="71"/>
  <c r="C11" i="37" s="1"/>
  <c r="C150" i="71"/>
  <c r="B11" i="37" s="1"/>
  <c r="E149" i="71"/>
  <c r="E148"/>
  <c r="E147"/>
  <c r="H147" s="1"/>
  <c r="G146"/>
  <c r="F146"/>
  <c r="D146"/>
  <c r="C146"/>
  <c r="E145"/>
  <c r="E144"/>
  <c r="E143"/>
  <c r="E142"/>
  <c r="E141"/>
  <c r="E140"/>
  <c r="E139"/>
  <c r="E138"/>
  <c r="G137"/>
  <c r="F137"/>
  <c r="E137"/>
  <c r="D137"/>
  <c r="C137"/>
  <c r="E136"/>
  <c r="E135"/>
  <c r="H134" s="1"/>
  <c r="E134"/>
  <c r="G133"/>
  <c r="F133"/>
  <c r="D133"/>
  <c r="C133"/>
  <c r="E132"/>
  <c r="H131" s="1"/>
  <c r="E131"/>
  <c r="E130"/>
  <c r="H129" s="1"/>
  <c r="E129"/>
  <c r="E128"/>
  <c r="H127" s="1"/>
  <c r="E127"/>
  <c r="E126"/>
  <c r="H125" s="1"/>
  <c r="E125"/>
  <c r="E124"/>
  <c r="E123" s="1"/>
  <c r="G123"/>
  <c r="F123"/>
  <c r="D123"/>
  <c r="C123"/>
  <c r="E122"/>
  <c r="E121"/>
  <c r="E120"/>
  <c r="E119"/>
  <c r="E118"/>
  <c r="E117"/>
  <c r="H116" s="1"/>
  <c r="E116"/>
  <c r="E115"/>
  <c r="H114" s="1"/>
  <c r="E114"/>
  <c r="G113"/>
  <c r="F113"/>
  <c r="D113"/>
  <c r="C113"/>
  <c r="E112"/>
  <c r="H111" s="1"/>
  <c r="E111"/>
  <c r="E110"/>
  <c r="H109" s="1"/>
  <c r="E109"/>
  <c r="E108"/>
  <c r="H107" s="1"/>
  <c r="E107"/>
  <c r="E106"/>
  <c r="H105" s="1"/>
  <c r="E105"/>
  <c r="E104"/>
  <c r="E103" s="1"/>
  <c r="G103"/>
  <c r="F103"/>
  <c r="D103"/>
  <c r="C103"/>
  <c r="E102"/>
  <c r="E101"/>
  <c r="E100"/>
  <c r="E99"/>
  <c r="E98"/>
  <c r="E97"/>
  <c r="E96"/>
  <c r="E95"/>
  <c r="E94"/>
  <c r="G93"/>
  <c r="F93"/>
  <c r="D93"/>
  <c r="C93"/>
  <c r="E92"/>
  <c r="H91" s="1"/>
  <c r="E91"/>
  <c r="E90"/>
  <c r="E89"/>
  <c r="E88"/>
  <c r="E87"/>
  <c r="E86"/>
  <c r="E85" s="1"/>
  <c r="G85"/>
  <c r="F85"/>
  <c r="D85"/>
  <c r="D84" s="1"/>
  <c r="C85"/>
  <c r="E83"/>
  <c r="E82"/>
  <c r="E81"/>
  <c r="E80"/>
  <c r="E79"/>
  <c r="E78"/>
  <c r="E77"/>
  <c r="G76"/>
  <c r="F76"/>
  <c r="D76"/>
  <c r="C76"/>
  <c r="E75"/>
  <c r="E74"/>
  <c r="E73"/>
  <c r="G72"/>
  <c r="F72"/>
  <c r="D72"/>
  <c r="C72"/>
  <c r="E71"/>
  <c r="E70"/>
  <c r="E69"/>
  <c r="E68"/>
  <c r="E67"/>
  <c r="E66"/>
  <c r="E65"/>
  <c r="E64"/>
  <c r="G63"/>
  <c r="F63"/>
  <c r="E63"/>
  <c r="D63"/>
  <c r="C63"/>
  <c r="E62"/>
  <c r="E61"/>
  <c r="H60" s="1"/>
  <c r="E60"/>
  <c r="G59"/>
  <c r="F59"/>
  <c r="D59"/>
  <c r="C59"/>
  <c r="E58"/>
  <c r="H57" s="1"/>
  <c r="E57"/>
  <c r="E56"/>
  <c r="E55"/>
  <c r="E54"/>
  <c r="E53"/>
  <c r="E52"/>
  <c r="E51"/>
  <c r="E50"/>
  <c r="G49"/>
  <c r="F49"/>
  <c r="F10" s="1"/>
  <c r="D49"/>
  <c r="C49"/>
  <c r="H48" s="1"/>
  <c r="E48"/>
  <c r="E47"/>
  <c r="H46" s="1"/>
  <c r="E46"/>
  <c r="E45"/>
  <c r="H44" s="1"/>
  <c r="E44"/>
  <c r="H43"/>
  <c r="E43"/>
  <c r="E42"/>
  <c r="H41" s="1"/>
  <c r="E41"/>
  <c r="E40"/>
  <c r="E39" s="1"/>
  <c r="G39"/>
  <c r="F39"/>
  <c r="D39"/>
  <c r="C39"/>
  <c r="E38"/>
  <c r="E37"/>
  <c r="E33"/>
  <c r="E32"/>
  <c r="E31"/>
  <c r="E30"/>
  <c r="C29"/>
  <c r="E28"/>
  <c r="E27"/>
  <c r="E26"/>
  <c r="E25"/>
  <c r="E24"/>
  <c r="E23"/>
  <c r="H23" s="1"/>
  <c r="E22"/>
  <c r="E21"/>
  <c r="E20"/>
  <c r="G19"/>
  <c r="G10" s="1"/>
  <c r="D19"/>
  <c r="C19"/>
  <c r="E18"/>
  <c r="E17"/>
  <c r="E16"/>
  <c r="E15"/>
  <c r="E14"/>
  <c r="E13"/>
  <c r="E12"/>
  <c r="E11" s="1"/>
  <c r="D11"/>
  <c r="A2"/>
  <c r="C9" i="37" l="1"/>
  <c r="F84" i="71"/>
  <c r="H65"/>
  <c r="E72"/>
  <c r="H74"/>
  <c r="H77"/>
  <c r="H79"/>
  <c r="H143"/>
  <c r="H145"/>
  <c r="E146"/>
  <c r="H148"/>
  <c r="G31" i="61"/>
  <c r="H35" s="1"/>
  <c r="E9" i="37"/>
  <c r="E15" s="1"/>
  <c r="D10" i="71"/>
  <c r="D159" s="1"/>
  <c r="F9" i="37"/>
  <c r="E29" i="71"/>
  <c r="E49"/>
  <c r="H55"/>
  <c r="H14"/>
  <c r="B9" i="37"/>
  <c r="B15" s="1"/>
  <c r="H26" i="71"/>
  <c r="H62"/>
  <c r="H81"/>
  <c r="H86"/>
  <c r="H88"/>
  <c r="H118"/>
  <c r="H120"/>
  <c r="H122"/>
  <c r="H50"/>
  <c r="H52"/>
  <c r="H67"/>
  <c r="H69"/>
  <c r="H71"/>
  <c r="H94"/>
  <c r="H96"/>
  <c r="H98"/>
  <c r="H100"/>
  <c r="H102"/>
  <c r="H136"/>
  <c r="H138"/>
  <c r="H140"/>
  <c r="C84"/>
  <c r="H83" s="1"/>
  <c r="G84"/>
  <c r="G159" s="1"/>
  <c r="F159"/>
  <c r="H16"/>
  <c r="H21"/>
  <c r="H24"/>
  <c r="D11" i="37"/>
  <c r="G11" s="1"/>
  <c r="H28" i="71"/>
  <c r="C10"/>
  <c r="E150"/>
  <c r="H152"/>
  <c r="H32"/>
  <c r="H35"/>
  <c r="H37"/>
  <c r="H30"/>
  <c r="H12"/>
  <c r="E19"/>
  <c r="E10" s="1"/>
  <c r="H13"/>
  <c r="H15"/>
  <c r="H17"/>
  <c r="G83" i="62"/>
  <c r="E83" s="1"/>
  <c r="I88"/>
  <c r="H18" i="71"/>
  <c r="H20"/>
  <c r="H22"/>
  <c r="H25"/>
  <c r="H27"/>
  <c r="H31"/>
  <c r="H33"/>
  <c r="H34"/>
  <c r="H36"/>
  <c r="H38"/>
  <c r="H40"/>
  <c r="H42"/>
  <c r="H45"/>
  <c r="H47"/>
  <c r="H51"/>
  <c r="H53"/>
  <c r="H54"/>
  <c r="H56"/>
  <c r="H58"/>
  <c r="E59"/>
  <c r="H61"/>
  <c r="H59" s="1"/>
  <c r="H64"/>
  <c r="H66"/>
  <c r="H68"/>
  <c r="H70"/>
  <c r="H73"/>
  <c r="H75"/>
  <c r="E76"/>
  <c r="H78"/>
  <c r="H80"/>
  <c r="H82"/>
  <c r="H87"/>
  <c r="H89"/>
  <c r="H90"/>
  <c r="H92"/>
  <c r="E93"/>
  <c r="H95"/>
  <c r="H97"/>
  <c r="H99"/>
  <c r="H101"/>
  <c r="H104"/>
  <c r="H106"/>
  <c r="H108"/>
  <c r="H110"/>
  <c r="H112"/>
  <c r="E113"/>
  <c r="H115"/>
  <c r="H117"/>
  <c r="H119"/>
  <c r="H121"/>
  <c r="H124"/>
  <c r="H126"/>
  <c r="H128"/>
  <c r="H130"/>
  <c r="H132"/>
  <c r="E133"/>
  <c r="H135"/>
  <c r="H139"/>
  <c r="H141"/>
  <c r="H142"/>
  <c r="H144"/>
  <c r="H149"/>
  <c r="H146" s="1"/>
  <c r="H151"/>
  <c r="H153"/>
  <c r="H154"/>
  <c r="H39"/>
  <c r="D9" i="65"/>
  <c r="D80" i="70"/>
  <c r="D79"/>
  <c r="D78"/>
  <c r="D77"/>
  <c r="D76"/>
  <c r="D75"/>
  <c r="D74"/>
  <c r="F73"/>
  <c r="E73"/>
  <c r="C73"/>
  <c r="B73"/>
  <c r="D72"/>
  <c r="D71"/>
  <c r="D70"/>
  <c r="F69"/>
  <c r="E69"/>
  <c r="C69"/>
  <c r="B69"/>
  <c r="D68"/>
  <c r="G67" s="1"/>
  <c r="D67"/>
  <c r="D66"/>
  <c r="G65" s="1"/>
  <c r="D65"/>
  <c r="D64"/>
  <c r="G63" s="1"/>
  <c r="D63"/>
  <c r="D62"/>
  <c r="F61"/>
  <c r="E61"/>
  <c r="C61"/>
  <c r="B61"/>
  <c r="D60"/>
  <c r="D59"/>
  <c r="D58"/>
  <c r="F57"/>
  <c r="E57"/>
  <c r="C57"/>
  <c r="B57"/>
  <c r="D56"/>
  <c r="G55" s="1"/>
  <c r="D55"/>
  <c r="D54"/>
  <c r="D53"/>
  <c r="D52"/>
  <c r="G51" s="1"/>
  <c r="D51"/>
  <c r="D50"/>
  <c r="G49" s="1"/>
  <c r="D49"/>
  <c r="D48"/>
  <c r="F47"/>
  <c r="E47"/>
  <c r="C47"/>
  <c r="B47"/>
  <c r="D46"/>
  <c r="D45"/>
  <c r="D44"/>
  <c r="D43"/>
  <c r="D42"/>
  <c r="D41"/>
  <c r="D40"/>
  <c r="D39"/>
  <c r="D38"/>
  <c r="F37"/>
  <c r="E37"/>
  <c r="C37"/>
  <c r="B37"/>
  <c r="D36"/>
  <c r="D35"/>
  <c r="D34"/>
  <c r="D33"/>
  <c r="D32"/>
  <c r="D31"/>
  <c r="D30"/>
  <c r="D29"/>
  <c r="D28"/>
  <c r="B27"/>
  <c r="D26"/>
  <c r="D25"/>
  <c r="D24"/>
  <c r="D23"/>
  <c r="D22"/>
  <c r="D21"/>
  <c r="D20"/>
  <c r="D19"/>
  <c r="D18"/>
  <c r="F17"/>
  <c r="C17"/>
  <c r="B17"/>
  <c r="D16"/>
  <c r="D15"/>
  <c r="D14"/>
  <c r="D13"/>
  <c r="D12"/>
  <c r="D11"/>
  <c r="D10"/>
  <c r="F9"/>
  <c r="C9"/>
  <c r="B9"/>
  <c r="D9" s="1"/>
  <c r="A5"/>
  <c r="A4"/>
  <c r="D18" i="21"/>
  <c r="E81" i="70" l="1"/>
  <c r="C81"/>
  <c r="G39"/>
  <c r="G41"/>
  <c r="H133" i="71"/>
  <c r="D9" i="37"/>
  <c r="G9" s="1"/>
  <c r="G53" i="70"/>
  <c r="G70"/>
  <c r="G72"/>
  <c r="H85" i="71"/>
  <c r="G43" i="70"/>
  <c r="G45"/>
  <c r="G59"/>
  <c r="G76"/>
  <c r="G78"/>
  <c r="H137" i="71"/>
  <c r="H72"/>
  <c r="H49"/>
  <c r="F15" i="37"/>
  <c r="C159" i="71"/>
  <c r="C15" i="37"/>
  <c r="D15" s="1"/>
  <c r="G15" s="1"/>
  <c r="I87" i="62"/>
  <c r="I86" s="1"/>
  <c r="I85" s="1"/>
  <c r="I84" s="1"/>
  <c r="I83" s="1"/>
  <c r="H19" i="71"/>
  <c r="G29" i="70"/>
  <c r="G31"/>
  <c r="G33"/>
  <c r="G35"/>
  <c r="G25"/>
  <c r="G23"/>
  <c r="G21"/>
  <c r="G19"/>
  <c r="G74"/>
  <c r="C6" i="24"/>
  <c r="F81" i="70"/>
  <c r="G11"/>
  <c r="G13"/>
  <c r="G15"/>
  <c r="D73"/>
  <c r="G73" s="1"/>
  <c r="B81"/>
  <c r="H123" i="71"/>
  <c r="H113"/>
  <c r="H103"/>
  <c r="H93"/>
  <c r="H63"/>
  <c r="H11"/>
  <c r="H10" s="1"/>
  <c r="G12" i="70"/>
  <c r="G14"/>
  <c r="G16"/>
  <c r="D17"/>
  <c r="G17" s="1"/>
  <c r="G18"/>
  <c r="G20"/>
  <c r="G22"/>
  <c r="G24"/>
  <c r="G26"/>
  <c r="D27"/>
  <c r="G27" s="1"/>
  <c r="G28"/>
  <c r="G30"/>
  <c r="G32"/>
  <c r="G34"/>
  <c r="G36"/>
  <c r="D37"/>
  <c r="G37" s="1"/>
  <c r="G38"/>
  <c r="G40"/>
  <c r="G42"/>
  <c r="G44"/>
  <c r="G46"/>
  <c r="D47"/>
  <c r="G47" s="1"/>
  <c r="G48"/>
  <c r="G50"/>
  <c r="G52"/>
  <c r="G54"/>
  <c r="G56"/>
  <c r="D57"/>
  <c r="G57" s="1"/>
  <c r="G58"/>
  <c r="G60"/>
  <c r="D61"/>
  <c r="G61" s="1"/>
  <c r="G62"/>
  <c r="G64"/>
  <c r="G66"/>
  <c r="G68"/>
  <c r="D69"/>
  <c r="G69" s="1"/>
  <c r="G71"/>
  <c r="G75"/>
  <c r="G77"/>
  <c r="G79"/>
  <c r="C9" i="65"/>
  <c r="E84" i="71"/>
  <c r="E159" s="1"/>
  <c r="H76"/>
  <c r="E14" i="21"/>
  <c r="E13"/>
  <c r="E12"/>
  <c r="A4"/>
  <c r="A3"/>
  <c r="H80" i="55"/>
  <c r="G80"/>
  <c r="E80"/>
  <c r="D80"/>
  <c r="I79"/>
  <c r="F79"/>
  <c r="I78"/>
  <c r="F78"/>
  <c r="F80" s="1"/>
  <c r="I73"/>
  <c r="I72" s="1"/>
  <c r="H72"/>
  <c r="G72"/>
  <c r="F72"/>
  <c r="E72"/>
  <c r="D72"/>
  <c r="I68"/>
  <c r="F68"/>
  <c r="I67"/>
  <c r="F67"/>
  <c r="I66"/>
  <c r="I65"/>
  <c r="F65"/>
  <c r="H64"/>
  <c r="G64"/>
  <c r="E64"/>
  <c r="D64"/>
  <c r="I63"/>
  <c r="I62"/>
  <c r="I61"/>
  <c r="I59" s="1"/>
  <c r="I60"/>
  <c r="F60"/>
  <c r="H59"/>
  <c r="G59"/>
  <c r="E59"/>
  <c r="D59"/>
  <c r="I58"/>
  <c r="F58"/>
  <c r="I57"/>
  <c r="F57"/>
  <c r="I56"/>
  <c r="F56"/>
  <c r="I55"/>
  <c r="F55"/>
  <c r="I54"/>
  <c r="F54"/>
  <c r="I53"/>
  <c r="F53"/>
  <c r="I52"/>
  <c r="F52"/>
  <c r="I51"/>
  <c r="F51"/>
  <c r="H50"/>
  <c r="G50"/>
  <c r="F50" s="1"/>
  <c r="E50"/>
  <c r="D50"/>
  <c r="D70" s="1"/>
  <c r="H29" i="37" l="1"/>
  <c r="H19"/>
  <c r="E70" i="55"/>
  <c r="H70"/>
  <c r="I64"/>
  <c r="I70" s="1"/>
  <c r="H16" i="37"/>
  <c r="H26"/>
  <c r="H18"/>
  <c r="I159" i="71"/>
  <c r="I156"/>
  <c r="H156" s="1"/>
  <c r="B9" i="65"/>
  <c r="B32" s="1"/>
  <c r="G31" s="1"/>
  <c r="G21" s="1"/>
  <c r="C32"/>
  <c r="G80" i="70"/>
  <c r="F12" i="20"/>
  <c r="I155" i="71"/>
  <c r="H155" s="1"/>
  <c r="D81" i="70"/>
  <c r="H15" i="37"/>
  <c r="I50" i="55"/>
  <c r="F59"/>
  <c r="F64"/>
  <c r="G70"/>
  <c r="C42" i="24"/>
  <c r="D6"/>
  <c r="I42" i="55"/>
  <c r="F42"/>
  <c r="I41"/>
  <c r="F41"/>
  <c r="H40"/>
  <c r="G40"/>
  <c r="E40"/>
  <c r="D40"/>
  <c r="I39"/>
  <c r="F39"/>
  <c r="H38"/>
  <c r="G38"/>
  <c r="F38" s="1"/>
  <c r="E38"/>
  <c r="D38"/>
  <c r="I37"/>
  <c r="F37"/>
  <c r="I36"/>
  <c r="F36"/>
  <c r="I35"/>
  <c r="F35"/>
  <c r="I34"/>
  <c r="F34"/>
  <c r="I33"/>
  <c r="F33"/>
  <c r="I32"/>
  <c r="I31" s="1"/>
  <c r="H31"/>
  <c r="G31"/>
  <c r="F31"/>
  <c r="E31"/>
  <c r="D31"/>
  <c r="I30"/>
  <c r="F30"/>
  <c r="I29"/>
  <c r="F29"/>
  <c r="I28"/>
  <c r="F28"/>
  <c r="I27"/>
  <c r="F27"/>
  <c r="I26"/>
  <c r="F26"/>
  <c r="I25"/>
  <c r="F25"/>
  <c r="I24"/>
  <c r="F24"/>
  <c r="I23"/>
  <c r="F23"/>
  <c r="I22"/>
  <c r="F22"/>
  <c r="I21"/>
  <c r="F21"/>
  <c r="I20"/>
  <c r="F20"/>
  <c r="I18"/>
  <c r="H18"/>
  <c r="G18"/>
  <c r="G75" s="1"/>
  <c r="F18"/>
  <c r="E18"/>
  <c r="E44" s="1"/>
  <c r="D18"/>
  <c r="D44" s="1"/>
  <c r="I17"/>
  <c r="F17"/>
  <c r="I16"/>
  <c r="F16"/>
  <c r="I15"/>
  <c r="F15"/>
  <c r="I14"/>
  <c r="F14"/>
  <c r="I13"/>
  <c r="F13"/>
  <c r="I12"/>
  <c r="F12"/>
  <c r="I11"/>
  <c r="F11"/>
  <c r="A3"/>
  <c r="H43" i="67"/>
  <c r="E43"/>
  <c r="H42" s="1"/>
  <c r="G42"/>
  <c r="F42"/>
  <c r="E42" s="1"/>
  <c r="D42"/>
  <c r="C42"/>
  <c r="H40"/>
  <c r="E40"/>
  <c r="H39"/>
  <c r="E39"/>
  <c r="H37"/>
  <c r="E37"/>
  <c r="G36"/>
  <c r="F36"/>
  <c r="D36"/>
  <c r="C36"/>
  <c r="H34"/>
  <c r="E34"/>
  <c r="H33"/>
  <c r="E33"/>
  <c r="H32"/>
  <c r="E32"/>
  <c r="H31"/>
  <c r="E31"/>
  <c r="H30"/>
  <c r="E30"/>
  <c r="H29"/>
  <c r="E29"/>
  <c r="H27"/>
  <c r="E27"/>
  <c r="H26"/>
  <c r="H75" i="55" l="1"/>
  <c r="I40"/>
  <c r="E36" i="67"/>
  <c r="I157" i="71"/>
  <c r="H157" s="1"/>
  <c r="G81" i="70"/>
  <c r="F70" i="55"/>
  <c r="H36" i="67"/>
  <c r="H45" s="1"/>
  <c r="H150" i="71"/>
  <c r="H84" s="1"/>
  <c r="H159" s="1"/>
  <c r="I38" i="55"/>
  <c r="F40"/>
  <c r="F44" s="1"/>
  <c r="F75" s="1"/>
  <c r="H28" i="37"/>
  <c r="H17"/>
  <c r="H27"/>
  <c r="F21" i="65"/>
  <c r="G32"/>
  <c r="I44" i="55"/>
  <c r="I75" s="1"/>
  <c r="E75"/>
  <c r="D75"/>
  <c r="I47"/>
  <c r="G26" i="67"/>
  <c r="F26"/>
  <c r="E26"/>
  <c r="E45" s="1"/>
  <c r="D26"/>
  <c r="D45" s="1"/>
  <c r="C26"/>
  <c r="C45" s="1"/>
  <c r="F9" i="20" s="1"/>
  <c r="D6" i="21"/>
  <c r="D23" s="1"/>
  <c r="D20" i="67"/>
  <c r="C20"/>
  <c r="H19"/>
  <c r="H18"/>
  <c r="H17"/>
  <c r="E17"/>
  <c r="H16"/>
  <c r="E16"/>
  <c r="H15"/>
  <c r="E15"/>
  <c r="H14"/>
  <c r="E14"/>
  <c r="H13"/>
  <c r="E13"/>
  <c r="H12"/>
  <c r="E12"/>
  <c r="H11"/>
  <c r="E11"/>
  <c r="H10"/>
  <c r="E10"/>
  <c r="A4"/>
  <c r="A3"/>
  <c r="A4" i="13"/>
  <c r="A3"/>
  <c r="A4" i="26"/>
  <c r="A3"/>
  <c r="K18" i="53"/>
  <c r="K17"/>
  <c r="K16"/>
  <c r="K15"/>
  <c r="J14"/>
  <c r="I14"/>
  <c r="H14"/>
  <c r="G14"/>
  <c r="F14"/>
  <c r="E14"/>
  <c r="D14"/>
  <c r="C14"/>
  <c r="B14"/>
  <c r="K12"/>
  <c r="K11"/>
  <c r="K10"/>
  <c r="K9"/>
  <c r="J8"/>
  <c r="I8"/>
  <c r="H8"/>
  <c r="G8"/>
  <c r="G20" s="1"/>
  <c r="F8"/>
  <c r="E8"/>
  <c r="K8" s="1"/>
  <c r="D8"/>
  <c r="C8"/>
  <c r="C20" s="1"/>
  <c r="B8"/>
  <c r="A3"/>
  <c r="G27" i="52"/>
  <c r="G26"/>
  <c r="G25"/>
  <c r="I24"/>
  <c r="H24"/>
  <c r="G24"/>
  <c r="F24"/>
  <c r="E24"/>
  <c r="D24"/>
  <c r="C24"/>
  <c r="G23"/>
  <c r="G22"/>
  <c r="G21"/>
  <c r="I20"/>
  <c r="H20"/>
  <c r="F20"/>
  <c r="E20"/>
  <c r="D20"/>
  <c r="C20"/>
  <c r="J19"/>
  <c r="J18"/>
  <c r="G17"/>
  <c r="G16"/>
  <c r="G15"/>
  <c r="G14" s="1"/>
  <c r="I14"/>
  <c r="H14"/>
  <c r="F14"/>
  <c r="E14"/>
  <c r="D14"/>
  <c r="C14"/>
  <c r="G13"/>
  <c r="G12"/>
  <c r="G11"/>
  <c r="I10"/>
  <c r="H10"/>
  <c r="F10"/>
  <c r="E10"/>
  <c r="D10"/>
  <c r="D9" s="1"/>
  <c r="C10"/>
  <c r="F9"/>
  <c r="A4"/>
  <c r="A4" i="53" s="1"/>
  <c r="A4" i="55" s="1"/>
  <c r="A5" i="71" s="1"/>
  <c r="A3" i="52"/>
  <c r="I9" l="1"/>
  <c r="H9" s="1"/>
  <c r="G10"/>
  <c r="G20"/>
  <c r="D20" i="53"/>
  <c r="F20"/>
  <c r="E20" s="1"/>
  <c r="J20"/>
  <c r="I20" s="1"/>
  <c r="K14"/>
  <c r="E20" i="67"/>
  <c r="J82" i="55" s="1"/>
  <c r="H20" i="53"/>
  <c r="B20"/>
  <c r="H21" i="67"/>
  <c r="E9" i="52"/>
  <c r="E6" i="21"/>
  <c r="H20" i="67"/>
  <c r="H46"/>
  <c r="I160" i="71"/>
  <c r="I158"/>
  <c r="I19" i="52"/>
  <c r="H19" s="1"/>
  <c r="E21" i="65"/>
  <c r="F32"/>
  <c r="H37" i="38"/>
  <c r="H36" s="1"/>
  <c r="H35" s="1"/>
  <c r="H34" s="1"/>
  <c r="H33" s="1"/>
  <c r="H32" s="1"/>
  <c r="H45" i="42"/>
  <c r="H44" s="1"/>
  <c r="H43" s="1"/>
  <c r="H42" s="1"/>
  <c r="H41" s="1"/>
  <c r="H40" s="1"/>
  <c r="H20" i="44"/>
  <c r="H19" s="1"/>
  <c r="H18" s="1"/>
  <c r="H17" s="1"/>
  <c r="H16" s="1"/>
  <c r="H15" s="1"/>
  <c r="H28" i="45"/>
  <c r="H27" s="1"/>
  <c r="H26" s="1"/>
  <c r="H25" s="1"/>
  <c r="H24" s="1"/>
  <c r="H23" s="1"/>
  <c r="H22" i="44"/>
  <c r="H49" i="72"/>
  <c r="H48" s="1"/>
  <c r="H47" s="1"/>
  <c r="H46" s="1"/>
  <c r="H45" s="1"/>
  <c r="H30" i="37"/>
  <c r="J88" i="55"/>
  <c r="J81"/>
  <c r="J87"/>
  <c r="J86"/>
  <c r="J80"/>
  <c r="I80" s="1"/>
  <c r="C9" i="52"/>
  <c r="F29" i="75"/>
  <c r="E29"/>
  <c r="F24"/>
  <c r="J15" i="52" s="1"/>
  <c r="E24" i="75"/>
  <c r="E35" s="1"/>
  <c r="J14" i="52" s="1"/>
  <c r="F15" i="75"/>
  <c r="E15"/>
  <c r="F10"/>
  <c r="F21" s="1"/>
  <c r="E10"/>
  <c r="E21" s="1"/>
  <c r="A4"/>
  <c r="A3"/>
  <c r="F28" i="6"/>
  <c r="F27"/>
  <c r="F26"/>
  <c r="F25"/>
  <c r="F24"/>
  <c r="F23"/>
  <c r="F22"/>
  <c r="F21"/>
  <c r="F20"/>
  <c r="E19"/>
  <c r="D19"/>
  <c r="C19"/>
  <c r="F19" s="1"/>
  <c r="F17"/>
  <c r="F15"/>
  <c r="F14"/>
  <c r="F13"/>
  <c r="F12"/>
  <c r="F11"/>
  <c r="E10"/>
  <c r="D10"/>
  <c r="C10"/>
  <c r="A4"/>
  <c r="A3"/>
  <c r="E64" i="23"/>
  <c r="C56"/>
  <c r="F10" i="6" l="1"/>
  <c r="G27"/>
  <c r="K20" i="53"/>
  <c r="G9" i="52"/>
  <c r="G19" s="1"/>
  <c r="F19" s="1"/>
  <c r="E19" s="1"/>
  <c r="D19" s="1"/>
  <c r="C19" s="1"/>
  <c r="D21" i="65"/>
  <c r="D32" s="1"/>
  <c r="E32"/>
  <c r="F39" i="75"/>
  <c r="J11" i="52"/>
  <c r="E39" i="75"/>
  <c r="J10" i="52"/>
  <c r="G23" i="6"/>
  <c r="G22"/>
  <c r="D8"/>
  <c r="E8"/>
  <c r="G14"/>
  <c r="G12"/>
  <c r="G28"/>
  <c r="G26"/>
  <c r="G25"/>
  <c r="G24"/>
  <c r="G21"/>
  <c r="G20"/>
  <c r="G17"/>
  <c r="G15"/>
  <c r="G13"/>
  <c r="C8"/>
  <c r="G11"/>
  <c r="D51" i="23"/>
  <c r="C51"/>
  <c r="D43"/>
  <c r="C43"/>
  <c r="D39"/>
  <c r="C39"/>
  <c r="J21" i="52" l="1"/>
  <c r="D50" i="23"/>
  <c r="C50" s="1"/>
  <c r="J20" i="52"/>
  <c r="F8" i="6"/>
  <c r="G10"/>
  <c r="C47" i="23"/>
  <c r="D47"/>
  <c r="C55"/>
  <c r="C60" s="1"/>
  <c r="D60" l="1"/>
  <c r="C19"/>
  <c r="D8"/>
  <c r="D36" s="1"/>
  <c r="D62" s="1"/>
  <c r="D65" s="1"/>
  <c r="C36" l="1"/>
  <c r="A4"/>
  <c r="A3"/>
  <c r="C60" i="74"/>
  <c r="B60"/>
  <c r="C53"/>
  <c r="B53"/>
  <c r="C48"/>
  <c r="B48"/>
  <c r="C39"/>
  <c r="B39"/>
  <c r="C29"/>
  <c r="B29"/>
  <c r="C17"/>
  <c r="B17"/>
  <c r="C8"/>
  <c r="B8"/>
  <c r="C62" i="23" l="1"/>
  <c r="C65" s="1"/>
  <c r="E65" s="1"/>
  <c r="C7" i="74"/>
  <c r="C28"/>
  <c r="B47"/>
  <c r="C47"/>
  <c r="B28"/>
  <c r="B7"/>
  <c r="A4"/>
  <c r="A3"/>
  <c r="F38" i="80" l="1"/>
  <c r="F37"/>
  <c r="E36"/>
  <c r="F34"/>
  <c r="F33"/>
  <c r="F32"/>
  <c r="F31"/>
  <c r="F30"/>
  <c r="F36" l="1"/>
  <c r="D29"/>
  <c r="C29"/>
  <c r="F27"/>
  <c r="F26"/>
  <c r="F25"/>
  <c r="B24"/>
  <c r="F20"/>
  <c r="F19"/>
  <c r="E18"/>
  <c r="E22" s="1"/>
  <c r="F16"/>
  <c r="F15"/>
  <c r="F14"/>
  <c r="F13"/>
  <c r="F12"/>
  <c r="D11"/>
  <c r="D22" s="1"/>
  <c r="C11"/>
  <c r="F9"/>
  <c r="F8"/>
  <c r="F7"/>
  <c r="B6"/>
  <c r="F6" s="1"/>
  <c r="F29" l="1"/>
  <c r="F24"/>
  <c r="F18"/>
  <c r="F11"/>
  <c r="C22"/>
  <c r="B22"/>
  <c r="A3"/>
  <c r="B40" l="1"/>
  <c r="F22"/>
  <c r="A1"/>
  <c r="D59" i="1"/>
  <c r="C59"/>
  <c r="D52"/>
  <c r="C52"/>
  <c r="D46"/>
  <c r="C46"/>
  <c r="D42"/>
  <c r="C42"/>
  <c r="D32"/>
  <c r="C32"/>
  <c r="C28"/>
  <c r="D19"/>
  <c r="D16"/>
  <c r="C16"/>
  <c r="D8"/>
  <c r="C8"/>
  <c r="A3"/>
  <c r="D25" l="1"/>
  <c r="C62"/>
  <c r="D62"/>
  <c r="C25"/>
  <c r="G69" i="51"/>
  <c r="F69"/>
  <c r="G63"/>
  <c r="F63"/>
  <c r="G59"/>
  <c r="F59"/>
  <c r="C57"/>
  <c r="G55"/>
  <c r="F55"/>
  <c r="D43" i="24" l="1"/>
  <c r="C64" i="1"/>
  <c r="E64" s="1"/>
  <c r="D64"/>
  <c r="G72" i="51"/>
  <c r="F72"/>
  <c r="G42"/>
  <c r="F42"/>
  <c r="C41"/>
  <c r="B41"/>
  <c r="G38"/>
  <c r="F38"/>
  <c r="C38"/>
  <c r="B38"/>
  <c r="G31"/>
  <c r="F31"/>
  <c r="C31"/>
  <c r="B31"/>
  <c r="G27"/>
  <c r="F27"/>
  <c r="C25"/>
  <c r="B25"/>
  <c r="G23"/>
  <c r="F23"/>
  <c r="G19"/>
  <c r="F19"/>
  <c r="C17"/>
  <c r="B17"/>
  <c r="G9"/>
  <c r="F9"/>
  <c r="F46" s="1"/>
  <c r="F57" s="1"/>
  <c r="C9"/>
  <c r="B9"/>
  <c r="A3"/>
  <c r="G46" i="2"/>
  <c r="F46"/>
  <c r="G40"/>
  <c r="F40"/>
  <c r="G36"/>
  <c r="F36"/>
  <c r="G31"/>
  <c r="F31"/>
  <c r="C31"/>
  <c r="H19" i="6"/>
  <c r="G19" s="1"/>
  <c r="G8" s="1"/>
  <c r="G18" i="2"/>
  <c r="F18"/>
  <c r="C18"/>
  <c r="H10" i="6"/>
  <c r="F75" i="85"/>
  <c r="B46" i="51" l="1"/>
  <c r="C46"/>
  <c r="C59" s="1"/>
  <c r="H59" s="1"/>
  <c r="C33" i="2"/>
  <c r="G33"/>
  <c r="G50"/>
  <c r="F33"/>
  <c r="G39" i="75" s="1"/>
  <c r="G22" i="80"/>
  <c r="G52" i="2"/>
  <c r="H53" s="1"/>
  <c r="B33"/>
  <c r="H8" i="6" s="1"/>
  <c r="F50" i="2"/>
  <c r="G46" i="51"/>
  <c r="G57" s="1"/>
  <c r="F73" s="1"/>
  <c r="B59"/>
  <c r="C40" i="80"/>
  <c r="E40"/>
  <c r="D40"/>
  <c r="F40" l="1"/>
  <c r="G40" s="1"/>
  <c r="F52" i="2"/>
  <c r="H52" s="1"/>
  <c r="H60" i="51"/>
  <c r="G73"/>
  <c r="H73" s="1"/>
  <c r="C19" i="20"/>
  <c r="C21" s="1"/>
  <c r="F20"/>
  <c r="E19"/>
  <c r="E21" s="1"/>
  <c r="D19"/>
  <c r="D21" s="1"/>
  <c r="C25" i="54"/>
  <c r="C27" s="1"/>
  <c r="C36" s="1"/>
  <c r="E23"/>
  <c r="E25" s="1"/>
  <c r="E27" s="1"/>
  <c r="E36" s="1"/>
  <c r="C68"/>
  <c r="C70" s="1"/>
  <c r="E68"/>
  <c r="E70" s="1"/>
  <c r="D68"/>
  <c r="D70" s="1"/>
  <c r="F34"/>
  <c r="F33"/>
  <c r="F32"/>
  <c r="D25"/>
  <c r="D27" s="1"/>
  <c r="D36" s="1"/>
  <c r="H74" i="51" l="1"/>
</calcChain>
</file>

<file path=xl/comments1.xml><?xml version="1.0" encoding="utf-8"?>
<comments xmlns="http://schemas.openxmlformats.org/spreadsheetml/2006/main">
  <authors>
    <author>Claudia</author>
  </authors>
  <commentList>
    <comment ref="C64" authorId="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authors>
    <author>Claudia</author>
  </authors>
  <commentList>
    <comment ref="F10" authorId="0">
      <text>
        <r>
          <rPr>
            <b/>
            <sz val="9"/>
            <color indexed="81"/>
            <rFont val="Tahoma"/>
            <family val="2"/>
          </rPr>
          <t>Evaluación:
Verificar que coincida este monto con lo reportado en el formato ETCA-I-01 en el ejercicio actual en el mismo rubro</t>
        </r>
      </text>
    </comment>
    <comment ref="F19" authorId="0">
      <text>
        <r>
          <rPr>
            <b/>
            <sz val="9"/>
            <color indexed="81"/>
            <rFont val="Tahoma"/>
            <family val="2"/>
          </rPr>
          <t>Evaluación:
Verificar que coincida este monto con lo reportado en el formato ETCA-I-01 en el ejercicio actual en el mismo rubro</t>
        </r>
      </text>
    </comment>
  </commentList>
</comments>
</file>

<file path=xl/comments3.xml><?xml version="1.0" encoding="utf-8"?>
<comments xmlns="http://schemas.openxmlformats.org/spreadsheetml/2006/main">
  <authors>
    <author>Claudia</author>
  </authors>
  <commentList>
    <comment ref="F39" authorId="0">
      <text>
        <r>
          <rPr>
            <b/>
            <sz val="9"/>
            <color indexed="81"/>
            <rFont val="Tahoma"/>
            <family val="2"/>
          </rPr>
          <t>Evaluación:
Verificar que coincida este monto con lo reportado en el formato ETCA-I-01 en el ejercicio actual Total de Pasivo</t>
        </r>
      </text>
    </comment>
  </commentList>
</comments>
</file>

<file path=xl/comments4.xml><?xml version="1.0" encoding="utf-8"?>
<comments xmlns="http://schemas.openxmlformats.org/spreadsheetml/2006/main">
  <authors>
    <author>Claudia</author>
  </authors>
  <commentList>
    <comment ref="G21" authorId="0">
      <text>
        <r>
          <rPr>
            <b/>
            <sz val="9"/>
            <color indexed="81"/>
            <rFont val="Tahoma"/>
            <family val="2"/>
          </rPr>
          <t xml:space="preserve">Evaluación:
</t>
        </r>
        <r>
          <rPr>
            <sz val="9"/>
            <color indexed="81"/>
            <rFont val="Tahoma"/>
            <family val="2"/>
          </rPr>
          <t xml:space="preserve">Total Ingreso Recaudado Anual - Total Ingreso Estimado Anual
</t>
        </r>
      </text>
    </comment>
    <comment ref="G46" authorId="0">
      <text>
        <r>
          <rPr>
            <b/>
            <sz val="9"/>
            <color indexed="81"/>
            <rFont val="Tahoma"/>
            <family val="2"/>
          </rPr>
          <t>Evaluación:
Total Ingreso Recaudado Anual - Total Ingreso Estimado Anual</t>
        </r>
      </text>
    </comment>
  </commentList>
</comments>
</file>

<file path=xl/comments5.xml><?xml version="1.0" encoding="utf-8"?>
<comments xmlns="http://schemas.openxmlformats.org/spreadsheetml/2006/main">
  <authors>
    <author>Claudia</author>
  </authors>
  <commentList>
    <comment ref="D6" authorId="0">
      <text>
        <r>
          <rPr>
            <b/>
            <sz val="9"/>
            <color indexed="81"/>
            <rFont val="Tahoma"/>
            <family val="2"/>
          </rPr>
          <t>EVALUACIÓN:
VERIFICA QUE COINCIDAN LAS CANTIDADES  DE TOTAL DE INGRESOS CON LO REPORTADO EN EL FORMATO ETCA-II-01 EN EL TOTAL DE LA COLUMNA DE TOTAL DE INGRESOS DEVENGADO ANUAL (4)</t>
        </r>
        <r>
          <rPr>
            <sz val="9"/>
            <color indexed="81"/>
            <rFont val="Tahoma"/>
            <family val="2"/>
          </rPr>
          <t xml:space="preserve">
</t>
        </r>
      </text>
    </comment>
    <comment ref="D23" authorId="0">
      <text>
        <r>
          <rPr>
            <b/>
            <sz val="9"/>
            <color indexed="81"/>
            <rFont val="Tahoma"/>
            <family val="2"/>
          </rPr>
          <t>EVALUACIÓN:
VERIFICA QUE COINCIDAN LAS CANTIDADES  DE TOTAL DE INGRESOS CON LO REPORTADO EN EL FORMATO ETCA-I-03 EN EL MISMO RUBRO</t>
        </r>
      </text>
    </comment>
  </commentList>
</comments>
</file>

<file path=xl/comments6.xml><?xml version="1.0" encoding="utf-8"?>
<comments xmlns="http://schemas.openxmlformats.org/spreadsheetml/2006/main">
  <authors>
    <author>Claudia</author>
  </authors>
  <commentList>
    <comment ref="C6" authorId="0">
      <text>
        <r>
          <rPr>
            <b/>
            <sz val="9"/>
            <color indexed="81"/>
            <rFont val="Tahoma"/>
            <family val="2"/>
          </rPr>
          <t>EVALUACIÓN:
VERIFICA QUE COINCIDAN LAS CANTIDADES  DE TOTAL DE EGRESOS CON LO REPORTADO EN EL FORMATO ETCA-II-04 EN EL TOTAL DE LA COLUMNA DE EGRESOS DEVENGADO ANUAL.</t>
        </r>
      </text>
    </comment>
    <comment ref="C42" authorId="0">
      <text>
        <r>
          <rPr>
            <b/>
            <sz val="9"/>
            <color indexed="81"/>
            <rFont val="Tahoma"/>
            <family val="2"/>
          </rPr>
          <t>EVALUACIÓN:
VERIFICA QUE COINCIDAN LAS CANTIDADES  DEL TOTAL GASTO CONTABLE CON LO REPORTADO EN EL FORMATO ETCA-I-03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<sst xmlns="http://schemas.openxmlformats.org/spreadsheetml/2006/main" count="3179" uniqueCount="1423">
  <si>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</si>
  <si>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</si>
  <si>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</si>
  <si>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</si>
  <si>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</si>
  <si>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</si>
  <si>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</si>
  <si>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</si>
  <si>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</si>
  <si>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</si>
  <si>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</si>
  <si>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</si>
  <si>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</si>
  <si>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</si>
  <si>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</si>
  <si>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</si>
  <si>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</si>
  <si>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</si>
  <si>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</si>
  <si>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</si>
  <si>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</si>
  <si>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Anexo</t>
  </si>
  <si>
    <t>Análisis de variaciones Programático-Presupuestal</t>
  </si>
  <si>
    <t>Sistema Estatal de Evaluación</t>
  </si>
  <si>
    <t>Estado de Situación Financiera</t>
  </si>
  <si>
    <t xml:space="preserve">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</si>
  <si>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</si>
  <si>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</si>
  <si>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</si>
  <si>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</si>
  <si>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</si>
  <si>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</si>
  <si>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</si>
  <si>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</si>
  <si>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</si>
  <si>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</si>
  <si>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</si>
  <si>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</si>
  <si>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</si>
  <si>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</si>
  <si>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</si>
  <si>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</si>
  <si>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</si>
  <si>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</si>
  <si>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</si>
  <si>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</si>
  <si>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</si>
  <si>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</si>
  <si>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</si>
  <si>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</si>
  <si>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</si>
  <si>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</si>
  <si>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</si>
  <si>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</si>
  <si>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</si>
  <si>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</si>
  <si>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</si>
  <si>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</si>
  <si>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</si>
  <si>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</si>
  <si>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</si>
  <si>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</si>
  <si>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</si>
  <si>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</si>
  <si>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</si>
  <si>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</si>
  <si>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</si>
  <si>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</si>
  <si>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</si>
  <si>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</si>
  <si>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</si>
  <si>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</si>
  <si>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</si>
  <si>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</si>
  <si>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</si>
  <si>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</si>
  <si>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</si>
  <si>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</si>
  <si>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</si>
  <si>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</si>
  <si>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</si>
  <si>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</si>
  <si>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</si>
  <si>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</si>
  <si>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</si>
  <si>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</si>
  <si>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</si>
  <si>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</si>
  <si>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</si>
  <si>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</si>
  <si>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</si>
  <si>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</si>
  <si>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</si>
  <si>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</si>
  <si>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</si>
  <si>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</si>
  <si>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</si>
  <si>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</si>
  <si>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</si>
  <si>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</si>
  <si>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</si>
  <si>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</si>
  <si>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</si>
  <si>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</si>
  <si>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</si>
  <si>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</si>
  <si>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</si>
  <si>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</si>
  <si>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</si>
  <si>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</si>
  <si>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</si>
  <si>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</si>
  <si>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</si>
  <si>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</si>
  <si>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</si>
  <si>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</si>
  <si>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</si>
  <si>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</si>
  <si>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</si>
  <si>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</si>
  <si>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</si>
  <si>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</si>
  <si>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</si>
  <si>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</si>
  <si>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</si>
  <si>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</si>
  <si>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</si>
  <si>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</si>
  <si>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</si>
  <si>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</si>
  <si>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</si>
  <si>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</si>
  <si>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</si>
  <si>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</si>
  <si>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</si>
  <si>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</si>
  <si>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</si>
  <si>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</si>
  <si>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</si>
  <si>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</si>
  <si>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</si>
  <si>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</si>
  <si>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</si>
  <si>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</si>
  <si>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</si>
  <si>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</si>
  <si>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</si>
  <si>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</si>
  <si>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</si>
  <si>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</si>
  <si>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</si>
  <si>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</si>
  <si>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</si>
  <si>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</si>
  <si>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</si>
  <si>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</si>
  <si>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</si>
  <si>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</si>
  <si>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</si>
  <si>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</si>
  <si>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</si>
  <si>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</si>
  <si>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</si>
  <si>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</si>
  <si>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</si>
  <si>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</si>
  <si>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</si>
  <si>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</si>
  <si>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</si>
  <si>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</si>
  <si>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</si>
  <si>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</si>
  <si>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</si>
  <si>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</si>
  <si>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</si>
  <si>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</si>
  <si>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</si>
  <si>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</si>
  <si>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</si>
  <si>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</si>
  <si>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</si>
  <si>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</si>
  <si>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</si>
  <si>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</si>
  <si>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</si>
  <si>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</si>
  <si>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</si>
  <si>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</si>
  <si>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</si>
  <si>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</si>
  <si>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</si>
  <si>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</si>
  <si>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</si>
  <si>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</si>
  <si>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</si>
  <si>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</si>
  <si>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</si>
  <si>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</si>
  <si>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</si>
  <si>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</si>
  <si>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 xml:space="preserve">                                                                    (PESOS)</t>
  </si>
  <si>
    <t>INGRESOS Y OTROS BENEFICIOS</t>
  </si>
  <si>
    <t>Impuestos</t>
  </si>
  <si>
    <t>Cuotas y Aportaciones de Seguridad Social</t>
  </si>
  <si>
    <t xml:space="preserve">Contribuciones de Mejoras </t>
  </si>
  <si>
    <t>Derechos</t>
  </si>
  <si>
    <t>Participaciones y Aportaciones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</si>
  <si>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</si>
  <si>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</si>
  <si>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</si>
  <si>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</si>
  <si>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</si>
  <si>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</si>
  <si>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</si>
  <si>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</si>
  <si>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</si>
  <si>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</si>
  <si>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</si>
  <si>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</si>
  <si>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</si>
  <si>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</si>
  <si>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</si>
  <si>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</si>
  <si>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</si>
  <si>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</si>
  <si>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</si>
  <si>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</si>
  <si>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</si>
  <si>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</si>
  <si>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</si>
  <si>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</si>
  <si>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</si>
  <si>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</si>
  <si>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</si>
  <si>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</si>
  <si>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</si>
  <si>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</si>
  <si>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</si>
  <si>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</si>
  <si>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</si>
  <si>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</si>
  <si>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</si>
  <si>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</si>
  <si>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</si>
  <si>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</si>
  <si>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</si>
  <si>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</si>
  <si>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</si>
  <si>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</si>
  <si>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</si>
  <si>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</si>
  <si>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</si>
  <si>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</si>
  <si>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</si>
  <si>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</si>
  <si>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</si>
  <si>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</si>
  <si>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</si>
  <si>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</si>
  <si>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</si>
  <si>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</si>
  <si>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</si>
  <si>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</si>
  <si>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</si>
  <si>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</si>
  <si>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</si>
  <si>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</si>
  <si>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</si>
  <si>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</si>
  <si>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</si>
  <si>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</si>
  <si>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</si>
  <si>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</si>
  <si>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</si>
  <si>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</si>
  <si>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</si>
  <si>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</si>
  <si>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</si>
  <si>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</si>
  <si>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</si>
  <si>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</si>
  <si>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</si>
  <si>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</si>
  <si>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 xml:space="preserve">       (PESOS)</t>
  </si>
  <si>
    <t>Saldo
Inicial
1</t>
  </si>
  <si>
    <t>Cargos del Periodo
2</t>
  </si>
  <si>
    <t>Abonos del Periodo
3</t>
  </si>
  <si>
    <t>Saldo
Final
4 (1+2-3)</t>
  </si>
  <si>
    <t>Variación del Periodo
(4-1)</t>
  </si>
  <si>
    <t xml:space="preserve">     (PESOS)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</si>
  <si>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</si>
  <si>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</si>
  <si>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</si>
  <si>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</si>
  <si>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</si>
  <si>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</si>
  <si>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</si>
  <si>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</si>
  <si>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</si>
  <si>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</si>
  <si>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</si>
  <si>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</si>
  <si>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</si>
  <si>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</si>
  <si>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</si>
  <si>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</si>
  <si>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</si>
  <si>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</si>
  <si>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</si>
  <si>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</si>
  <si>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</si>
  <si>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</si>
  <si>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</si>
  <si>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</si>
  <si>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</si>
  <si>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</si>
  <si>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</si>
  <si>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</si>
  <si>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</si>
  <si>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</si>
  <si>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</si>
  <si>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</si>
  <si>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</si>
  <si>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</si>
  <si>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</si>
  <si>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</si>
  <si>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</si>
  <si>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</si>
  <si>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</si>
  <si>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</si>
  <si>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</si>
  <si>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</si>
  <si>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</si>
  <si>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</si>
  <si>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</si>
  <si>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</si>
  <si>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</si>
  <si>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</si>
  <si>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</si>
  <si>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</si>
  <si>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</si>
  <si>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</si>
  <si>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</si>
  <si>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</si>
  <si>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</si>
  <si>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</si>
  <si>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</si>
  <si>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</si>
  <si>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</si>
  <si>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</si>
  <si>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</si>
  <si>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</si>
  <si>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</si>
  <si>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</si>
  <si>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</si>
  <si>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</si>
  <si>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</si>
  <si>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</si>
  <si>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</si>
  <si>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</si>
  <si>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</si>
  <si>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</si>
  <si>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</si>
  <si>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</si>
  <si>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</si>
  <si>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</si>
  <si>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</si>
  <si>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</si>
  <si>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</si>
  <si>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</si>
  <si>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</si>
  <si>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</si>
  <si>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</si>
  <si>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</si>
  <si>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</si>
  <si>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</si>
  <si>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</si>
  <si>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</si>
  <si>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</si>
  <si>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</si>
  <si>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</si>
  <si>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</si>
  <si>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</si>
  <si>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</si>
  <si>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</si>
  <si>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</si>
  <si>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</si>
  <si>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</si>
  <si>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</si>
  <si>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</si>
  <si>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</si>
  <si>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</si>
  <si>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</si>
  <si>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</si>
  <si>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</si>
  <si>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</si>
  <si>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</si>
  <si>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</si>
  <si>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</si>
  <si>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</si>
  <si>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</si>
  <si>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</si>
  <si>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</si>
  <si>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</si>
  <si>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</si>
  <si>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</si>
  <si>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</si>
  <si>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</si>
  <si>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</si>
  <si>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</si>
  <si>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</si>
  <si>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</si>
  <si>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</si>
  <si>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</si>
  <si>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</si>
  <si>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</si>
  <si>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</si>
  <si>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</si>
  <si>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</si>
  <si>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</si>
  <si>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Ampliaciones y Reducciones           (+ ó -)</t>
  </si>
  <si>
    <t>Diferencia</t>
  </si>
  <si>
    <t>(1)</t>
  </si>
  <si>
    <t>(2)</t>
  </si>
  <si>
    <t>(3= 1 +2)</t>
  </si>
  <si>
    <t>(4)</t>
  </si>
  <si>
    <t>(5)</t>
  </si>
  <si>
    <t>(6= 5 - 1 )</t>
  </si>
  <si>
    <t>Contribuciones de Mejoras</t>
  </si>
  <si>
    <t>Productos</t>
  </si>
  <si>
    <t>Aprovechamientos</t>
  </si>
  <si>
    <t>Ingresos Derivados de Financiamientos</t>
  </si>
  <si>
    <t xml:space="preserve">Impuestos </t>
  </si>
  <si>
    <t>Capital</t>
  </si>
  <si>
    <t>Transferencias, Asignaciones, Subsidios y Otras Ayudas</t>
  </si>
  <si>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</si>
  <si>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</si>
  <si>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</si>
  <si>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</si>
  <si>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</si>
  <si>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</si>
  <si>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</si>
  <si>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</si>
  <si>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</si>
  <si>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</si>
  <si>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</si>
  <si>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</si>
  <si>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</si>
  <si>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</si>
  <si>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</si>
  <si>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</si>
  <si>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</si>
  <si>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</si>
  <si>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</si>
  <si>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</si>
  <si>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</si>
  <si>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</si>
  <si>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</si>
  <si>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</si>
  <si>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</si>
  <si>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</si>
  <si>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</si>
  <si>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</si>
  <si>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</si>
  <si>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</si>
  <si>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</si>
  <si>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</si>
  <si>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</si>
  <si>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</si>
  <si>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</si>
  <si>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</si>
  <si>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</si>
  <si>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</si>
  <si>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</si>
  <si>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</si>
  <si>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</si>
  <si>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</si>
  <si>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</si>
  <si>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</si>
  <si>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</si>
  <si>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</si>
  <si>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</si>
  <si>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</si>
  <si>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</si>
  <si>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</si>
  <si>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</si>
  <si>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</si>
  <si>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</si>
  <si>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</si>
  <si>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</si>
  <si>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</si>
  <si>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</si>
  <si>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</si>
  <si>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</si>
  <si>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</si>
  <si>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</si>
  <si>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</si>
  <si>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</si>
  <si>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</si>
  <si>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</si>
  <si>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</si>
  <si>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</si>
  <si>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</si>
  <si>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</si>
  <si>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</si>
  <si>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</si>
  <si>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</si>
  <si>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</si>
  <si>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</si>
  <si>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 xml:space="preserve">                                                            (PESOS)</t>
  </si>
  <si>
    <t>Estado Analítico del Ejercicio Presupuesto de Egresos</t>
  </si>
  <si>
    <t>Clasificación por Objeto del Gasto (Capítulo y Concepto)</t>
  </si>
  <si>
    <t xml:space="preserve">                                                                                                                                                     (PESOS)</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</si>
  <si>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</si>
  <si>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</si>
  <si>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</si>
  <si>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</si>
  <si>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</si>
  <si>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</si>
  <si>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</si>
  <si>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</si>
  <si>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</si>
  <si>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</si>
  <si>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</si>
  <si>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</si>
  <si>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</si>
  <si>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</si>
  <si>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</si>
  <si>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</si>
  <si>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</si>
  <si>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</si>
  <si>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</si>
  <si>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</si>
  <si>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</si>
  <si>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</si>
  <si>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</si>
  <si>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</si>
  <si>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</si>
  <si>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</si>
  <si>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</si>
  <si>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</si>
  <si>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</si>
  <si>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</si>
  <si>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</si>
  <si>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</si>
  <si>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</si>
  <si>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</si>
  <si>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</si>
  <si>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</si>
  <si>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</si>
  <si>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</si>
  <si>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</si>
  <si>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</si>
  <si>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</si>
  <si>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</si>
  <si>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</si>
  <si>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</si>
  <si>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</si>
  <si>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</si>
  <si>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</si>
  <si>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</si>
  <si>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</si>
  <si>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</si>
  <si>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</si>
  <si>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</si>
  <si>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</si>
  <si>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</si>
  <si>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</si>
  <si>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</si>
  <si>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</si>
  <si>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</si>
  <si>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</si>
  <si>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</si>
  <si>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</si>
  <si>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</si>
  <si>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</si>
  <si>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</si>
  <si>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</si>
  <si>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</si>
  <si>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</si>
  <si>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</si>
  <si>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</si>
  <si>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</si>
  <si>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</si>
  <si>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</si>
  <si>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</si>
  <si>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</si>
  <si>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</si>
  <si>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</si>
  <si>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</si>
  <si>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</si>
  <si>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</si>
  <si>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</si>
  <si>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</si>
  <si>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</si>
  <si>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</si>
  <si>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</si>
  <si>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</si>
  <si>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</si>
  <si>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</si>
  <si>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</si>
  <si>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</si>
  <si>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</si>
  <si>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</si>
  <si>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</si>
  <si>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</si>
  <si>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</si>
  <si>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</si>
  <si>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</si>
  <si>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</si>
  <si>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</si>
  <si>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</si>
  <si>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</si>
  <si>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</si>
  <si>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</si>
  <si>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</si>
  <si>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</si>
  <si>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</si>
  <si>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</si>
  <si>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</si>
  <si>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</si>
  <si>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</si>
  <si>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</si>
  <si>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</si>
  <si>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</si>
  <si>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</si>
  <si>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</si>
  <si>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</si>
  <si>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</si>
  <si>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</si>
  <si>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</si>
  <si>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</si>
  <si>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</si>
  <si>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</si>
  <si>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</si>
  <si>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</si>
  <si>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</si>
  <si>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</si>
  <si>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</si>
  <si>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</si>
  <si>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</si>
  <si>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</si>
  <si>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</si>
  <si>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</si>
  <si>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</si>
  <si>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</si>
  <si>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</si>
  <si>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</si>
  <si>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</si>
  <si>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</si>
  <si>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</si>
  <si>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</si>
  <si>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</si>
  <si>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</si>
  <si>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</si>
  <si>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</si>
  <si>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</si>
  <si>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</si>
  <si>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</si>
  <si>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</si>
  <si>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</si>
  <si>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</si>
  <si>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</si>
  <si>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</si>
  <si>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</si>
  <si>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</si>
  <si>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</si>
  <si>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</si>
  <si>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</si>
  <si>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</si>
  <si>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</si>
  <si>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</si>
  <si>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</si>
  <si>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</si>
  <si>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Clasificación Administrativa</t>
  </si>
  <si>
    <t>Pagado</t>
  </si>
  <si>
    <t>I. Gasto No Etiquetado</t>
  </si>
  <si>
    <t>(I=A+B+C+D+E+F+G+H)</t>
  </si>
  <si>
    <t>II. Gasto Etiquetado</t>
  </si>
  <si>
    <t>(II=A+B+C+D+E+F+G+H)</t>
  </si>
  <si>
    <t>Clasificación Administrativa (Por Poderes)</t>
  </si>
  <si>
    <t xml:space="preserve">                                                                                                                                     (PESOS)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</si>
  <si>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</si>
  <si>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</si>
  <si>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</si>
  <si>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</si>
  <si>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</si>
  <si>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</si>
  <si>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</si>
  <si>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</si>
  <si>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</si>
  <si>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</si>
  <si>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</si>
  <si>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</si>
  <si>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</si>
  <si>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</si>
  <si>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</si>
  <si>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</si>
  <si>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</si>
  <si>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</si>
  <si>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</si>
  <si>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</si>
  <si>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</si>
  <si>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</si>
  <si>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</si>
  <si>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</si>
  <si>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</si>
  <si>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</si>
  <si>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</si>
  <si>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</si>
  <si>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</si>
  <si>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</si>
  <si>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</si>
  <si>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</si>
  <si>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</si>
  <si>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</si>
  <si>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</si>
  <si>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</si>
  <si>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</si>
  <si>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</si>
  <si>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</si>
  <si>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</si>
  <si>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</si>
  <si>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</si>
  <si>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</si>
  <si>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</si>
  <si>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</si>
  <si>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</si>
  <si>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</si>
  <si>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</si>
  <si>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</si>
  <si>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</si>
  <si>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</si>
  <si>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</si>
  <si>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</si>
  <si>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</si>
  <si>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</si>
  <si>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</si>
  <si>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</si>
  <si>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</si>
  <si>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</si>
  <si>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</si>
  <si>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</si>
  <si>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</si>
  <si>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</si>
  <si>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</si>
  <si>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</si>
  <si>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</si>
  <si>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</si>
  <si>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</si>
  <si>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</si>
  <si>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</si>
  <si>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</si>
  <si>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</si>
  <si>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</si>
  <si>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</si>
  <si>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</si>
  <si>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</si>
  <si>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</si>
  <si>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</si>
  <si>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</si>
  <si>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</si>
  <si>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 xml:space="preserve">                               (PESOS)</t>
  </si>
  <si>
    <t>Ejercicio del Presupuesto por
Partida  /  Descripción</t>
  </si>
  <si>
    <t>% Avance Anual</t>
  </si>
  <si>
    <t>(7= 4/3)</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</si>
  <si>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</si>
  <si>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</si>
  <si>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</si>
  <si>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</si>
  <si>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</si>
  <si>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</si>
  <si>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</si>
  <si>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</si>
  <si>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</si>
  <si>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</si>
  <si>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</si>
  <si>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</si>
  <si>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</si>
  <si>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</si>
  <si>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</si>
  <si>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</si>
  <si>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</si>
  <si>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</si>
  <si>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</si>
  <si>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</si>
  <si>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</si>
  <si>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</si>
  <si>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</si>
  <si>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</si>
  <si>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</si>
  <si>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</si>
  <si>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</si>
  <si>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</si>
  <si>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</si>
  <si>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</si>
  <si>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</si>
  <si>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</si>
  <si>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</si>
  <si>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</si>
  <si>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</si>
  <si>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</si>
  <si>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</si>
  <si>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</si>
  <si>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Otros Egresos Presupuestales No Contables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</si>
  <si>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</si>
  <si>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</si>
  <si>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</si>
  <si>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</si>
  <si>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</si>
  <si>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</si>
  <si>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</si>
  <si>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</si>
  <si>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</si>
  <si>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</si>
  <si>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</si>
  <si>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</si>
  <si>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</si>
  <si>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</si>
  <si>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</si>
  <si>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</si>
  <si>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Total de Interéses Créditos Bancarios</t>
  </si>
  <si>
    <t>Total Intereses Otros Instrumentos de Deuda</t>
  </si>
  <si>
    <t>Gasto Por Categoría Programática</t>
  </si>
  <si>
    <t xml:space="preserve">                 (PESOS)</t>
  </si>
  <si>
    <t>Egresos Devengado     Anual</t>
  </si>
  <si>
    <t>Egresos Pagado     Anual</t>
  </si>
  <si>
    <t>Programas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</si>
  <si>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</si>
  <si>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</si>
  <si>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</si>
  <si>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</si>
  <si>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</si>
  <si>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</si>
  <si>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</si>
  <si>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</si>
  <si>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</si>
  <si>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</si>
  <si>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</si>
  <si>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</si>
  <si>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</si>
  <si>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</si>
  <si>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</si>
  <si>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</si>
  <si>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</si>
  <si>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</si>
  <si>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</si>
  <si>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</si>
  <si>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</si>
  <si>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</si>
  <si>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</si>
  <si>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</si>
  <si>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</si>
  <si>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</si>
  <si>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</si>
  <si>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 xml:space="preserve"> Sistema Estatal de Evaluación</t>
  </si>
  <si>
    <t>Gastos por proyectos de Inversión</t>
  </si>
  <si>
    <t xml:space="preserve">                 (pesos)</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</si>
  <si>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</si>
  <si>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</si>
  <si>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</si>
  <si>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</si>
  <si>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</si>
  <si>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</si>
  <si>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</si>
  <si>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</si>
  <si>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</si>
  <si>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</si>
  <si>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</si>
  <si>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</si>
  <si>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</si>
  <si>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</si>
  <si>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</si>
  <si>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</si>
  <si>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</si>
  <si>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</si>
  <si>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</si>
  <si>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</si>
  <si>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</si>
  <si>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</si>
  <si>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</si>
  <si>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</si>
  <si>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</si>
  <si>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</si>
  <si>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</si>
  <si>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</si>
  <si>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</si>
  <si>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</si>
  <si>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</si>
  <si>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</si>
  <si>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</si>
  <si>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</si>
  <si>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</si>
  <si>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</si>
  <si>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</si>
  <si>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</si>
  <si>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</si>
  <si>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</si>
  <si>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</si>
  <si>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</si>
  <si>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</si>
  <si>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</si>
  <si>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</si>
  <si>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</si>
  <si>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</si>
  <si>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</si>
  <si>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</si>
  <si>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</si>
  <si>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</si>
  <si>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</si>
  <si>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</si>
  <si>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</si>
  <si>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</si>
  <si>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</si>
  <si>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</si>
  <si>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</si>
  <si>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</si>
  <si>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</si>
  <si>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</si>
  <si>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</si>
  <si>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</si>
  <si>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</si>
  <si>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</si>
  <si>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</si>
  <si>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</si>
  <si>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</si>
  <si>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</si>
  <si>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</si>
  <si>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</si>
  <si>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Matriz de Indicadores de Resultados</t>
  </si>
  <si>
    <t>I.- Información contable</t>
  </si>
  <si>
    <t>ETCA-I-01</t>
  </si>
  <si>
    <t>ETCA-I-02</t>
  </si>
  <si>
    <t>Estado de Situación Financiera-Detallado-LDF</t>
  </si>
  <si>
    <t>ETCA-I-03</t>
  </si>
  <si>
    <t>ETCA-I-04</t>
  </si>
  <si>
    <t>ETCA-I-05</t>
  </si>
  <si>
    <t>ETCA-I-06</t>
  </si>
  <si>
    <t>ETCA-I-07</t>
  </si>
  <si>
    <t>ETCA-I-08</t>
  </si>
  <si>
    <t>ETCA-I-09</t>
  </si>
  <si>
    <t>ETCA-I-10</t>
  </si>
  <si>
    <t>Informe Analítico de Obligaciones Diferentes de Financiamiento-LDF</t>
  </si>
  <si>
    <t>ETCA-I-11</t>
  </si>
  <si>
    <t>ETCA-I-12</t>
  </si>
  <si>
    <t>ETCA-II-01</t>
  </si>
  <si>
    <t>ETCA-II-02</t>
  </si>
  <si>
    <t xml:space="preserve">Estado Analítico de Ingresos Detallado-LDF                                 </t>
  </si>
  <si>
    <t>ETCA-II-03</t>
  </si>
  <si>
    <t xml:space="preserve">Conciliación entre los Ingresos Presupuestarios y Contables      </t>
  </si>
  <si>
    <t>ETCA-II-04</t>
  </si>
  <si>
    <t>ETCA-II-05</t>
  </si>
  <si>
    <t>Estado Analítico del Ejercicio Presupuesto de Egresos Detallado-LDF</t>
  </si>
  <si>
    <t>Clasificación Por Objeto del Gasto</t>
  </si>
  <si>
    <t>ETCA-II-06</t>
  </si>
  <si>
    <t>Clasificación Económica (Por Tipo de Gasto)</t>
  </si>
  <si>
    <t>ETCA-II-07</t>
  </si>
  <si>
    <t>Por Unidad Administrativa</t>
  </si>
  <si>
    <t>ETCA-II-08</t>
  </si>
  <si>
    <t>ETCA-II-09</t>
  </si>
  <si>
    <t>Clasificación Administrativa, Por Poderes</t>
  </si>
  <si>
    <t>ETCA-II-10</t>
  </si>
  <si>
    <t>Clasificación Administrativa, Por tipo de Organismo o Entidad Paraestatal</t>
  </si>
  <si>
    <t>ETCA-II-11</t>
  </si>
  <si>
    <t>ETCA-II-12</t>
  </si>
  <si>
    <t>Estado Analítico del Ejercicio Presupuesto de Egresos -Detallado-LDF</t>
  </si>
  <si>
    <t>ETCA-II-13</t>
  </si>
  <si>
    <t>ETCA-II-14</t>
  </si>
  <si>
    <t xml:space="preserve">Estado Analítico del Ejercicio Presupuesto de Egresos - Detallado-LDF  </t>
  </si>
  <si>
    <t>ETCA-II-15</t>
  </si>
  <si>
    <t>Conciliación entre los Egresos Presupuestarios y los Gastos Contables</t>
  </si>
  <si>
    <t>ETCA-II-16</t>
  </si>
  <si>
    <t>ETCA-II-17</t>
  </si>
  <si>
    <t xml:space="preserve">Intereses de la Deuda                                                        </t>
  </si>
  <si>
    <t>ETCA-III-01</t>
  </si>
  <si>
    <t>ETCA-III-02</t>
  </si>
  <si>
    <t>ETCA-III-03</t>
  </si>
  <si>
    <t>ETCA-III-04</t>
  </si>
  <si>
    <t xml:space="preserve">Informe de Avance Programático </t>
  </si>
  <si>
    <t>ETCA-III-05</t>
  </si>
  <si>
    <t xml:space="preserve">IV.- Información Complementaria-Anexos. </t>
  </si>
  <si>
    <t>ETCA-IV-01</t>
  </si>
  <si>
    <t>ETCA-IV-02</t>
  </si>
  <si>
    <t>ETCA-IV-03</t>
  </si>
  <si>
    <t>ETCA-IV-04</t>
  </si>
  <si>
    <t>ETCA-IV-05</t>
  </si>
  <si>
    <t>Listado de Formatos ETCA "Evaluación Trimestral Contabilidad Armonizada"</t>
  </si>
  <si>
    <t xml:space="preserve">                                                                              (PESOS)</t>
  </si>
  <si>
    <t>Hacienda Pública / Patrimonio Generado de Ejercicios Anteriores</t>
  </si>
  <si>
    <t>Exceso o Insuficiencia en la Actualización de la Hacienda Pública / Patrimonio</t>
  </si>
  <si>
    <t>Hacienda Pública / Patrimonio Neto Final de 2018</t>
  </si>
  <si>
    <t>REALIZADO</t>
  </si>
  <si>
    <t>Gasto por Programa Presupuestario (NO APLICA)</t>
  </si>
  <si>
    <t>Relación de esquemas bursátiles y de coberturas financieras (SOLO EN CUENTA PÚBLICA)</t>
  </si>
  <si>
    <t>Relación de Bienes que Componen su Patrimonio (SEGUNDO TRIMESTRE y CUENTA PÚBLICA)</t>
  </si>
  <si>
    <t xml:space="preserve">   Subsidios: Sector Social y Privado o Estados y Municipios</t>
  </si>
  <si>
    <t>Ingresos Finanacieros</t>
  </si>
  <si>
    <t xml:space="preserve">Aprovechamientos Patrimoniales </t>
  </si>
  <si>
    <t>1. Total de Ingresos Presupuestarios</t>
  </si>
  <si>
    <t>2.Mas Ingresos contables No Presupuestarios</t>
  </si>
  <si>
    <t>3.Menos Ingresos Presupuestarios No Contables</t>
  </si>
  <si>
    <t>4. Total de Ingresos Contables  (4=  1  +  2  -  3 )</t>
  </si>
  <si>
    <t xml:space="preserve">2. Menos Egresos Presupuestarios No Contables </t>
  </si>
  <si>
    <t xml:space="preserve">Materias Primas y Materiales de Producción y Comercializacíon </t>
  </si>
  <si>
    <t xml:space="preserve">Materiales y Suministros </t>
  </si>
  <si>
    <t>3. Más Gastos Contables No Presupuestarios</t>
  </si>
  <si>
    <t xml:space="preserve">Productos </t>
  </si>
  <si>
    <t xml:space="preserve">Aprovechamientos </t>
  </si>
  <si>
    <t xml:space="preserve">Participaciones, Aportaciones, Convenios, Incentivos Derivados de la Colaboración Fiscal, Fondos Distintos de Aportaciones, Transferencias, Asignaciones, Subsidios y Subvenciones, y Pensiones y Juvilaciones </t>
  </si>
  <si>
    <t xml:space="preserve">Participaciones,  Aportaciones, Convenios, Incentivos Derivados de la Colaboracion Fiscal y Fondos Distintos de Aportaciones </t>
  </si>
  <si>
    <t>Rubros de  Ingresos</t>
  </si>
  <si>
    <t>Estimado</t>
  </si>
  <si>
    <t xml:space="preserve">Recaudado </t>
  </si>
  <si>
    <t>Ingresos por Ventas de Bienes, Prestacion de Servicios y Otros Ingresos</t>
  </si>
  <si>
    <t xml:space="preserve">Participaciones, Aportaciones, Convenios, Incentivos Derivados de la Colaboracción Fiscal y Fondos Distintos de Aportaciones </t>
  </si>
  <si>
    <t xml:space="preserve">Ingresos Excedentes </t>
  </si>
  <si>
    <t>Estado Analitico de Ingresos Por Fuente de Financiamiento</t>
  </si>
  <si>
    <t xml:space="preserve">Ingresos del Poder Ejecutivo Federal o Estatal y de los Municipios </t>
  </si>
  <si>
    <t xml:space="preserve">Transferencias, Asignaciones, Subsidios y Subvenciones, y Pensiones y Jubilaciones </t>
  </si>
  <si>
    <t>Ingresos De los Entes Públicos de los Poderes Legislativo y Judicial, de los Órganos Autonomos y del Sector Paraestatal o Paramunicipal, asi como de las Empresas Productivas del Estado</t>
  </si>
  <si>
    <t>G. Ingresos por Ventas de Bienes y Prestación de Servicios</t>
  </si>
  <si>
    <t>J. Transferencias y Asignaciones</t>
  </si>
  <si>
    <t>Ingresos de  Gestión</t>
  </si>
  <si>
    <t>Ingresos por Venta de Bienes y Prestación de Servicios</t>
  </si>
  <si>
    <t>Transferencias, Asignaciones, Subsidios y Subvenciones, y Pensiones y Jubilaciones</t>
  </si>
  <si>
    <t xml:space="preserve">Participaciones, Aportaciones, Convenios, Incentivos Derivados de la Colaboración Fiscal y Fondos Distintos de Aportaciones </t>
  </si>
  <si>
    <t>Aumento por Insuficiencia de Estimaciones por Pérdida o Deterioro u Obsolescencia</t>
  </si>
  <si>
    <t xml:space="preserve">     Interno</t>
  </si>
  <si>
    <t xml:space="preserve">     Externo</t>
  </si>
  <si>
    <t>al 31 de diciembre de 2018(d)</t>
  </si>
  <si>
    <t>Monto pagado de la inversión al XX de XXXXXX de 2019 (k)</t>
  </si>
  <si>
    <t>Monto pagado de la inversión actualizado al XX de XXXXXX de 2019 (l)</t>
  </si>
  <si>
    <t>Saldo pendiente por pagar de la inversión al XX de XXXXXX de 2019 (m = g – l)</t>
  </si>
  <si>
    <t>31 de diciembre de 2018</t>
  </si>
  <si>
    <r>
      <t>Productos</t>
    </r>
    <r>
      <rPr>
        <vertAlign val="superscript"/>
        <sz val="10"/>
        <color theme="1"/>
        <rFont val="Arial Narrow"/>
        <family val="2"/>
      </rPr>
      <t>1</t>
    </r>
  </si>
  <si>
    <r>
      <t>Aprovechamientos</t>
    </r>
    <r>
      <rPr>
        <vertAlign val="superscript"/>
        <sz val="10"/>
        <color theme="1"/>
        <rFont val="Arial Narrow"/>
        <family val="2"/>
      </rPr>
      <t>2</t>
    </r>
  </si>
  <si>
    <r>
      <t>Ingresos por ventas de Bienes, Prestación de Servicios y Otros Ingresos</t>
    </r>
    <r>
      <rPr>
        <vertAlign val="superscript"/>
        <sz val="10"/>
        <color theme="1"/>
        <rFont val="Arial Narrow"/>
        <family val="2"/>
      </rPr>
      <t>3</t>
    </r>
  </si>
  <si>
    <t>D. Transferencias, Asignaciones, Subsidios y Subvenciones, y Pensiones y Jubilaciones</t>
  </si>
  <si>
    <t>Otros Ingresos Contables No Presupuestarios</t>
  </si>
  <si>
    <t>Otros Ingresos Presupuestarios No Contables</t>
  </si>
  <si>
    <t>Arctivos Biológicos</t>
  </si>
  <si>
    <t>Armonización de la Deuda Pública</t>
  </si>
  <si>
    <t>Adeudos de Ejercicios Fiscales Anteriores (ADEFAS)</t>
  </si>
  <si>
    <r>
      <rPr>
        <b/>
        <vertAlign val="superscript"/>
        <sz val="9"/>
        <color theme="0" tint="-0.34998626667073579"/>
        <rFont val="Arial Narrow"/>
        <family val="2"/>
      </rPr>
      <t>1</t>
    </r>
    <r>
      <rPr>
        <b/>
        <sz val="9"/>
        <color theme="0" tint="-0.34998626667073579"/>
        <rFont val="Arial Narrow"/>
        <family val="2"/>
      </rPr>
      <t xml:space="preserve"> </t>
    </r>
    <r>
      <rPr>
        <sz val="9"/>
        <color theme="0" tint="-0.34998626667073579"/>
        <rFont val="Arial Narrow"/>
        <family val="2"/>
      </rPr>
      <t>Incluye interesesque generan las cuentas bancarias de los entes públicos en productos.</t>
    </r>
  </si>
  <si>
    <r>
      <rPr>
        <b/>
        <vertAlign val="superscript"/>
        <sz val="9"/>
        <color theme="0" tint="-0.34998626667073579"/>
        <rFont val="Arial Narrow"/>
        <family val="2"/>
      </rPr>
      <t>2</t>
    </r>
    <r>
      <rPr>
        <vertAlign val="superscript"/>
        <sz val="9"/>
        <color theme="0" tint="-0.34998626667073579"/>
        <rFont val="Arial Narrow"/>
        <family val="2"/>
      </rPr>
      <t xml:space="preserve"> </t>
    </r>
    <r>
      <rPr>
        <sz val="9"/>
        <color theme="0" tint="-0.34998626667073579"/>
        <rFont val="Arial Narrow"/>
        <family val="2"/>
      </rPr>
      <t>Incluye donativos en efectivo del Poder Ejecutivo, entre otros aprovechamientos.</t>
    </r>
  </si>
  <si>
    <r>
      <rPr>
        <b/>
        <vertAlign val="superscript"/>
        <sz val="9"/>
        <color theme="0" tint="-0.34998626667073579"/>
        <rFont val="Arial Narrow"/>
        <family val="2"/>
      </rPr>
      <t>3</t>
    </r>
    <r>
      <rPr>
        <sz val="9"/>
        <color theme="0" tint="-0.34998626667073579"/>
        <rFont val="Arial Narrow"/>
        <family val="2"/>
      </rPr>
      <t xml:space="preserve"> Se refiere a los ingresos propios obtenidos por los Poderes Legislativo y Judicial, los Organos Autónomos y las entidades de la administracion pública paraestataly paramunicipal, por sus actividades diversas no inherentes a su operación que general recursos y que no sean ingresos por venta de bienes o prestación de servicios, tales como donativos en efectivo, entre otros.</t>
    </r>
  </si>
  <si>
    <r>
      <rPr>
        <b/>
        <sz val="9"/>
        <color theme="0" tint="-0.34998626667073579"/>
        <rFont val="Arial Narrow"/>
        <family val="2"/>
      </rPr>
      <t>1</t>
    </r>
    <r>
      <rPr>
        <sz val="9"/>
        <color theme="0" tint="-0.34998626667073579"/>
        <rFont val="Arial Narrow"/>
        <family val="2"/>
      </rPr>
      <t>. Se deberán incluir los Ingresos Contables No Presupuestarios que no se regularizaron presupuestariamente durante el ejercicio</t>
    </r>
  </si>
  <si>
    <r>
      <rPr>
        <b/>
        <sz val="9"/>
        <color theme="0" tint="-0.34998626667073579"/>
        <rFont val="Arial Narrow"/>
        <family val="2"/>
      </rPr>
      <t>2</t>
    </r>
    <r>
      <rPr>
        <sz val="9"/>
        <color theme="0" tint="-0.34998626667073579"/>
        <rFont val="Arial Narrow"/>
        <family val="2"/>
      </rPr>
      <t>. Los Ingresos Financieros y otros ingresos se regularizarán presupuestariamente de acuerdo a la legislacion aplicable</t>
    </r>
  </si>
  <si>
    <t>Pagado
Acumulado al periodo</t>
  </si>
  <si>
    <t>Ejercido
Acumulado al periodo</t>
  </si>
  <si>
    <t>Devengado
Acumulado al periodo</t>
  </si>
  <si>
    <t>Comprometido
Acumulado al Periodo</t>
  </si>
  <si>
    <t>Modificado Anual</t>
  </si>
  <si>
    <t>Ampliaciones / Reducciones</t>
  </si>
  <si>
    <t>Aprobado Anual</t>
  </si>
  <si>
    <t>Área y/o Ubicación Geográfica</t>
  </si>
  <si>
    <t>Fondo (Aportaciones Multiples, Convenios,etc..) (Alfanumerico) (FASS, FASP,etc)</t>
  </si>
  <si>
    <t>Fuente de Financiamiento (Federal, Estatal, Ingresos Propios)</t>
  </si>
  <si>
    <t>Tipo de Financiamiento (1. Gasto No Etiquetado, 2 Gasto Etiquetado)</t>
  </si>
  <si>
    <t>Año
Año de origen del recurso</t>
  </si>
  <si>
    <t>Tipo de Gasto
(1 Gto Corriente, 2 Gto de Capital)</t>
  </si>
  <si>
    <t>Clasificador por Objeto del Gasto
(Partida del Gasto)</t>
  </si>
  <si>
    <t>Servicios Personales por Categoría</t>
  </si>
  <si>
    <t>Tipo de Beneficiario</t>
  </si>
  <si>
    <t>Actividad o Proyecto</t>
  </si>
  <si>
    <t>Programa Presupuestario</t>
  </si>
  <si>
    <t>Subfunción</t>
  </si>
  <si>
    <t>Función</t>
  </si>
  <si>
    <t>Finalidad</t>
  </si>
  <si>
    <t>CENTRO GESTOR
Unidad Administrativa</t>
  </si>
  <si>
    <t>PRESUPUESTO DE EGRESOS</t>
  </si>
  <si>
    <t>FONDO</t>
  </si>
  <si>
    <t>POSICION PRESUPUESTARIA</t>
  </si>
  <si>
    <t>AREA FUNCIONAL</t>
  </si>
  <si>
    <t xml:space="preserve">CLASIFICACIÓN ADMINISTRATIVA </t>
  </si>
  <si>
    <t>Tipo de Recurso (1)</t>
  </si>
  <si>
    <t xml:space="preserve">Anexo de Avance Presupuestal </t>
  </si>
  <si>
    <t>Anexo Bancos</t>
  </si>
  <si>
    <t>Desglose de saldo en Bancos e Inversiones</t>
  </si>
  <si>
    <t>Desglose del saldo presentado en el formato ETCA-I-02, en el inciso A2), de la Cuenta:
BANCOS/TESORERÍA</t>
  </si>
  <si>
    <t>Desglose del saldo presentado en el formato ETCA-I-02, en el inciso A4), de la Cuenta:
INVERSIONES TEMPORALES (HASTA 3 MESES)</t>
  </si>
  <si>
    <t>Desglose del saldo presentado en el formato ETCA-I-02, en el inciso B1), de la Cuenta:
INVERSIONES FINANCIERAS DE CORTO PLAZO</t>
  </si>
  <si>
    <t>Desglose del saldo presentado en el formato ETCA-I-02, en el inciso A) del Activo No Circulante, de la Cuenta:
INVERSIONES FINANCIERAS A LARGO PLAZO</t>
  </si>
  <si>
    <t>Nota: En caso de que la cuenta bancaria tenga los dos tipos de recursos, presentar dos veces la misma cuenta separando los saldos por tipo de recurso.</t>
  </si>
  <si>
    <t>1) Tipo de Recurso: Federal o Estatal (incluye Ingresos Propios)</t>
  </si>
  <si>
    <t>Hacienda Pública / Patrimonio Contribuido Neto de 2018</t>
  </si>
  <si>
    <t>Hacienda Pública / Patrimonio Generado Neto de 2018</t>
  </si>
  <si>
    <t>Exceso o Insuficiencia en la Actualización de la Hacienda Pública / Patrimonio Neto de 2018</t>
  </si>
  <si>
    <t>Cambios en la Hacienda Pública / Patrimonio Contribuido Neto de 2019</t>
  </si>
  <si>
    <t>Variaciones de la Hacienda Pública / Patrimonio Generado Neto de 2019</t>
  </si>
  <si>
    <t>Cambios en el Exceso o Insuficiencia en la Actualización de la Hacienda Pública / Patrimonio Neto de 2019</t>
  </si>
  <si>
    <t>Hacienda Pública / Patrimonio Neto Final de 2019</t>
  </si>
  <si>
    <t>TELEVISORA DE HERMOSILLO, S.A. de C.V.</t>
  </si>
  <si>
    <t>No existe pasivo contingente a corto plazo</t>
  </si>
  <si>
    <t>No existe pasivo contengente a largo plazo</t>
  </si>
  <si>
    <t>NOTICIAS</t>
  </si>
  <si>
    <t>VENTAS</t>
  </si>
  <si>
    <t>OPERACIONES</t>
  </si>
  <si>
    <t>TÉCNICOS Y REPETIDORAS</t>
  </si>
  <si>
    <t>ADMINISTRACIÓN</t>
  </si>
  <si>
    <t>DIRECCIÓN</t>
  </si>
  <si>
    <t>CREDITO BANCARIO SIMPLE GRUPO FINANCIERO BANORTE</t>
  </si>
  <si>
    <t>INTERESES CREDITO BANCO GRUPO FINANCIERO BANORTE</t>
  </si>
  <si>
    <t>Pesos propios Televisora de Hermosillo, S.A. de C.V.</t>
  </si>
  <si>
    <t>HSBC</t>
  </si>
  <si>
    <t>BBVA Bancomer</t>
  </si>
  <si>
    <t>Santander</t>
  </si>
  <si>
    <t>071302967-3</t>
  </si>
  <si>
    <t>514650036-9</t>
  </si>
  <si>
    <t>6521970561-5</t>
  </si>
  <si>
    <t>Pesos</t>
  </si>
  <si>
    <t>Grupo Financiero Banorte</t>
  </si>
  <si>
    <t>Mexico</t>
  </si>
  <si>
    <t>TIE +1.8</t>
  </si>
  <si>
    <t>Estatal (Ingresos propios)</t>
  </si>
  <si>
    <t>Fideicomiso</t>
  </si>
  <si>
    <t>Remuneraciones Diversas</t>
  </si>
  <si>
    <t>Ayuda para Despensa</t>
  </si>
  <si>
    <t>Remuneraciones por horas extraordinarias</t>
  </si>
  <si>
    <t>Seguridad  Social</t>
  </si>
  <si>
    <t>Aportaciones al Issste</t>
  </si>
  <si>
    <t>Aportaciones al Fovisste</t>
  </si>
  <si>
    <t>Aportaciones al Sistema de Ahorro para el Retiro</t>
  </si>
  <si>
    <t>Otras prestaciones sociales y económicas</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</si>
  <si>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</si>
  <si>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</si>
  <si>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</si>
  <si>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</si>
  <si>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</si>
  <si>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</si>
  <si>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Pago de Estimulos a servidores publicos</t>
  </si>
  <si>
    <t>Estimulos a personal</t>
  </si>
  <si>
    <t>20000</t>
  </si>
  <si>
    <t>Materiales y suministros</t>
  </si>
  <si>
    <t>21000</t>
  </si>
  <si>
    <t>Materiales de administración, emisión de documento</t>
  </si>
  <si>
    <t>21101</t>
  </si>
  <si>
    <t>Materiales, utiles y equipos menores de oficina</t>
  </si>
  <si>
    <t>21201</t>
  </si>
  <si>
    <t>Materiales y utiles de impresión y produccion</t>
  </si>
  <si>
    <t>21501</t>
  </si>
  <si>
    <t>Material para informacion</t>
  </si>
  <si>
    <t>21601</t>
  </si>
  <si>
    <t>Material de limpieza</t>
  </si>
  <si>
    <t>22000</t>
  </si>
  <si>
    <t>Alimentos y utensilios</t>
  </si>
  <si>
    <t>22101</t>
  </si>
  <si>
    <t>Productos alimenticios para el personal en las ins</t>
  </si>
  <si>
    <t>24000</t>
  </si>
  <si>
    <t>Materiales y articulos de construccion y de repara</t>
  </si>
  <si>
    <t>24601</t>
  </si>
  <si>
    <t>Material electrico y electronico</t>
  </si>
  <si>
    <t>24801</t>
  </si>
  <si>
    <t>Materiales complementarios</t>
  </si>
  <si>
    <t>25000</t>
  </si>
  <si>
    <t>Productos quimicos, farmaceuticos y de laboratorio</t>
  </si>
  <si>
    <t>25301</t>
  </si>
  <si>
    <t>Medicinas y productos farmaceuticos</t>
  </si>
  <si>
    <t>26000</t>
  </si>
  <si>
    <t>Combustibles, lubricantes y aditivos</t>
  </si>
  <si>
    <t>26101</t>
  </si>
  <si>
    <t>Combustibles</t>
  </si>
  <si>
    <t>27000</t>
  </si>
  <si>
    <t>Vestuario, blancos, prendas de proteccion y articu</t>
  </si>
  <si>
    <t>27101</t>
  </si>
  <si>
    <t>Vestuarios y uniformes</t>
  </si>
  <si>
    <t>29000</t>
  </si>
  <si>
    <t>Herramientas, refacciones y accesorios menores</t>
  </si>
  <si>
    <t>29401</t>
  </si>
  <si>
    <t>Refacciones y accesorios menores de equipo de comp</t>
  </si>
  <si>
    <t>29601</t>
  </si>
  <si>
    <t>Refacciones y accesorios menores de equipo de tran</t>
  </si>
  <si>
    <t>30000</t>
  </si>
  <si>
    <t>Servicios generales</t>
  </si>
  <si>
    <t>31000</t>
  </si>
  <si>
    <t>Servicios basicos</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</si>
  <si>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</si>
  <si>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</si>
  <si>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</si>
  <si>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</si>
  <si>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</si>
  <si>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</si>
  <si>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</si>
  <si>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</si>
  <si>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</si>
  <si>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</si>
  <si>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</si>
  <si>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</si>
  <si>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</si>
  <si>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</si>
  <si>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32000</t>
  </si>
  <si>
    <t>Servicio de arrendamiento</t>
  </si>
  <si>
    <t>32101</t>
  </si>
  <si>
    <t>Arrendamiento de terrenos</t>
  </si>
  <si>
    <t>32201</t>
  </si>
  <si>
    <t>Arrendamiento de edificios</t>
  </si>
  <si>
    <t>32302</t>
  </si>
  <si>
    <t>Arrendamiento de equipo y bienes informaticos</t>
  </si>
  <si>
    <t>32501</t>
  </si>
  <si>
    <t>Arrendamiento de equipo de transporte</t>
  </si>
  <si>
    <t>Patentes, Regalias y otros</t>
  </si>
  <si>
    <t>Otros arrendamientos</t>
  </si>
  <si>
    <t>33000</t>
  </si>
  <si>
    <t>Servicios profesionales, cientificos, tecnicos y o</t>
  </si>
  <si>
    <t>33101</t>
  </si>
  <si>
    <t>Servicios legales, de contabilidad, auditorias y r</t>
  </si>
  <si>
    <t>33301</t>
  </si>
  <si>
    <t>Servicios de informatica</t>
  </si>
  <si>
    <t>33401</t>
  </si>
  <si>
    <t>Servicios de capacitacion</t>
  </si>
  <si>
    <t>Impresiones y publicaciones oficiales</t>
  </si>
  <si>
    <t>33801</t>
  </si>
  <si>
    <t>Servicios de vigilancia</t>
  </si>
  <si>
    <t>34000</t>
  </si>
  <si>
    <t>Servicios financieros, bancarios y comerciales</t>
  </si>
  <si>
    <t>34101</t>
  </si>
  <si>
    <t>Servicios financieros y bancarios</t>
  </si>
  <si>
    <t>Seguros de responsabilidad patrimonial y fianzas</t>
  </si>
  <si>
    <t>34501</t>
  </si>
  <si>
    <t>Seguros de bienes patrimoniales</t>
  </si>
  <si>
    <t>Fletes y Maniobras</t>
  </si>
  <si>
    <t>34801</t>
  </si>
  <si>
    <t>Comisiones por ventas</t>
  </si>
  <si>
    <t>35000</t>
  </si>
  <si>
    <t>Servicios de instalacion, reparacion, mantenimient</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</si>
  <si>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</si>
  <si>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</si>
  <si>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</si>
  <si>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</si>
  <si>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</si>
  <si>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</si>
  <si>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</si>
  <si>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</si>
  <si>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</si>
  <si>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</si>
  <si>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</si>
  <si>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</si>
  <si>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36000</t>
  </si>
  <si>
    <t>Servicios de comunicacion social y publicidad</t>
  </si>
  <si>
    <t>36201</t>
  </si>
  <si>
    <t>Difusion por radio, television y otros medios de m</t>
  </si>
  <si>
    <t>36301</t>
  </si>
  <si>
    <t>Servicios de creatividad, preproduccion y producci</t>
  </si>
  <si>
    <t>36601</t>
  </si>
  <si>
    <t>Servicios de creacion y difusion de contenido excl</t>
  </si>
  <si>
    <t>37000</t>
  </si>
  <si>
    <t>Servicios de traslado y viaticos</t>
  </si>
  <si>
    <t>Pasajes Terrestres</t>
  </si>
  <si>
    <t>37501</t>
  </si>
  <si>
    <t>Viaticos en el pais</t>
  </si>
  <si>
    <t>Viaticos en el extranjero</t>
  </si>
  <si>
    <t>38000</t>
  </si>
  <si>
    <t>Servicios oficiales</t>
  </si>
  <si>
    <t>38201</t>
  </si>
  <si>
    <t>Gastos de orden social y cultural</t>
  </si>
  <si>
    <t>38301</t>
  </si>
  <si>
    <t>Congresos y convenciones</t>
  </si>
  <si>
    <t>39000</t>
  </si>
  <si>
    <t>Otros servicios generales</t>
  </si>
  <si>
    <t>39201</t>
  </si>
  <si>
    <t>Impuestos y derechos</t>
  </si>
  <si>
    <t>39501</t>
  </si>
  <si>
    <t>Penas, multas, accesorios y actualizaciones</t>
  </si>
  <si>
    <t>39801</t>
  </si>
  <si>
    <t>Impuestos sobre nominas</t>
  </si>
  <si>
    <t>50000</t>
  </si>
  <si>
    <t>Bienes muebles, inmuebles e intagibles</t>
  </si>
  <si>
    <t>Muebles, Excepto de Oficina y Estantería</t>
  </si>
  <si>
    <t>Bienes informáticos</t>
  </si>
  <si>
    <t>Equipos y aparatos audiovisuales</t>
  </si>
  <si>
    <t>Camaras fotograficas y de video</t>
  </si>
  <si>
    <t>Sistemas de Aire Acondicionado</t>
  </si>
  <si>
    <t>Equipo de Comunicación y Telecomunicación</t>
  </si>
  <si>
    <t>Maquinaria y Equipo Electrico y Electronico</t>
  </si>
  <si>
    <t>Amortización de Capital a Largo Plazo</t>
  </si>
  <si>
    <t>Pago de Intereses Largo Plazo</t>
  </si>
  <si>
    <t>E101R01</t>
  </si>
  <si>
    <t>Z1</t>
  </si>
  <si>
    <t>A0</t>
  </si>
  <si>
    <t>PROGRAMA OPERATIVO ANUAL 2019</t>
  </si>
  <si>
    <t>TELEVISORA DE HERMOSILLO, S.A. DE C.V.</t>
  </si>
  <si>
    <t>Estructura Administrativa</t>
  </si>
  <si>
    <t>Meta</t>
  </si>
  <si>
    <t>DESCRIPCIÓN</t>
  </si>
  <si>
    <t>UNIDAD</t>
  </si>
  <si>
    <t>M E T A S</t>
  </si>
  <si>
    <t>AVANCE FISICO %</t>
  </si>
  <si>
    <t>DE</t>
  </si>
  <si>
    <t>ORIGINAL ANUAL</t>
  </si>
  <si>
    <t>MODIFICADO ANUAL</t>
  </si>
  <si>
    <t>CALENDARIO</t>
  </si>
  <si>
    <t>MEDIDA</t>
  </si>
  <si>
    <t>1ER. TRIM.</t>
  </si>
  <si>
    <t>2DO. TRIM.</t>
  </si>
  <si>
    <t>3ER. TRIM.</t>
  </si>
  <si>
    <t>4TO. TRIM.</t>
  </si>
  <si>
    <t xml:space="preserve">ACUMULADO </t>
  </si>
  <si>
    <t>Dirección</t>
  </si>
  <si>
    <t>1</t>
  </si>
  <si>
    <t>Informe ejecutivo sobre la situación Presupuestal y Financiera de Televisora de Hermosillo, S.A. de C.V.</t>
  </si>
  <si>
    <t>Informe</t>
  </si>
  <si>
    <t>Operaciones</t>
  </si>
  <si>
    <t>2</t>
  </si>
  <si>
    <t>Programas Educativos, culturales, deportivo y de entretenimiento con producción y apoyos propios que se realizan en TELEMAX y se transmiten vía satélite con cobertura estatal, nacional e internacional.</t>
  </si>
  <si>
    <t>Programa</t>
  </si>
  <si>
    <t>3</t>
  </si>
  <si>
    <t>Programas Educativos, culturales, deportivos y  de entretenimiento con producción y apoyos externos que se realizan en instituciones,agencias de publicidad y organismos fuera de TELEMAX cuidando especialmente su calidad y contenido que se transmiten vía satélite con cobertura estatal, nacional e internacional.</t>
  </si>
  <si>
    <t xml:space="preserve">Programa </t>
  </si>
  <si>
    <t>Tecnicos</t>
  </si>
  <si>
    <t>4</t>
  </si>
  <si>
    <t>Aplicación de programas de mantenimiento preventivo y servicio técnico correctivo al Equipo Electrónico de Producción, tanto fijo como portátil, para mantener la operatividad de todas las áreas y la continuidad de la señal trasmitida, cumpliendo los estándares de calidad y normatividad.</t>
  </si>
  <si>
    <t>Noticias</t>
  </si>
  <si>
    <t>5</t>
  </si>
  <si>
    <t>Producción de noticieros con información veraz y oportuna del ámbito local, estatal, nacional e internacional de contenido político, económico, social, cultural y deportivo, atendiendo las variantes e impactos de la información  que contribuya al fortalecimiento de la obra de gobierno estatal.</t>
  </si>
  <si>
    <t>Noticieros</t>
  </si>
  <si>
    <t>590</t>
  </si>
  <si>
    <t>Comercialización</t>
  </si>
  <si>
    <t>6</t>
  </si>
  <si>
    <t>Comercialización de anuncios publicitarios de empresas locales, estatales y  nacionales.</t>
  </si>
  <si>
    <t>pesos</t>
  </si>
  <si>
    <t>Administracion</t>
  </si>
  <si>
    <t>7</t>
  </si>
  <si>
    <t>Contratación con diferentes dependencias de Gobierno del Estado para transmisión de Televisión educativa y difusión.</t>
  </si>
  <si>
    <t>8</t>
  </si>
  <si>
    <t>Atención conceptualizada, diseño, producción y seguimiento en la elaboración de versiones de producciones comerciales, requeridas por los clientes, así como diseñar estrategias de producción que permitan ofrecer nuevos productos.</t>
  </si>
  <si>
    <t>Versiones</t>
  </si>
  <si>
    <t>Administraciòn</t>
  </si>
  <si>
    <t>9</t>
  </si>
  <si>
    <t>Realizar el registro oportuno y correcto de las operaciones de las diferentes áreas de la empresa, presentando mensualmente Estados Financieros confiables que permitan la toma de decisiones en forma adecuada.</t>
  </si>
  <si>
    <t>C.P. TERESA ROMANA GOMEZ MORALES</t>
  </si>
  <si>
    <t>CONTADOR GENERAL</t>
  </si>
  <si>
    <t>ANEXO C</t>
  </si>
  <si>
    <t>SISTEMA ESTATAL DE EVALUACION</t>
  </si>
  <si>
    <t>COD</t>
  </si>
  <si>
    <t>PARTIDA</t>
  </si>
  <si>
    <t>ORIGINAL</t>
  </si>
  <si>
    <t>VARIACIÓN</t>
  </si>
  <si>
    <t>JUSTIFICACION</t>
  </si>
  <si>
    <t>La presente adecuación presupuestal se realizo para obtener disponibilida en la partida 27101 Vestuarios y Uniformes así como también de la 25301 Medicinas y Productos Farmaceuticos las cuales presentaron insuficiencia presupuestal en el período.</t>
  </si>
  <si>
    <t>La variación en la presente se deriva del registro de reembolso de gastos del Area de Direccion</t>
  </si>
  <si>
    <t>La variación en la presente se deriva por la adquisición de Ropa para los Conductores de Programa El Mejor Dia</t>
  </si>
  <si>
    <t>Refacciones y accesorios menores de equipo de transporte</t>
  </si>
  <si>
    <t>Servicio de Telecomunicaciones y satélite</t>
  </si>
  <si>
    <t>La variación en la presente se deriva por el registro de facturas por el servicio de transmisión de señal vía satélite durante el trimestre presente.</t>
  </si>
  <si>
    <t>Servicio de acceso a internet, redes y procesamiento</t>
  </si>
  <si>
    <t>Servicios legales, de contabilidad, auditorias y relacionados</t>
  </si>
  <si>
    <t>La presente adecuación presupuestal se realizo para obtener disponibilida en la partida 31601 Servicio de Telecomunicaciones y Satelite y 35801 Servicios de limpieza, las cuales presentaron insuficiencia en el período.</t>
  </si>
  <si>
    <t>Servicios de Capacitación</t>
  </si>
  <si>
    <t>La variación a la presente se deriva del pago de Capacitación en actualizaciones de Sistemas Administrativos utilizados, así como tambíen en la instrucción de SACG.NET , así como de enseñanza en cuestiones administrativas al área de Dirección.</t>
  </si>
  <si>
    <t>La presente adecuación presupuestal se realizo para obtener disponibilida en la partida 34701 Fletes y Maniobras, la cual presento insuficiencia en el período.</t>
  </si>
  <si>
    <t>La variación en la presente se deriva del registro de reembolso de gastos del Area de Direccion por envío de documentación por vía terrestre.</t>
  </si>
  <si>
    <t>La presente adecuación presupuestal se realizo para obtener disponibilida en la partida 33401 Servicios de Capacitación, la cual presento insuficiencia en el período.</t>
  </si>
  <si>
    <t>Mantenimiento y Conservación de Inmuebles</t>
  </si>
  <si>
    <t>Mantenimiento y Conservación de Mobiliario y Equipo</t>
  </si>
  <si>
    <t>Servicios de Limpieza y manejo desechos</t>
  </si>
  <si>
    <t>La variación a la presente se deriva del registro de ajuste a contrato del ejercicio por el  servicio de limpieza llevado a cabo con Gestión y Desarrollos El Recodo, S.A. de C.V.</t>
  </si>
  <si>
    <t>Difusion por radio, television y otros medios de medios de mensajes</t>
  </si>
  <si>
    <t>La variación a la presente se deriva del pago de servicios informativos especiales para el Area de Noticias.</t>
  </si>
  <si>
    <t>Servicios de creatividad, preproduccion y producción</t>
  </si>
  <si>
    <t>La presente adecuación presupuestal se realizo para obtener disponibilida en la partida 36201 Difusión por radio, televisión y otros medios y 33401 Servicios de Capacitación, la cual presento insuficiencia en el período.</t>
  </si>
  <si>
    <t>NOTA:</t>
  </si>
  <si>
    <t>Productos alimenticios para el personal en las instalaciones</t>
  </si>
  <si>
    <t>La presente adecuación presupuestal se realizo para obtener disponibilidad en la partida 29801 Materiales Complementarios de areas específicas, la cual presento insuficiencia en el período.</t>
  </si>
  <si>
    <t>Refacciones y accesorios menores de equipo de computo</t>
  </si>
  <si>
    <t>La variación a la presente se deriva para el registro del Agua Potable utilizado en Televisora, así como también del servicio de agua purificada para todo el personal.</t>
  </si>
  <si>
    <t>La variación a la presente se deriva para el registro en la 33101 de Servicos  de peritajes en el Tribunal de Justicia del Area Tecnica.</t>
  </si>
  <si>
    <t>La variación a la presente se deriva para el registro del servicio de radiocomunicaciones utilizados por personal especifico de Televisora.</t>
  </si>
  <si>
    <t>La variación a la presente se deriva para el registro del arrendamiento de cerro donde se ubica antena necesaria para la transmisión de señal televisora.</t>
  </si>
  <si>
    <t>La variación a la presente se deriva para el registro del arrendamiento de automóvil requerido por el área de Dirección.</t>
  </si>
  <si>
    <t>La variación a la presente se deriva del pago de actualizaciones de todos los Sistemas Administrativos utilizados.</t>
  </si>
  <si>
    <t>La variación en la presente se deriva del registro de la parte amortizada de primas de seguros pagadas.</t>
  </si>
  <si>
    <t>La presente adecuación presupuestal se realizo para obtener disponibilida en la partida 35501 Mantenimiento y conservación de equipo de transporte, 39501 Penas, multas, accesorios y actualizaciones la cual presento insuficiencia en el período.</t>
  </si>
  <si>
    <t>La presente adecuación presupuestal se realizo para obtener disponibilida en la partida 33401 Servicios de Capacitación, 31701, 34501 y 35501 las cuales presentaron insuficiencia en el período.</t>
  </si>
  <si>
    <t>La variación a la presente se deriva del registro en 32201, 33101 de partidas necesarias en las mismas, así como también de la adquisición de activo Antena de Transmisión de televisión.</t>
  </si>
  <si>
    <t>Mantenimiento y conservacion de equipo de transporte</t>
  </si>
  <si>
    <t>La variación a la presente se deriva del registro de servicio de mantenimiento a la flotilla  vehicular de Televisora para su óptimo servicio.</t>
  </si>
  <si>
    <t>Servicios de creacion y difusion de contenido exclusivamente a traves de internet</t>
  </si>
  <si>
    <t>La variación a la presente se deriva del pago de servicios por eventos especiales para todas las Areas.</t>
  </si>
  <si>
    <t>La presente adecuación presupuestal se realizo para obtener disponibilida en la partida 31601 Servicios de Telecomunicaciones y satélites y 35501 Mantenimiento de equipo de Transporte, las cuales presentaron insuficiencia.</t>
  </si>
  <si>
    <t>La presente adecuación presupuestal se realizo para la adquisición de equipo de computo del Area de Administracion así como también para dar suficiencia a la 33101 y  37501, las cuales presentaron insuficiencia.</t>
  </si>
  <si>
    <t>La variación a la presente se deriva del registro de Convenio realizado con IMSS para el pago de RCV de Segundo y Tercer Bimestre de 2019 así como tambíen de pago extemporáneo del primero.</t>
  </si>
  <si>
    <t>Atendiendo a las necesidades de la empresa para brindar mejor servicio e imagen hacia los clientes, se realizaron adquisiciones de equipos complemento para necesarios para el desarrollo de labores propias de Televisora</t>
  </si>
  <si>
    <t>Aplicación de programas de mantenimiento preventivo y servicio técnico correctivo a la Estación Transmisora de Canal 6 en Cerro La Cementera, así como a la Estación terrena Satelital, para mantener la continuidad de la señal, tanto al aire como en satélite las 24 horas los 365 dias del año cumpliendo con los estandares de calidad y normatividad.</t>
  </si>
  <si>
    <t>10</t>
  </si>
  <si>
    <t xml:space="preserve">C.P. TERESA ROMANA GOMEZ MORALES </t>
  </si>
  <si>
    <t>Al 31 de Diciembre de 2019</t>
  </si>
  <si>
    <t>Al 31 de Diciembre de 2018 y al 31 de Diciembre de 2019 (b)</t>
  </si>
  <si>
    <t>Del 01 de Enero al 31 de Diciembre de 2019</t>
  </si>
  <si>
    <t>Cuarto Trimestre 2019</t>
  </si>
  <si>
    <t>Existe jucio pendiente de determinar fallo representando una contingencia aproximada de  $ 180,773.84</t>
  </si>
  <si>
    <t>NOTA: AL TERMINO DE ESTE CUARTO TRIMESTRE, SE APRECIA UN LOGRO AL 100% DE LA MAYORIA DE LAS METAS. SIN EMBARGO EN LAS METAS 02 Y 03 DEL DEPARTAMENTO DE OPERACIONES, SE MODIFICARON PARA CEDER ESPACIOS DE TRANSMISION PROPIA A PROGRAMACION EXTERNA. EN LA META 07 NO SE LLEGO A LA META DEBIDO A QUE NO SE LOGRO CONTRATACION DEL TOTAL DE LA TRANSMISION DE LOS JUEGOS DE LA LIGA DEL PACIFICO Y LOS QUE SE LOGRARON TRNSMITIR FUERON EN FORMA DIFERIDA, POR LO QUE AFECTA A LA CAPTACION DE CLIENTES. ABUNDANDO EN ESTE PUNTO LA CONTRATACION CON EL GRUPO MEXICO SIGUE EN TRAMITE, CON LO CUAL SE LOGRARIA UNA CONTRATACION DE CONSIDERABLE VALOR. EN LA META 08, DEL DEPARTAMENTO DE ADMINISTRACION Y FINANZAS, SE APRECIA UN AUMENTO, YA QUE SE LOGRO UN ADENDUM A LOS CONTRATOS CON DOS SECRETARIAS (GOBIERNO Y HACIENDA), SIN DEJAR DE MENCIONAR QUE DURANTE ESTE EJERCICIO FISCAL, SE DIERON AJUSTES AL MONTO CONTRATADO DE OTRAS DEPENDENCIAS Y OCASIONO UNA VARIACION CON LOS ESTADOS FINANCIEROS Y LO REPORTADO EN ESTE FORMATO.</t>
  </si>
  <si>
    <t>ING. HUMBERTO TADDEI ZAVALA</t>
  </si>
  <si>
    <t>SUBDIRECTOR</t>
  </si>
  <si>
    <t xml:space="preserve">     TELEVISORA DE HERMOSILLO, SA DE CV</t>
  </si>
  <si>
    <t>ANEXO</t>
  </si>
  <si>
    <t>ANALISIS DE VARIACIONES PROGRAMATICO-PRESUPUESTAL 31 DE DICIEMBRE DE  2019</t>
  </si>
  <si>
    <t>MODIFICADO AL CUARTO TRIMESTRE DE 2019</t>
  </si>
  <si>
    <t>Derivado de las acciones en materia de prevención de observaciones, se rectificó la situación que prevalecía en la Televisora en lo relativo al correcto registro del presupuesto estimado en la Ley de Ingresos y Presupuesto de Ingresos del Estado para el Ejercicio Fiscal del año 2019, así como el presupuesto de egresos aprobado anual publicado en el Decreto del Presupuesto del gobierno del Estado de Sonora para el Ejercicio Fiscal 2019.
Se procedió a analizar las alternativas para la correcta distribución de los ingresos y a su vez de los egresos para el ejercicio 2019, sin que estas correcciones a los registros provocaran el incumplimiento de las leyes que rigen los registros y los movimientos que durante el ejercicio fiscal están obligados a su observancia las empresas de participación estatal mayoritaria, por lo que se consideró correcto y oportuno el realizar las adecuaciones presupuestales, esto con la finalidad de presentar reportes presupuestales reales y apegados a la normatividad que rige su presentación.
Los ajustes en la presentación de los ingresos y egresos presupuestales para el ejercicio 2019, se realizaron durante el cuarto trimestre de 2019. Fueron expuestos y autorizados ante el Consejo de Administración en la Primer Sesión Extraordinaria de 2019 celebrada el 22 de noviembre de 2019.</t>
  </si>
  <si>
    <t>Diferencial por concepto de pensiones y jubilaciones</t>
  </si>
  <si>
    <t>La presente adecuación presupuestal se realizo por la adquisición de diversos materiales de papelería y oficina necesarios en cada Area Administrativa de Televisora.</t>
  </si>
  <si>
    <t>La presente adecuación presupuestal se realizo por el pago de Alimentación al personal que se le requiera laborar en horarios prolongados o que incluyan horarios de alimentación.</t>
  </si>
  <si>
    <t>La presente adecuación presupuestal se realizo por la adquisición de diversos materiales para reparar instalaciones eléctricas de Televisora.</t>
  </si>
  <si>
    <t>La presente adecuación presupuestal se realizo por la adquisición de combustible para llevar a cabo la labor cotidiana de Reporteros y Camarógrafos de Televisora así como tambíen la necesaria para la visita a las estaciones repetidoras en el Estado.</t>
  </si>
  <si>
    <t>La variación en la presente se deriva por la adquisición de Discos Duros y Tarjetas Electrónicas utilizadas por equipos de Unidad Móvil de Televisora.</t>
  </si>
  <si>
    <t>La variación en la presente se deriva por la adquisición de baterías, refacciones y accesorios necesarios en la flotilla de Televisora.</t>
  </si>
  <si>
    <t>La variación a la presente se deriva para el registro de los consumos de energía eléctrica de Televisora, así como tambíen de sus Estaciones Repetidoras en la Entidad.</t>
  </si>
  <si>
    <t>Telefonía tradicional</t>
  </si>
  <si>
    <t>La variación a la presente se deriva para el pago del servicio de Telefonía básica necesaria para el funcionamiento de Televisora.</t>
  </si>
  <si>
    <t>La presente adecuación presupuestal se realizo por el registro del servicio de Internet necesario en Televisora para sus procesos en creación, reproducción, venta y administración de nuestro producto.</t>
  </si>
  <si>
    <t>Arrendamiento de Terrenos</t>
  </si>
  <si>
    <t>La variación a la presente se deriva para el registro del Arrendamiento en Cerro La Cementera de la Antena de Transmisión de Señal de Televisora.</t>
  </si>
  <si>
    <t>La presente adecuación presupuestal se realizo por el registro de Arrendamientos de Copiadoras y Conmutadores necesarios en nuestra Institución.</t>
  </si>
  <si>
    <t>La variación en la presente se deriva del registro del sistema de vigilancia electrónica de las instalaciones del Area de Administración.</t>
  </si>
  <si>
    <t>Servicios de jardinería y fumigación</t>
  </si>
  <si>
    <t>La variación a la presente se deriva del registro de ajuste a contrato del ejercicio por el  servicio de fumigación llevado a cabo a todas las Areas de Televisora.</t>
  </si>
  <si>
    <t>La presente adecuación presupuestal se realizo por el pago del servicio de la Aplicación en telefonos celulares de Telemax.</t>
  </si>
  <si>
    <t>La presente adecuación presupuestal se realizo por el pago de gastos de viaje a diversas ciudades del Estado realizados por reporteros, camarógrafos, ingenieros y directores.</t>
  </si>
  <si>
    <t>La varíación a la presente se deriva por el pago en presente trimestre de una mayor cantidad de prestaciones que graban el presente y requieren de su pago.</t>
  </si>
  <si>
    <t>La presente disminución es un pequeño ajuste final del registro de las amortizaciones pagadas de credito para Digitalización.</t>
  </si>
  <si>
    <t>Pago de Intereses a Largo Plazo</t>
  </si>
  <si>
    <t>La presente disminución es ajuste final del registro de intereses pagados de credito para Digitalización.</t>
  </si>
  <si>
    <t>Se informa acerca de las variaciones presupuestales realizadas con corte al Cuarto Trimestre de 2019,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</si>
  <si>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Todas las adecuaciones presupuestales se hicieron con la finalidad de cumplir con las disposiciones en la materia y para el cumplimiento de las metas programadas para el ejercicio, por lo mismo no hubo afectación por éste motivo a la estructura programática de la Televisora.</t>
  </si>
</sst>
</file>

<file path=xl/styles.xml><?xml version="1.0" encoding="utf-8"?>
<styleSheet xmlns="http://schemas.openxmlformats.org/spreadsheetml/2006/main">
  <numFmts count="10">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 #,##0.0000_-;\-* #,##0.0000_-;_-* &quot;-&quot;??_-;_-@_-"/>
    <numFmt numFmtId="166" formatCode="_-* #,##0_-;\-* #,##0_-;_-* &quot;-&quot;??_-;_-@_-"/>
    <numFmt numFmtId="167" formatCode="#,##0_ ;[Red]\-#,##0\ "/>
    <numFmt numFmtId="168" formatCode="#,##0.00_ ;[Red]\-#,##0.00\ "/>
    <numFmt numFmtId="169" formatCode="0_ ;\-0\ "/>
    <numFmt numFmtId="170" formatCode="00000"/>
  </numFmts>
  <fonts count="110">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u/>
      <sz val="11"/>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b/>
      <sz val="11"/>
      <color theme="0"/>
      <name val="Arial Narrow"/>
      <family val="2"/>
    </font>
    <font>
      <b/>
      <sz val="16"/>
      <color theme="0"/>
      <name val="Arial Narrow"/>
      <family val="2"/>
    </font>
    <font>
      <b/>
      <sz val="14"/>
      <color theme="0"/>
      <name val="Arial Narrow"/>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8"/>
      <color theme="1"/>
      <name val="Arial"/>
      <family val="2"/>
    </font>
    <font>
      <b/>
      <sz val="7"/>
      <color theme="1"/>
      <name val="Arial"/>
      <family val="2"/>
    </font>
    <font>
      <b/>
      <sz val="11"/>
      <name val="Arial"/>
      <family val="2"/>
    </font>
    <font>
      <sz val="10"/>
      <color theme="1"/>
      <name val="Calibri"/>
      <family val="2"/>
      <scheme val="minor"/>
    </font>
    <font>
      <b/>
      <sz val="12"/>
      <color theme="0"/>
      <name val="Arial"/>
      <family val="2"/>
    </font>
    <font>
      <b/>
      <sz val="12"/>
      <color theme="1"/>
      <name val="Arial"/>
      <family val="2"/>
    </font>
    <font>
      <b/>
      <sz val="12"/>
      <color theme="0"/>
      <name val="Calibri"/>
      <family val="2"/>
      <scheme val="minor"/>
    </font>
    <font>
      <sz val="9"/>
      <color theme="1"/>
      <name val="Calibri"/>
      <family val="2"/>
      <scheme val="minor"/>
    </font>
    <font>
      <sz val="9"/>
      <name val="Calibri"/>
      <family val="2"/>
      <scheme val="minor"/>
    </font>
    <font>
      <vertAlign val="superscript"/>
      <sz val="10"/>
      <color theme="1"/>
      <name val="Arial Narrow"/>
      <family val="2"/>
    </font>
    <font>
      <b/>
      <sz val="10"/>
      <color theme="0" tint="-0.34998626667073579"/>
      <name val="Arial Narrow"/>
      <family val="2"/>
    </font>
    <font>
      <sz val="9"/>
      <color theme="0" tint="-0.34998626667073579"/>
      <name val="Arial Narrow"/>
      <family val="2"/>
    </font>
    <font>
      <b/>
      <vertAlign val="superscript"/>
      <sz val="9"/>
      <color theme="0" tint="-0.34998626667073579"/>
      <name val="Arial Narrow"/>
      <family val="2"/>
    </font>
    <font>
      <b/>
      <sz val="9"/>
      <color theme="0" tint="-0.34998626667073579"/>
      <name val="Arial Narrow"/>
      <family val="2"/>
    </font>
    <font>
      <sz val="11"/>
      <color theme="0" tint="-0.34998626667073579"/>
      <name val="Arial Narrow"/>
      <family val="2"/>
    </font>
    <font>
      <vertAlign val="superscript"/>
      <sz val="9"/>
      <color theme="0" tint="-0.34998626667073579"/>
      <name val="Arial Narrow"/>
      <family val="2"/>
    </font>
    <font>
      <b/>
      <sz val="11"/>
      <color theme="1"/>
      <name val="Arial"/>
      <family val="2"/>
    </font>
    <font>
      <b/>
      <sz val="8"/>
      <color theme="1"/>
      <name val="Calibri"/>
      <family val="2"/>
      <scheme val="minor"/>
    </font>
    <font>
      <b/>
      <sz val="14"/>
      <color rgb="FFFF0000"/>
      <name val="Arial Narrow"/>
      <family val="2"/>
    </font>
    <font>
      <sz val="11"/>
      <color rgb="FF000000"/>
      <name val="Calibri"/>
      <family val="2"/>
    </font>
    <font>
      <sz val="10"/>
      <color indexed="8"/>
      <name val="Arial Narrow"/>
      <family val="2"/>
    </font>
    <font>
      <b/>
      <sz val="18"/>
      <name val="Arial"/>
      <family val="2"/>
    </font>
    <font>
      <sz val="18"/>
      <name val="Arial"/>
      <family val="2"/>
    </font>
    <font>
      <sz val="11"/>
      <name val="Arial"/>
      <family val="2"/>
    </font>
    <font>
      <b/>
      <sz val="16"/>
      <name val="Arial"/>
      <family val="2"/>
    </font>
    <font>
      <b/>
      <sz val="14"/>
      <name val="Arial"/>
      <family val="2"/>
    </font>
    <font>
      <sz val="14"/>
      <name val="Arial"/>
      <family val="2"/>
    </font>
    <font>
      <sz val="14"/>
      <color indexed="8"/>
      <name val="Arial"/>
      <family val="2"/>
    </font>
    <font>
      <b/>
      <sz val="8"/>
      <color rgb="FF000000"/>
      <name val="Calibri"/>
      <family val="2"/>
    </font>
    <font>
      <sz val="10"/>
      <color indexed="8"/>
      <name val="Calibri"/>
      <family val="2"/>
      <scheme val="minor"/>
    </font>
    <font>
      <sz val="9"/>
      <color indexed="8"/>
      <name val="MS Sans Serif"/>
    </font>
    <font>
      <sz val="12"/>
      <color rgb="FF000000"/>
      <name val="Calibri"/>
      <family val="2"/>
      <scheme val="minor"/>
    </font>
    <font>
      <b/>
      <sz val="14"/>
      <color rgb="FF000000"/>
      <name val="Arial"/>
      <family val="2"/>
    </font>
    <font>
      <sz val="9"/>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BFBFBF"/>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s>
  <borders count="1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medium">
        <color rgb="FFFFFFFF"/>
      </left>
      <right/>
      <top style="medium">
        <color rgb="FFFFFFFF"/>
      </top>
      <bottom/>
      <diagonal/>
    </border>
    <border>
      <left/>
      <right/>
      <top style="medium">
        <color rgb="FFFFFFFF"/>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tint="-4.9989318521683403E-2"/>
      </right>
      <top style="thin">
        <color indexed="64"/>
      </top>
      <bottom style="thin">
        <color theme="0" tint="-4.9989318521683403E-2"/>
      </bottom>
      <diagonal/>
    </border>
    <border>
      <left style="thin">
        <color theme="0" tint="-4.9989318521683403E-2"/>
      </left>
      <right/>
      <top style="thin">
        <color indexed="64"/>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tint="-4.9989318521683403E-2"/>
      </left>
      <right/>
      <top style="thin">
        <color theme="0" tint="-4.9989318521683403E-2"/>
      </top>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right>
      <top/>
      <bottom/>
      <diagonal/>
    </border>
    <border>
      <left style="thin">
        <color theme="0" tint="-4.9989318521683403E-2"/>
      </left>
      <right/>
      <top/>
      <bottom/>
      <diagonal/>
    </border>
    <border>
      <left style="thin">
        <color theme="0" tint="-4.9989318521683403E-2"/>
      </left>
      <right style="thin">
        <color theme="0" tint="-4.9989318521683403E-2"/>
      </right>
      <top/>
      <bottom style="thin">
        <color theme="0" tint="-4.9989318521683403E-2"/>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theme="0"/>
      </left>
      <right style="thin">
        <color theme="0" tint="-4.9989318521683403E-2"/>
      </right>
      <top style="thin">
        <color theme="0" tint="-4.9989318521683403E-2"/>
      </top>
      <bottom/>
      <diagonal/>
    </border>
    <border>
      <left style="thin">
        <color theme="0"/>
      </left>
      <right/>
      <top style="thin">
        <color theme="0" tint="-4.9989318521683403E-2"/>
      </top>
      <bottom/>
      <diagonal/>
    </border>
    <border>
      <left/>
      <right style="thin">
        <color theme="0" tint="-4.9989318521683403E-2"/>
      </right>
      <top style="thin">
        <color theme="0" tint="-4.9989318521683403E-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auto="1"/>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double">
        <color indexed="8"/>
      </bottom>
      <diagonal/>
    </border>
    <border>
      <left style="thick">
        <color indexed="8"/>
      </left>
      <right/>
      <top style="thin">
        <color indexed="8"/>
      </top>
      <bottom style="thin">
        <color indexed="8"/>
      </bottom>
      <diagonal/>
    </border>
    <border>
      <left/>
      <right style="thick">
        <color indexed="8"/>
      </right>
      <top style="thin">
        <color indexed="8"/>
      </top>
      <bottom style="thin">
        <color indexed="8"/>
      </bottom>
      <diagonal/>
    </border>
    <border>
      <left/>
      <right/>
      <top style="thin">
        <color auto="1"/>
      </top>
      <bottom style="thin">
        <color indexed="8"/>
      </bottom>
      <diagonal/>
    </border>
    <border>
      <left style="thin">
        <color indexed="64"/>
      </left>
      <right style="thin">
        <color indexed="8"/>
      </right>
      <top/>
      <bottom style="double">
        <color indexed="8"/>
      </bottom>
      <diagonal/>
    </border>
    <border>
      <left style="thin">
        <color indexed="8"/>
      </left>
      <right style="thin">
        <color indexed="8"/>
      </right>
      <top/>
      <bottom style="double">
        <color indexed="8"/>
      </bottom>
      <diagonal/>
    </border>
    <border>
      <left style="thick">
        <color indexed="8"/>
      </left>
      <right/>
      <top/>
      <bottom style="double">
        <color indexed="8"/>
      </bottom>
      <diagonal/>
    </border>
    <border>
      <left style="thin">
        <color indexed="8"/>
      </left>
      <right style="thick">
        <color indexed="8"/>
      </right>
      <top/>
      <bottom style="double">
        <color indexed="8"/>
      </bottom>
      <diagonal/>
    </border>
    <border>
      <left/>
      <right style="thin">
        <color indexed="8"/>
      </right>
      <top style="thin">
        <color indexed="8"/>
      </top>
      <bottom style="double">
        <color indexed="8"/>
      </bottom>
      <diagonal/>
    </border>
    <border>
      <left style="thin">
        <color indexed="8"/>
      </left>
      <right/>
      <top/>
      <bottom style="double">
        <color indexed="8"/>
      </bottom>
      <diagonal/>
    </border>
    <border>
      <left/>
      <right style="medium">
        <color auto="1"/>
      </right>
      <top style="thin">
        <color indexed="8"/>
      </top>
      <bottom style="double">
        <color indexed="8"/>
      </bottom>
      <diagonal/>
    </border>
    <border>
      <left/>
      <right style="thin">
        <color auto="1"/>
      </right>
      <top/>
      <bottom style="double">
        <color auto="1"/>
      </bottom>
      <diagonal/>
    </border>
    <border>
      <left style="thin">
        <color indexed="64"/>
      </left>
      <right style="thin">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ck">
        <color indexed="8"/>
      </left>
      <right/>
      <top/>
      <bottom style="thin">
        <color indexed="64"/>
      </bottom>
      <diagonal/>
    </border>
    <border>
      <left style="thin">
        <color indexed="8"/>
      </left>
      <right style="thick">
        <color indexed="8"/>
      </right>
      <top style="double">
        <color indexed="8"/>
      </top>
      <bottom style="thin">
        <color indexed="64"/>
      </bottom>
      <diagonal/>
    </border>
    <border>
      <left/>
      <right style="thin">
        <color auto="1"/>
      </right>
      <top style="double">
        <color indexed="8"/>
      </top>
      <bottom style="thin">
        <color indexed="64"/>
      </bottom>
      <diagonal/>
    </border>
    <border>
      <left style="thin">
        <color auto="1"/>
      </left>
      <right/>
      <top style="double">
        <color indexed="8"/>
      </top>
      <bottom style="thin">
        <color indexed="64"/>
      </bottom>
      <diagonal/>
    </border>
    <border>
      <left style="thin">
        <color indexed="8"/>
      </left>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style="thick">
        <color indexed="8"/>
      </right>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ck">
        <color indexed="8"/>
      </left>
      <right style="thin">
        <color indexed="8"/>
      </right>
      <top style="thin">
        <color indexed="64"/>
      </top>
      <bottom style="thin">
        <color indexed="64"/>
      </bottom>
      <diagonal/>
    </border>
    <border>
      <left style="thick">
        <color indexed="8"/>
      </left>
      <right style="thin">
        <color auto="1"/>
      </right>
      <top style="thin">
        <color indexed="64"/>
      </top>
      <bottom style="thin">
        <color indexed="64"/>
      </bottom>
      <diagonal/>
    </border>
    <border>
      <left style="thin">
        <color auto="1"/>
      </left>
      <right style="thick">
        <color indexed="8"/>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ck">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style="thin">
        <color indexed="8"/>
      </right>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ck">
        <color indexed="8"/>
      </right>
      <top style="thin">
        <color indexed="64"/>
      </top>
      <bottom style="thin">
        <color indexed="64"/>
      </bottom>
      <diagonal/>
    </border>
    <border>
      <left style="thin">
        <color theme="0"/>
      </left>
      <right style="thin">
        <color theme="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15">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9" fillId="0" borderId="0"/>
    <xf numFmtId="44" fontId="8" fillId="0" borderId="0" applyFont="0" applyFill="0" applyBorder="0" applyAlignment="0" applyProtection="0"/>
    <xf numFmtId="43" fontId="4" fillId="0" borderId="0" applyFont="0" applyFill="0" applyBorder="0" applyAlignment="0" applyProtection="0"/>
    <xf numFmtId="0" fontId="13" fillId="5"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95" fillId="0" borderId="0" applyNumberFormat="0" applyBorder="0" applyAlignment="0"/>
  </cellStyleXfs>
  <cellXfs count="1662">
    <xf numFmtId="0" fontId="0" fillId="0" borderId="0" xfId="0"/>
    <xf numFmtId="0" fontId="1" fillId="0" borderId="8" xfId="0" applyFont="1" applyBorder="1"/>
    <xf numFmtId="0" fontId="1" fillId="0" borderId="9" xfId="0" applyFont="1" applyBorder="1"/>
    <xf numFmtId="0" fontId="5" fillId="0" borderId="0" xfId="0" applyFont="1"/>
    <xf numFmtId="0" fontId="6" fillId="0" borderId="0" xfId="0" applyFont="1" applyFill="1" applyBorder="1" applyAlignment="1">
      <alignment horizontal="right" vertical="top"/>
    </xf>
    <xf numFmtId="0" fontId="11"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33" fillId="0" borderId="5" xfId="0" applyFont="1" applyBorder="1" applyAlignment="1">
      <alignment horizontal="center" vertical="center"/>
    </xf>
    <xf numFmtId="0" fontId="33" fillId="0" borderId="17" xfId="0" applyFont="1" applyBorder="1" applyAlignment="1">
      <alignment horizontal="center" vertical="center"/>
    </xf>
    <xf numFmtId="0" fontId="33" fillId="0" borderId="6" xfId="0" applyFont="1" applyBorder="1" applyAlignment="1">
      <alignment horizontal="center" vertical="center"/>
    </xf>
    <xf numFmtId="0" fontId="32" fillId="0" borderId="0" xfId="0" applyFont="1" applyAlignment="1"/>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7" fillId="0" borderId="0" xfId="0" applyFont="1" applyAlignment="1">
      <alignment horizontal="center"/>
    </xf>
    <xf numFmtId="0" fontId="5" fillId="2" borderId="0" xfId="0" applyFont="1" applyFill="1"/>
    <xf numFmtId="0" fontId="28" fillId="2" borderId="0" xfId="0" applyFont="1" applyFill="1"/>
    <xf numFmtId="0" fontId="33" fillId="0" borderId="14" xfId="0" applyFont="1" applyFill="1" applyBorder="1" applyAlignment="1">
      <alignment horizontal="center" vertical="center"/>
    </xf>
    <xf numFmtId="0" fontId="5" fillId="0" borderId="0" xfId="0" applyFont="1" applyFill="1"/>
    <xf numFmtId="0" fontId="6" fillId="0" borderId="0" xfId="0" applyFont="1" applyFill="1" applyBorder="1" applyAlignment="1">
      <alignment horizontal="left" vertical="top"/>
    </xf>
    <xf numFmtId="43" fontId="15" fillId="2" borderId="0" xfId="0" applyNumberFormat="1" applyFont="1" applyFill="1" applyBorder="1" applyAlignment="1" applyProtection="1">
      <alignment wrapText="1"/>
    </xf>
    <xf numFmtId="0" fontId="6" fillId="0" borderId="0" xfId="0" applyFont="1" applyFill="1" applyBorder="1" applyAlignment="1" applyProtection="1">
      <alignment vertical="top"/>
      <protection locked="0"/>
    </xf>
    <xf numFmtId="0" fontId="5" fillId="0" borderId="0" xfId="0" applyFont="1" applyFill="1" applyProtection="1">
      <protection locked="0"/>
    </xf>
    <xf numFmtId="0" fontId="6"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11" fillId="0" borderId="0" xfId="0" applyFont="1" applyFill="1" applyBorder="1" applyAlignment="1" applyProtection="1">
      <alignment horizontal="center" vertical="top"/>
      <protection locked="0"/>
    </xf>
    <xf numFmtId="0" fontId="11" fillId="0" borderId="0" xfId="0" applyFont="1" applyFill="1" applyBorder="1" applyAlignment="1" applyProtection="1">
      <alignment vertical="top"/>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7" fillId="0" borderId="5"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7" fillId="0" borderId="0" xfId="0" applyNumberFormat="1" applyFont="1" applyFill="1" applyBorder="1" applyAlignment="1" applyProtection="1">
      <alignment wrapText="1"/>
      <protection locked="0"/>
    </xf>
    <xf numFmtId="0" fontId="18" fillId="0" borderId="0" xfId="0" applyFont="1" applyFill="1" applyBorder="1" applyAlignment="1" applyProtection="1">
      <alignment wrapText="1"/>
      <protection locked="0"/>
    </xf>
    <xf numFmtId="43" fontId="17" fillId="0" borderId="6" xfId="0" applyNumberFormat="1" applyFont="1" applyFill="1" applyBorder="1" applyAlignment="1" applyProtection="1">
      <alignment wrapText="1"/>
      <protection locked="0"/>
    </xf>
    <xf numFmtId="43" fontId="15" fillId="0" borderId="0" xfId="0" applyNumberFormat="1" applyFont="1" applyFill="1" applyBorder="1" applyAlignment="1" applyProtection="1">
      <alignment wrapText="1"/>
      <protection locked="0"/>
    </xf>
    <xf numFmtId="43" fontId="15"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8"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6"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6"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5"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5" fillId="2" borderId="0" xfId="0" applyNumberFormat="1" applyFont="1" applyFill="1" applyBorder="1" applyAlignment="1" applyProtection="1"/>
    <xf numFmtId="43" fontId="15" fillId="2" borderId="6" xfId="0" applyNumberFormat="1" applyFont="1" applyFill="1" applyBorder="1" applyAlignment="1" applyProtection="1"/>
    <xf numFmtId="0" fontId="6" fillId="0" borderId="3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top"/>
      <protection locked="0"/>
    </xf>
    <xf numFmtId="0" fontId="5" fillId="2" borderId="0" xfId="0" applyFont="1" applyFill="1" applyProtection="1">
      <protection locked="0"/>
    </xf>
    <xf numFmtId="0" fontId="6" fillId="0" borderId="0" xfId="0" applyFont="1" applyFill="1" applyProtection="1">
      <protection locked="0"/>
    </xf>
    <xf numFmtId="0" fontId="7" fillId="2" borderId="5" xfId="0" applyFont="1" applyFill="1" applyBorder="1" applyAlignment="1" applyProtection="1">
      <alignment wrapText="1"/>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5" fillId="0" borderId="0" xfId="0" applyFont="1" applyProtection="1">
      <protection locked="0"/>
    </xf>
    <xf numFmtId="0" fontId="20"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6" fillId="0" borderId="41" xfId="0" applyFont="1" applyFill="1" applyBorder="1" applyAlignment="1" applyProtection="1">
      <alignment horizontal="center" vertical="center" wrapText="1"/>
      <protection locked="0"/>
    </xf>
    <xf numFmtId="0" fontId="22"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22" fillId="0" borderId="0" xfId="0" applyFont="1" applyAlignment="1" applyProtection="1">
      <protection locked="0"/>
    </xf>
    <xf numFmtId="0" fontId="21" fillId="3" borderId="42" xfId="0" applyFont="1" applyFill="1" applyBorder="1" applyAlignment="1" applyProtection="1">
      <alignment horizontal="justify" vertical="center"/>
      <protection locked="0"/>
    </xf>
    <xf numFmtId="0" fontId="27" fillId="3" borderId="41" xfId="0" applyFont="1" applyFill="1" applyBorder="1" applyAlignment="1" applyProtection="1">
      <alignment horizontal="center" vertical="center"/>
      <protection locked="0"/>
    </xf>
    <xf numFmtId="0" fontId="27" fillId="3" borderId="43" xfId="0" applyFont="1" applyFill="1" applyBorder="1" applyAlignment="1" applyProtection="1">
      <alignment horizontal="center" vertical="center"/>
      <protection locked="0"/>
    </xf>
    <xf numFmtId="0" fontId="12" fillId="0" borderId="6" xfId="0" applyFont="1" applyFill="1" applyBorder="1" applyProtection="1">
      <protection locked="0"/>
    </xf>
    <xf numFmtId="0" fontId="12" fillId="0" borderId="0" xfId="0" applyFont="1" applyFill="1" applyProtection="1">
      <protection locked="0"/>
    </xf>
    <xf numFmtId="0" fontId="12" fillId="0" borderId="5" xfId="0" applyFont="1" applyFill="1" applyBorder="1" applyAlignment="1" applyProtection="1">
      <alignment horizontal="justify" vertical="top"/>
      <protection locked="0"/>
    </xf>
    <xf numFmtId="0" fontId="25" fillId="0" borderId="0" xfId="0" applyFont="1" applyFill="1" applyBorder="1" applyAlignment="1" applyProtection="1">
      <alignment vertical="top"/>
      <protection locked="0"/>
    </xf>
    <xf numFmtId="0" fontId="26" fillId="0" borderId="5" xfId="0" applyFont="1" applyFill="1" applyBorder="1" applyAlignment="1" applyProtection="1">
      <alignment horizontal="justify" vertical="top"/>
      <protection locked="0"/>
    </xf>
    <xf numFmtId="0" fontId="26" fillId="0" borderId="0" xfId="0" applyFont="1" applyFill="1" applyProtection="1">
      <protection locked="0"/>
    </xf>
    <xf numFmtId="0" fontId="24" fillId="0" borderId="5"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25" fillId="0" borderId="5" xfId="0" applyFont="1" applyFill="1" applyBorder="1" applyAlignment="1" applyProtection="1">
      <alignment vertical="top"/>
      <protection locked="0"/>
    </xf>
    <xf numFmtId="0" fontId="24" fillId="0" borderId="0" xfId="0" applyFont="1" applyFill="1" applyBorder="1" applyAlignment="1" applyProtection="1">
      <alignment vertical="top" wrapText="1"/>
      <protection locked="0"/>
    </xf>
    <xf numFmtId="0" fontId="23" fillId="0" borderId="5"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4" fillId="0" borderId="8" xfId="0" applyFont="1" applyFill="1" applyBorder="1" applyAlignment="1" applyProtection="1">
      <alignment vertical="top" wrapText="1"/>
      <protection locked="0"/>
    </xf>
    <xf numFmtId="0" fontId="24" fillId="0" borderId="7" xfId="0" applyFont="1" applyFill="1" applyBorder="1" applyAlignment="1" applyProtection="1">
      <alignment vertical="top"/>
      <protection locked="0"/>
    </xf>
    <xf numFmtId="0" fontId="12" fillId="0" borderId="0" xfId="0" applyFont="1" applyFill="1" applyBorder="1" applyAlignment="1" applyProtection="1">
      <alignment horizontal="left" vertical="top" wrapText="1" indent="2"/>
      <protection locked="0"/>
    </xf>
    <xf numFmtId="0" fontId="12" fillId="0" borderId="0" xfId="0" applyFont="1" applyFill="1" applyBorder="1" applyAlignment="1" applyProtection="1">
      <alignment horizontal="left" vertical="top" indent="2"/>
      <protection locked="0"/>
    </xf>
    <xf numFmtId="4" fontId="25" fillId="0" borderId="0" xfId="0" applyNumberFormat="1" applyFont="1" applyFill="1" applyBorder="1" applyAlignment="1" applyProtection="1">
      <alignment vertical="top"/>
    </xf>
    <xf numFmtId="4" fontId="25" fillId="0" borderId="6" xfId="0" applyNumberFormat="1" applyFont="1" applyFill="1" applyBorder="1" applyAlignment="1" applyProtection="1">
      <alignment vertical="top"/>
    </xf>
    <xf numFmtId="4" fontId="12" fillId="0" borderId="0" xfId="0" applyNumberFormat="1" applyFont="1" applyFill="1" applyBorder="1" applyProtection="1">
      <protection locked="0"/>
    </xf>
    <xf numFmtId="4" fontId="12" fillId="0" borderId="6" xfId="0" applyNumberFormat="1" applyFont="1" applyFill="1" applyBorder="1" applyProtection="1">
      <protection locked="0"/>
    </xf>
    <xf numFmtId="4" fontId="24" fillId="0" borderId="0" xfId="0" applyNumberFormat="1" applyFont="1" applyFill="1" applyBorder="1" applyAlignment="1" applyProtection="1">
      <alignment vertical="top"/>
    </xf>
    <xf numFmtId="4" fontId="24" fillId="0" borderId="6" xfId="0" applyNumberFormat="1" applyFont="1" applyFill="1" applyBorder="1" applyAlignment="1" applyProtection="1">
      <alignment vertical="top"/>
    </xf>
    <xf numFmtId="4" fontId="12" fillId="0" borderId="0" xfId="0" applyNumberFormat="1" applyFont="1" applyFill="1" applyBorder="1" applyAlignment="1" applyProtection="1">
      <alignment vertical="top"/>
    </xf>
    <xf numFmtId="4" fontId="12" fillId="0" borderId="6" xfId="0" applyNumberFormat="1" applyFont="1" applyFill="1" applyBorder="1" applyAlignment="1" applyProtection="1">
      <alignment vertical="top"/>
    </xf>
    <xf numFmtId="4" fontId="25" fillId="0" borderId="0" xfId="0" applyNumberFormat="1" applyFont="1" applyFill="1" applyBorder="1" applyAlignment="1" applyProtection="1">
      <alignment vertical="top"/>
      <protection locked="0"/>
    </xf>
    <xf numFmtId="4" fontId="25" fillId="0" borderId="6" xfId="0" applyNumberFormat="1" applyFont="1" applyFill="1" applyBorder="1" applyAlignment="1" applyProtection="1">
      <alignment vertical="top"/>
      <protection locked="0"/>
    </xf>
    <xf numFmtId="4" fontId="12" fillId="0" borderId="0" xfId="0" applyNumberFormat="1" applyFont="1" applyFill="1" applyBorder="1" applyAlignment="1" applyProtection="1">
      <alignment vertical="top"/>
      <protection locked="0"/>
    </xf>
    <xf numFmtId="4" fontId="12" fillId="0" borderId="6" xfId="0" applyNumberFormat="1" applyFont="1" applyFill="1" applyBorder="1" applyAlignment="1" applyProtection="1">
      <alignment vertical="top"/>
      <protection locked="0"/>
    </xf>
    <xf numFmtId="4" fontId="24" fillId="0" borderId="0" xfId="0" applyNumberFormat="1" applyFont="1" applyFill="1" applyBorder="1" applyAlignment="1" applyProtection="1">
      <alignment vertical="top" wrapText="1"/>
    </xf>
    <xf numFmtId="4" fontId="24" fillId="0" borderId="6" xfId="0" applyNumberFormat="1" applyFont="1" applyFill="1" applyBorder="1" applyAlignment="1" applyProtection="1">
      <alignment vertical="top" wrapText="1"/>
    </xf>
    <xf numFmtId="4" fontId="24" fillId="0" borderId="8" xfId="0" applyNumberFormat="1" applyFont="1" applyFill="1" applyBorder="1" applyAlignment="1" applyProtection="1">
      <alignment vertical="top" wrapText="1"/>
    </xf>
    <xf numFmtId="4" fontId="24" fillId="0" borderId="9" xfId="0" applyNumberFormat="1" applyFont="1" applyFill="1" applyBorder="1" applyAlignment="1" applyProtection="1">
      <alignment vertical="top" wrapText="1"/>
    </xf>
    <xf numFmtId="0" fontId="14" fillId="0" borderId="41"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1" fillId="3" borderId="5" xfId="0" applyFont="1" applyFill="1" applyBorder="1" applyAlignment="1" applyProtection="1">
      <alignment horizontal="justify" vertical="center"/>
      <protection locked="0"/>
    </xf>
    <xf numFmtId="0" fontId="16" fillId="3" borderId="5" xfId="0" applyFont="1" applyFill="1" applyBorder="1" applyAlignment="1" applyProtection="1">
      <alignment horizontal="justify" vertical="center"/>
      <protection locked="0"/>
    </xf>
    <xf numFmtId="0" fontId="6" fillId="0" borderId="22"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5" fillId="0" borderId="17" xfId="0" applyNumberFormat="1" applyFont="1" applyBorder="1" applyAlignment="1" applyProtection="1">
      <alignment horizontal="right" vertical="top" wrapText="1"/>
      <protection locked="0"/>
    </xf>
    <xf numFmtId="4" fontId="15"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4" fontId="17" fillId="0" borderId="17" xfId="0" applyNumberFormat="1" applyFont="1" applyBorder="1" applyAlignment="1" applyProtection="1">
      <alignment horizontal="right" vertical="top" wrapText="1"/>
      <protection locked="0"/>
    </xf>
    <xf numFmtId="4" fontId="17" fillId="0" borderId="6" xfId="0" applyNumberFormat="1" applyFont="1" applyBorder="1" applyAlignment="1" applyProtection="1">
      <alignment horizontal="right" vertical="top" wrapText="1"/>
      <protection locked="0"/>
    </xf>
    <xf numFmtId="0" fontId="15" fillId="0" borderId="16"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5" fillId="0" borderId="17" xfId="0" applyNumberFormat="1" applyFont="1" applyBorder="1" applyAlignment="1" applyProtection="1">
      <alignment horizontal="right" vertical="top" wrapText="1"/>
    </xf>
    <xf numFmtId="4" fontId="15" fillId="0" borderId="6" xfId="0" applyNumberFormat="1" applyFont="1" applyBorder="1" applyAlignment="1" applyProtection="1">
      <alignment horizontal="right" vertical="top" wrapText="1"/>
    </xf>
    <xf numFmtId="0" fontId="3" fillId="4" borderId="15"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3" fillId="0" borderId="2" xfId="0" applyFont="1" applyBorder="1" applyAlignment="1" applyProtection="1">
      <alignment horizontal="justify" vertical="center" wrapText="1"/>
      <protection locked="0"/>
    </xf>
    <xf numFmtId="0" fontId="10"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3" fillId="0" borderId="0" xfId="0" applyFont="1" applyBorder="1" applyAlignment="1" applyProtection="1">
      <alignment horizontal="justify" vertical="center" wrapText="1"/>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horizontal="right" vertical="center" wrapText="1"/>
      <protection locked="0"/>
    </xf>
    <xf numFmtId="49" fontId="3" fillId="0" borderId="13" xfId="0" applyNumberFormat="1" applyFont="1" applyFill="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3" fillId="0" borderId="2" xfId="0" applyNumberFormat="1" applyFont="1" applyBorder="1" applyAlignment="1" applyProtection="1">
      <alignment horizontal="right" vertical="center" wrapText="1"/>
      <protection locked="0"/>
    </xf>
    <xf numFmtId="4" fontId="10" fillId="0" borderId="3" xfId="0" applyNumberFormat="1" applyFont="1" applyBorder="1" applyAlignment="1" applyProtection="1">
      <alignment horizontal="right" vertical="center" wrapText="1"/>
      <protection locked="0"/>
    </xf>
    <xf numFmtId="0" fontId="10"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43" fillId="0" borderId="0" xfId="0" applyFont="1" applyAlignment="1" applyProtection="1">
      <alignment vertical="center"/>
      <protection locked="0"/>
    </xf>
    <xf numFmtId="0" fontId="44" fillId="0" borderId="0" xfId="0" applyFont="1" applyAlignment="1" applyProtection="1">
      <alignment vertical="center"/>
      <protection locked="0"/>
    </xf>
    <xf numFmtId="0" fontId="40" fillId="0" borderId="0" xfId="0" applyFont="1" applyAlignment="1" applyProtection="1">
      <alignment vertical="center"/>
      <protection locked="0"/>
    </xf>
    <xf numFmtId="0" fontId="6" fillId="0" borderId="0"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protection locked="0"/>
    </xf>
    <xf numFmtId="4" fontId="16" fillId="3" borderId="9" xfId="0" applyNumberFormat="1"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0" fontId="6" fillId="2" borderId="22" xfId="0" applyFont="1" applyFill="1" applyBorder="1" applyAlignment="1" applyProtection="1">
      <alignment horizontal="center" vertical="center" wrapText="1"/>
      <protection locked="0"/>
    </xf>
    <xf numFmtId="4" fontId="6" fillId="2" borderId="45" xfId="0" applyNumberFormat="1" applyFont="1" applyFill="1" applyBorder="1" applyAlignment="1" applyProtection="1">
      <alignment horizontal="right" vertical="center" wrapText="1"/>
    </xf>
    <xf numFmtId="0" fontId="21" fillId="3" borderId="44" xfId="0" applyFont="1" applyFill="1" applyBorder="1" applyAlignment="1" applyProtection="1">
      <alignment vertical="center"/>
      <protection locked="0"/>
    </xf>
    <xf numFmtId="0" fontId="21" fillId="3" borderId="22" xfId="0" applyFont="1" applyFill="1" applyBorder="1" applyAlignment="1" applyProtection="1">
      <alignment vertical="center"/>
      <protection locked="0"/>
    </xf>
    <xf numFmtId="0" fontId="16" fillId="3" borderId="22" xfId="0" applyFont="1" applyFill="1" applyBorder="1" applyAlignment="1" applyProtection="1">
      <alignment horizontal="justify" vertical="center"/>
      <protection locked="0"/>
    </xf>
    <xf numFmtId="4" fontId="6" fillId="0" borderId="45" xfId="0" applyNumberFormat="1" applyFont="1" applyFill="1" applyBorder="1" applyAlignment="1" applyProtection="1">
      <alignment horizontal="right" vertical="center" wrapText="1"/>
    </xf>
    <xf numFmtId="43" fontId="6" fillId="0" borderId="17" xfId="0" applyNumberFormat="1" applyFont="1" applyFill="1" applyBorder="1" applyAlignment="1" applyProtection="1">
      <alignment horizontal="right" vertical="center" wrapText="1"/>
      <protection locked="0"/>
    </xf>
    <xf numFmtId="43" fontId="6" fillId="0" borderId="16"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16" fillId="3" borderId="17" xfId="0" applyFont="1" applyFill="1" applyBorder="1" applyAlignment="1" applyProtection="1">
      <alignment horizontal="right" vertical="center"/>
      <protection locked="0"/>
    </xf>
    <xf numFmtId="0" fontId="21" fillId="2" borderId="44" xfId="0" applyFont="1" applyFill="1" applyBorder="1" applyAlignment="1" applyProtection="1">
      <alignment vertical="center"/>
      <protection locked="0"/>
    </xf>
    <xf numFmtId="0" fontId="21" fillId="2" borderId="22" xfId="0" applyFont="1" applyFill="1" applyBorder="1" applyAlignment="1" applyProtection="1">
      <alignment vertical="center"/>
      <protection locked="0"/>
    </xf>
    <xf numFmtId="0" fontId="16" fillId="2" borderId="22" xfId="0" applyFont="1" applyFill="1" applyBorder="1" applyAlignment="1" applyProtection="1">
      <alignment horizontal="justify" vertical="center"/>
      <protection locked="0"/>
    </xf>
    <xf numFmtId="0" fontId="6" fillId="4" borderId="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4" fontId="6" fillId="4" borderId="3"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6" fillId="0" borderId="2" xfId="0" applyFont="1" applyFill="1" applyBorder="1" applyAlignment="1" applyProtection="1">
      <alignment horizontal="center" vertical="center" wrapText="1"/>
      <protection locked="0"/>
    </xf>
    <xf numFmtId="4" fontId="16" fillId="3" borderId="3" xfId="0" applyNumberFormat="1" applyFont="1" applyFill="1" applyBorder="1" applyAlignment="1" applyProtection="1">
      <alignment horizontal="right" vertical="center"/>
      <protection locked="0"/>
    </xf>
    <xf numFmtId="0" fontId="29" fillId="3" borderId="8" xfId="0" applyFont="1" applyFill="1" applyBorder="1" applyAlignment="1" applyProtection="1">
      <alignment horizontal="justify" vertical="center"/>
      <protection locked="0"/>
    </xf>
    <xf numFmtId="0" fontId="6" fillId="0" borderId="8"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19" fillId="3" borderId="14" xfId="0" applyFont="1" applyFill="1" applyBorder="1" applyAlignment="1" applyProtection="1">
      <alignment horizontal="justify" vertical="center"/>
      <protection locked="0"/>
    </xf>
    <xf numFmtId="0" fontId="2" fillId="3" borderId="28" xfId="0" applyFont="1" applyFill="1" applyBorder="1" applyAlignment="1" applyProtection="1">
      <alignment horizontal="justify" vertical="center"/>
      <protection locked="0"/>
    </xf>
    <xf numFmtId="0" fontId="19" fillId="3" borderId="28" xfId="0" applyFont="1" applyFill="1" applyBorder="1" applyAlignment="1" applyProtection="1">
      <alignment horizontal="justify" vertical="center"/>
      <protection locked="0"/>
    </xf>
    <xf numFmtId="0" fontId="16" fillId="3" borderId="1" xfId="0" applyFont="1" applyFill="1" applyBorder="1" applyAlignment="1" applyProtection="1">
      <alignment horizontal="justify" vertical="center"/>
      <protection locked="0"/>
    </xf>
    <xf numFmtId="0" fontId="21"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45"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45" fillId="0" borderId="0" xfId="0" applyFont="1" applyFill="1" applyAlignment="1" applyProtection="1">
      <alignment horizontal="justify"/>
      <protection locked="0"/>
    </xf>
    <xf numFmtId="0" fontId="46" fillId="0" borderId="0" xfId="0" applyFont="1" applyFill="1" applyAlignment="1" applyProtection="1">
      <alignment horizontal="right"/>
      <protection locked="0"/>
    </xf>
    <xf numFmtId="0" fontId="1" fillId="0" borderId="48" xfId="0" applyFont="1" applyFill="1" applyBorder="1" applyAlignment="1" applyProtection="1">
      <alignment horizontal="left" vertical="center" wrapText="1" indent="2"/>
      <protection locked="0"/>
    </xf>
    <xf numFmtId="0" fontId="1" fillId="0" borderId="49" xfId="0" applyFont="1" applyFill="1" applyBorder="1" applyAlignment="1" applyProtection="1">
      <alignment horizontal="justify" vertical="center" wrapText="1"/>
      <protection locked="0"/>
    </xf>
    <xf numFmtId="0" fontId="6" fillId="0" borderId="0" xfId="0" applyFont="1" applyFill="1" applyAlignment="1" applyProtection="1">
      <alignment vertical="center"/>
      <protection locked="0"/>
    </xf>
    <xf numFmtId="49" fontId="25" fillId="0" borderId="16" xfId="0" applyNumberFormat="1" applyFont="1" applyFill="1" applyBorder="1" applyAlignment="1" applyProtection="1">
      <alignment horizontal="center" vertical="center" wrapText="1"/>
      <protection locked="0"/>
    </xf>
    <xf numFmtId="49" fontId="25" fillId="0" borderId="18" xfId="0"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22" fillId="0" borderId="48" xfId="0" applyFont="1" applyFill="1" applyBorder="1" applyAlignment="1" applyProtection="1">
      <alignment horizontal="justify" vertical="center" wrapText="1"/>
      <protection locked="0"/>
    </xf>
    <xf numFmtId="0" fontId="3" fillId="0" borderId="44" xfId="0" applyFont="1" applyFill="1" applyBorder="1" applyAlignment="1" applyProtection="1">
      <alignment horizontal="justify" vertical="center" wrapText="1"/>
      <protection locked="0"/>
    </xf>
    <xf numFmtId="49" fontId="25" fillId="0" borderId="0" xfId="0" applyNumberFormat="1" applyFont="1" applyFill="1" applyAlignment="1" applyProtection="1">
      <alignment vertical="center"/>
      <protection locked="0"/>
    </xf>
    <xf numFmtId="0" fontId="6" fillId="0" borderId="15"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7"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1" fillId="0" borderId="15"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4" fontId="1" fillId="0" borderId="47" xfId="0" applyNumberFormat="1" applyFont="1" applyFill="1" applyBorder="1" applyAlignment="1" applyProtection="1">
      <alignment horizontal="right" vertical="center" wrapText="1"/>
    </xf>
    <xf numFmtId="0" fontId="1" fillId="0" borderId="48" xfId="0" applyFont="1" applyFill="1" applyBorder="1" applyAlignment="1" applyProtection="1">
      <alignment horizontal="left" vertical="center" wrapText="1" indent="1"/>
      <protection locked="0"/>
    </xf>
    <xf numFmtId="4" fontId="6" fillId="0" borderId="0" xfId="0" applyNumberFormat="1" applyFont="1" applyFill="1" applyBorder="1" applyAlignment="1" applyProtection="1">
      <alignment horizontal="right" vertical="top"/>
      <protection locked="0"/>
    </xf>
    <xf numFmtId="4" fontId="11" fillId="0" borderId="15" xfId="0" applyNumberFormat="1" applyFont="1" applyFill="1" applyBorder="1" applyAlignment="1" applyProtection="1">
      <alignment horizontal="center" vertical="center" wrapText="1"/>
      <protection locked="0"/>
    </xf>
    <xf numFmtId="4" fontId="11" fillId="0" borderId="23" xfId="0" applyNumberFormat="1" applyFont="1" applyFill="1" applyBorder="1" applyAlignment="1" applyProtection="1">
      <alignment horizontal="center" vertical="center" wrapText="1"/>
      <protection locked="0"/>
    </xf>
    <xf numFmtId="4" fontId="11" fillId="0" borderId="16" xfId="0" applyNumberFormat="1" applyFont="1" applyFill="1" applyBorder="1" applyAlignment="1" applyProtection="1">
      <alignment horizontal="center" vertical="center" wrapText="1"/>
      <protection locked="0"/>
    </xf>
    <xf numFmtId="4" fontId="11" fillId="0" borderId="18" xfId="0" applyNumberFormat="1" applyFont="1" applyFill="1" applyBorder="1" applyAlignment="1" applyProtection="1">
      <alignment horizontal="center" vertical="center" wrapText="1"/>
      <protection locked="0"/>
    </xf>
    <xf numFmtId="0" fontId="5" fillId="0" borderId="48"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7"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0" fontId="3" fillId="0" borderId="48" xfId="0" applyFont="1" applyBorder="1" applyAlignment="1">
      <alignment horizontal="left" vertical="top" wrapText="1"/>
    </xf>
    <xf numFmtId="0" fontId="1" fillId="0" borderId="48" xfId="0" applyFont="1" applyBorder="1" applyAlignment="1">
      <alignment horizontal="left" vertical="top" wrapText="1" indent="1"/>
    </xf>
    <xf numFmtId="0" fontId="1" fillId="0" borderId="48" xfId="0" applyFont="1" applyBorder="1" applyAlignment="1">
      <alignment horizontal="left" vertical="top" wrapText="1" indent="2"/>
    </xf>
    <xf numFmtId="0" fontId="1" fillId="0" borderId="48" xfId="0" applyFont="1" applyBorder="1" applyAlignment="1">
      <alignment horizontal="left" vertical="top" wrapText="1" indent="3"/>
    </xf>
    <xf numFmtId="49" fontId="25" fillId="4" borderId="16" xfId="0" applyNumberFormat="1" applyFont="1" applyFill="1" applyBorder="1" applyAlignment="1">
      <alignment horizontal="center" vertical="center" wrapText="1"/>
    </xf>
    <xf numFmtId="0" fontId="5" fillId="0" borderId="0" xfId="0" applyFont="1" applyProtection="1"/>
    <xf numFmtId="0" fontId="10" fillId="4" borderId="0" xfId="0" applyFont="1" applyFill="1" applyBorder="1" applyAlignment="1" applyProtection="1">
      <alignment horizontal="right"/>
      <protection locked="0"/>
    </xf>
    <xf numFmtId="0" fontId="32" fillId="0" borderId="0" xfId="0" applyFont="1" applyAlignment="1" applyProtection="1">
      <protection locked="0"/>
    </xf>
    <xf numFmtId="0" fontId="33" fillId="0" borderId="26"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33" fillId="0" borderId="24"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4" fontId="33" fillId="0" borderId="17" xfId="0" applyNumberFormat="1" applyFont="1" applyBorder="1" applyAlignment="1" applyProtection="1">
      <alignment horizontal="right" vertical="center"/>
      <protection locked="0"/>
    </xf>
    <xf numFmtId="4" fontId="33" fillId="0" borderId="14" xfId="0" applyNumberFormat="1" applyFont="1" applyBorder="1" applyAlignment="1" applyProtection="1">
      <alignment horizontal="right" vertical="center"/>
      <protection locked="0"/>
    </xf>
    <xf numFmtId="4" fontId="33" fillId="0" borderId="6"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33" fillId="0" borderId="10" xfId="0" applyFont="1" applyBorder="1" applyAlignment="1" applyProtection="1">
      <alignment horizontal="center" vertical="center"/>
      <protection locked="0"/>
    </xf>
    <xf numFmtId="0" fontId="33" fillId="0" borderId="21" xfId="0" applyFont="1" applyBorder="1" applyAlignment="1" applyProtection="1">
      <alignment vertical="center"/>
      <protection locked="0"/>
    </xf>
    <xf numFmtId="0" fontId="34" fillId="0" borderId="0" xfId="0" applyFont="1" applyProtection="1">
      <protection locked="0"/>
    </xf>
    <xf numFmtId="4" fontId="33" fillId="0" borderId="17" xfId="0" applyNumberFormat="1" applyFont="1" applyBorder="1" applyAlignment="1" applyProtection="1">
      <alignment horizontal="right" vertical="center"/>
    </xf>
    <xf numFmtId="4" fontId="33" fillId="0" borderId="14" xfId="0" applyNumberFormat="1" applyFont="1" applyBorder="1" applyAlignment="1" applyProtection="1">
      <alignment horizontal="right" vertical="center"/>
    </xf>
    <xf numFmtId="4" fontId="33" fillId="0" borderId="6" xfId="0" applyNumberFormat="1" applyFont="1" applyBorder="1" applyAlignment="1" applyProtection="1">
      <alignment horizontal="right" vertical="center"/>
    </xf>
    <xf numFmtId="4" fontId="33" fillId="0" borderId="22" xfId="0" applyNumberFormat="1" applyFont="1" applyBorder="1" applyAlignment="1" applyProtection="1">
      <alignment horizontal="right" vertical="center"/>
    </xf>
    <xf numFmtId="4" fontId="33" fillId="0" borderId="45" xfId="0" applyNumberFormat="1" applyFont="1" applyBorder="1" applyAlignment="1" applyProtection="1">
      <alignment horizontal="right" vertical="center"/>
    </xf>
    <xf numFmtId="0" fontId="20" fillId="0" borderId="0" xfId="0" applyFont="1" applyAlignment="1" applyProtection="1">
      <protection locked="0"/>
    </xf>
    <xf numFmtId="0" fontId="33" fillId="0" borderId="1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4" fontId="33" fillId="0" borderId="12" xfId="0" applyNumberFormat="1" applyFont="1" applyBorder="1" applyAlignment="1" applyProtection="1">
      <alignment horizontal="right" vertical="center"/>
    </xf>
    <xf numFmtId="0" fontId="0" fillId="0" borderId="0" xfId="0" applyProtection="1">
      <protection locked="0"/>
    </xf>
    <xf numFmtId="0" fontId="11" fillId="0" borderId="8" xfId="0" applyFont="1" applyFill="1" applyBorder="1" applyAlignment="1" applyProtection="1">
      <alignment vertical="center" wrapText="1"/>
      <protection locked="0"/>
    </xf>
    <xf numFmtId="49" fontId="25"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1" fillId="0" borderId="5" xfId="0" applyFont="1" applyBorder="1" applyAlignment="1" applyProtection="1">
      <alignment vertical="center" wrapText="1"/>
      <protection locked="0"/>
    </xf>
    <xf numFmtId="4" fontId="31" fillId="0" borderId="17" xfId="0" applyNumberFormat="1" applyFont="1" applyBorder="1" applyAlignment="1" applyProtection="1">
      <alignment horizontal="right" vertical="center" wrapText="1"/>
      <protection locked="0"/>
    </xf>
    <xf numFmtId="0" fontId="48" fillId="0" borderId="0" xfId="0" applyFont="1" applyProtection="1">
      <protection locked="0"/>
    </xf>
    <xf numFmtId="0" fontId="11" fillId="0" borderId="48" xfId="0" applyFont="1" applyBorder="1" applyAlignment="1" applyProtection="1">
      <alignment vertical="top" wrapText="1"/>
      <protection locked="0"/>
    </xf>
    <xf numFmtId="0" fontId="3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8" xfId="0" applyFont="1" applyBorder="1" applyAlignment="1" applyProtection="1">
      <alignment horizontal="justify" vertical="center" wrapText="1"/>
      <protection locked="0"/>
    </xf>
    <xf numFmtId="0" fontId="22" fillId="0" borderId="48" xfId="0" applyFont="1" applyBorder="1" applyAlignment="1" applyProtection="1">
      <alignment horizontal="left" vertical="center" wrapText="1" indent="4"/>
      <protection locked="0"/>
    </xf>
    <xf numFmtId="0" fontId="3" fillId="0" borderId="44" xfId="0" applyFont="1" applyBorder="1" applyAlignment="1" applyProtection="1">
      <alignment horizontal="justify" vertical="center" wrapText="1"/>
      <protection locked="0"/>
    </xf>
    <xf numFmtId="0" fontId="6" fillId="0" borderId="0" xfId="0" applyFont="1" applyFill="1" applyBorder="1" applyAlignment="1">
      <alignment horizontal="right"/>
    </xf>
    <xf numFmtId="0" fontId="32"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left" vertical="center"/>
    </xf>
    <xf numFmtId="0" fontId="33"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5" xfId="0" applyFont="1" applyFill="1" applyBorder="1" applyAlignment="1"/>
    <xf numFmtId="0" fontId="5" fillId="0" borderId="6" xfId="0" applyFont="1" applyFill="1" applyBorder="1"/>
    <xf numFmtId="0" fontId="5" fillId="0" borderId="7" xfId="0" applyFont="1" applyFill="1" applyBorder="1" applyAlignment="1"/>
    <xf numFmtId="0" fontId="5" fillId="0" borderId="8" xfId="0" applyFont="1" applyFill="1" applyBorder="1"/>
    <xf numFmtId="0" fontId="36" fillId="0" borderId="0" xfId="0" applyFont="1" applyFill="1" applyAlignment="1"/>
    <xf numFmtId="0" fontId="34" fillId="0" borderId="0" xfId="0" applyFont="1" applyFill="1" applyBorder="1" applyAlignment="1">
      <alignment vertical="center" wrapText="1"/>
    </xf>
    <xf numFmtId="0" fontId="33" fillId="0" borderId="0" xfId="0" applyFont="1" applyFill="1" applyBorder="1" applyAlignment="1">
      <alignment horizontal="left" vertical="center"/>
    </xf>
    <xf numFmtId="0" fontId="33" fillId="0" borderId="3" xfId="0" applyFont="1" applyFill="1" applyBorder="1" applyAlignment="1">
      <alignment horizontal="center" vertical="center"/>
    </xf>
    <xf numFmtId="0" fontId="6" fillId="4" borderId="0" xfId="0" applyFont="1" applyFill="1" applyBorder="1" applyAlignment="1" applyProtection="1">
      <alignment horizontal="right"/>
      <protection locked="0"/>
    </xf>
    <xf numFmtId="0" fontId="33" fillId="0" borderId="5" xfId="0" applyFont="1" applyBorder="1" applyAlignment="1" applyProtection="1">
      <alignment horizontal="left" vertical="center"/>
      <protection locked="0"/>
    </xf>
    <xf numFmtId="4" fontId="33" fillId="0" borderId="47" xfId="0" applyNumberFormat="1" applyFont="1" applyBorder="1" applyAlignment="1" applyProtection="1">
      <alignment horizontal="right" vertical="center"/>
      <protection locked="0"/>
    </xf>
    <xf numFmtId="0" fontId="34" fillId="0" borderId="14" xfId="0" applyFont="1" applyBorder="1" applyAlignment="1" applyProtection="1">
      <alignment horizontal="left" vertical="center"/>
      <protection locked="0"/>
    </xf>
    <xf numFmtId="0" fontId="33" fillId="2" borderId="15"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 fontId="33" fillId="0" borderId="47" xfId="0" applyNumberFormat="1" applyFont="1" applyBorder="1" applyAlignment="1" applyProtection="1">
      <alignment horizontal="right" vertical="center"/>
    </xf>
    <xf numFmtId="0" fontId="49" fillId="0" borderId="0" xfId="0" applyFont="1"/>
    <xf numFmtId="0" fontId="11" fillId="0" borderId="0" xfId="0" applyFont="1" applyFill="1" applyBorder="1" applyAlignment="1" applyProtection="1">
      <alignment vertical="center"/>
      <protection locked="0"/>
    </xf>
    <xf numFmtId="4" fontId="6" fillId="0" borderId="8" xfId="0" applyNumberFormat="1" applyFont="1" applyFill="1" applyBorder="1" applyAlignment="1" applyProtection="1">
      <alignment horizontal="left" vertical="top"/>
      <protection locked="0"/>
    </xf>
    <xf numFmtId="0" fontId="6" fillId="0" borderId="44"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21" fillId="0" borderId="46" xfId="0" applyFont="1" applyFill="1" applyBorder="1" applyAlignment="1" applyProtection="1">
      <alignment vertical="center"/>
      <protection locked="0"/>
    </xf>
    <xf numFmtId="0" fontId="2" fillId="0" borderId="48" xfId="0" applyFont="1" applyFill="1" applyBorder="1" applyAlignment="1" applyProtection="1">
      <alignment horizontal="left" vertical="center" indent="3"/>
      <protection locked="0"/>
    </xf>
    <xf numFmtId="0" fontId="2" fillId="0" borderId="2" xfId="0" applyFont="1" applyFill="1" applyBorder="1" applyAlignment="1" applyProtection="1">
      <alignment horizontal="justify" vertical="center"/>
      <protection locked="0"/>
    </xf>
    <xf numFmtId="0" fontId="21" fillId="0" borderId="8" xfId="0" applyFont="1" applyFill="1" applyBorder="1" applyAlignment="1" applyProtection="1">
      <alignment horizontal="left" vertical="center"/>
      <protection locked="0"/>
    </xf>
    <xf numFmtId="0" fontId="2" fillId="0" borderId="49"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6" fillId="0" borderId="2" xfId="0" applyNumberFormat="1" applyFont="1" applyFill="1" applyBorder="1" applyAlignment="1" applyProtection="1">
      <alignment horizontal="right" vertical="center" wrapText="1"/>
    </xf>
    <xf numFmtId="4" fontId="6" fillId="0" borderId="8" xfId="0" applyNumberFormat="1" applyFont="1" applyFill="1" applyBorder="1" applyAlignment="1" applyProtection="1">
      <alignment horizontal="right" vertical="center" wrapText="1"/>
    </xf>
    <xf numFmtId="4" fontId="6" fillId="2" borderId="23"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6" fillId="0" borderId="47" xfId="0" applyNumberFormat="1" applyFont="1" applyFill="1" applyBorder="1" applyAlignment="1" applyProtection="1">
      <alignment horizontal="right" vertical="center"/>
    </xf>
    <xf numFmtId="4" fontId="16" fillId="0" borderId="18" xfId="0" applyNumberFormat="1" applyFont="1" applyFill="1" applyBorder="1" applyAlignment="1" applyProtection="1">
      <alignment horizontal="right" vertical="center"/>
    </xf>
    <xf numFmtId="4" fontId="16" fillId="0" borderId="2" xfId="0" applyNumberFormat="1" applyFont="1" applyFill="1" applyBorder="1" applyAlignment="1" applyProtection="1">
      <alignment horizontal="right" vertical="center"/>
    </xf>
    <xf numFmtId="4" fontId="16" fillId="0" borderId="8" xfId="0" applyNumberFormat="1" applyFont="1" applyFill="1" applyBorder="1" applyAlignment="1" applyProtection="1">
      <alignment horizontal="right" vertical="center"/>
    </xf>
    <xf numFmtId="0" fontId="20" fillId="0" borderId="0" xfId="0" applyFont="1" applyBorder="1" applyAlignment="1" applyProtection="1">
      <alignment horizontal="left" vertical="center"/>
    </xf>
    <xf numFmtId="0" fontId="47"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4" fontId="16" fillId="3" borderId="47" xfId="0" applyNumberFormat="1" applyFont="1" applyFill="1" applyBorder="1" applyAlignment="1" applyProtection="1">
      <alignment horizontal="right" vertical="center"/>
    </xf>
    <xf numFmtId="4" fontId="16" fillId="3" borderId="18" xfId="0" applyNumberFormat="1" applyFont="1" applyFill="1" applyBorder="1" applyAlignment="1" applyProtection="1">
      <alignment horizontal="right" vertical="center"/>
    </xf>
    <xf numFmtId="0" fontId="51" fillId="0" borderId="0" xfId="0" applyFont="1" applyFill="1" applyBorder="1" applyAlignment="1" applyProtection="1">
      <alignment horizontal="center"/>
      <protection locked="0"/>
    </xf>
    <xf numFmtId="0" fontId="50" fillId="0" borderId="0" xfId="0" applyFont="1" applyBorder="1" applyAlignment="1" applyProtection="1">
      <alignment horizontal="left"/>
      <protection locked="0"/>
    </xf>
    <xf numFmtId="0" fontId="47" fillId="0" borderId="0" xfId="0" applyFont="1" applyBorder="1" applyAlignment="1" applyProtection="1">
      <alignment horizontal="left"/>
      <protection locked="0"/>
    </xf>
    <xf numFmtId="0" fontId="50" fillId="0" borderId="0" xfId="0" applyFont="1" applyFill="1" applyAlignment="1" applyProtection="1">
      <alignment horizontal="center" vertical="center"/>
      <protection locked="0"/>
    </xf>
    <xf numFmtId="0" fontId="52" fillId="0" borderId="0" xfId="0" applyFont="1" applyFill="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4" fontId="11" fillId="0" borderId="8" xfId="0" applyNumberFormat="1" applyFont="1" applyFill="1" applyBorder="1" applyAlignment="1" applyProtection="1">
      <alignment vertical="top"/>
      <protection locked="0"/>
    </xf>
    <xf numFmtId="4" fontId="16" fillId="0" borderId="9" xfId="0" applyNumberFormat="1" applyFont="1" applyBorder="1" applyAlignment="1" applyProtection="1">
      <alignment horizontal="left" vertical="top"/>
      <protection locked="0"/>
    </xf>
    <xf numFmtId="4" fontId="50" fillId="0" borderId="0" xfId="0" applyNumberFormat="1" applyFont="1" applyBorder="1" applyAlignment="1" applyProtection="1">
      <alignment horizontal="left"/>
      <protection locked="0"/>
    </xf>
    <xf numFmtId="4" fontId="6"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51" fillId="0" borderId="0" xfId="0" applyFont="1" applyFill="1" applyBorder="1" applyAlignment="1" applyProtection="1">
      <alignment horizontal="left"/>
    </xf>
    <xf numFmtId="0" fontId="10" fillId="0" borderId="0" xfId="0" applyFont="1" applyBorder="1" applyAlignment="1" applyProtection="1">
      <alignment horizontal="center" vertical="center" wrapText="1"/>
      <protection locked="0"/>
    </xf>
    <xf numFmtId="0" fontId="44" fillId="0" borderId="0" xfId="0" applyFont="1" applyFill="1" applyBorder="1" applyAlignment="1" applyProtection="1">
      <alignment horizontal="left"/>
    </xf>
    <xf numFmtId="0" fontId="22" fillId="0" borderId="0" xfId="0" applyFont="1" applyFill="1" applyProtection="1">
      <protection locked="0"/>
    </xf>
    <xf numFmtId="0" fontId="44" fillId="0" borderId="0" xfId="0" applyFont="1" applyFill="1" applyBorder="1" applyAlignment="1" applyProtection="1">
      <alignment horizontal="left"/>
      <protection locked="0"/>
    </xf>
    <xf numFmtId="0" fontId="1" fillId="0" borderId="0" xfId="0" applyFont="1" applyFill="1" applyProtection="1">
      <protection locked="0"/>
    </xf>
    <xf numFmtId="3" fontId="11" fillId="0" borderId="17" xfId="0" applyNumberFormat="1" applyFont="1" applyBorder="1" applyAlignment="1" applyProtection="1">
      <alignment horizontal="right" vertical="center" wrapText="1"/>
    </xf>
    <xf numFmtId="3" fontId="22" fillId="0" borderId="17" xfId="0" applyNumberFormat="1" applyFont="1" applyBorder="1" applyAlignment="1" applyProtection="1">
      <alignment horizontal="right" vertical="center" wrapText="1"/>
      <protection locked="0"/>
    </xf>
    <xf numFmtId="3" fontId="22" fillId="0" borderId="17" xfId="0" applyNumberFormat="1" applyFont="1" applyBorder="1" applyAlignment="1" applyProtection="1">
      <alignment horizontal="right" vertical="center" wrapText="1"/>
    </xf>
    <xf numFmtId="3" fontId="11" fillId="0" borderId="17" xfId="0" applyNumberFormat="1" applyFont="1" applyBorder="1" applyAlignment="1" applyProtection="1">
      <alignment horizontal="right" vertical="center" wrapText="1"/>
      <protection locked="0"/>
    </xf>
    <xf numFmtId="3" fontId="3" fillId="0" borderId="22" xfId="0" applyNumberFormat="1" applyFont="1" applyBorder="1" applyAlignment="1" applyProtection="1">
      <alignment horizontal="right" vertical="center" wrapText="1"/>
    </xf>
    <xf numFmtId="0" fontId="3" fillId="0" borderId="48"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7"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7" xfId="0" applyNumberFormat="1" applyFont="1" applyFill="1" applyBorder="1" applyAlignment="1" applyProtection="1">
      <alignment horizontal="right" vertical="center" wrapText="1"/>
    </xf>
    <xf numFmtId="0" fontId="1" fillId="0" borderId="48" xfId="0" applyFont="1" applyFill="1" applyBorder="1" applyAlignment="1" applyProtection="1">
      <alignment horizontal="left" vertical="top" wrapText="1" indent="2"/>
      <protection locked="0"/>
    </xf>
    <xf numFmtId="3" fontId="1" fillId="0" borderId="22" xfId="0" applyNumberFormat="1" applyFont="1" applyFill="1" applyBorder="1" applyAlignment="1" applyProtection="1">
      <alignment horizontal="right" vertical="center" wrapText="1"/>
    </xf>
    <xf numFmtId="3" fontId="1" fillId="0" borderId="45" xfId="0" applyNumberFormat="1" applyFont="1" applyFill="1" applyBorder="1" applyAlignment="1" applyProtection="1">
      <alignment horizontal="right" vertical="center" wrapText="1"/>
    </xf>
    <xf numFmtId="3" fontId="3" fillId="0" borderId="22" xfId="0" applyNumberFormat="1" applyFont="1" applyFill="1" applyBorder="1" applyAlignment="1" applyProtection="1">
      <alignment horizontal="right" vertical="center" wrapText="1"/>
    </xf>
    <xf numFmtId="3" fontId="3" fillId="0" borderId="45"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2" fillId="0" borderId="17" xfId="0" applyNumberFormat="1" applyFont="1" applyFill="1" applyBorder="1" applyAlignment="1" applyProtection="1">
      <alignment horizontal="right" vertical="center" wrapText="1"/>
      <protection locked="0"/>
    </xf>
    <xf numFmtId="3" fontId="22" fillId="0" borderId="17" xfId="0" applyNumberFormat="1" applyFont="1" applyFill="1" applyBorder="1" applyAlignment="1" applyProtection="1">
      <alignment horizontal="right" vertical="center" wrapText="1"/>
    </xf>
    <xf numFmtId="3" fontId="22" fillId="0" borderId="47"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6"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1" fillId="0" borderId="48" xfId="0" applyFont="1" applyBorder="1" applyAlignment="1" applyProtection="1">
      <alignment vertical="center" wrapText="1"/>
    </xf>
    <xf numFmtId="0" fontId="1" fillId="0" borderId="49" xfId="0" applyFont="1" applyBorder="1" applyAlignment="1" applyProtection="1">
      <alignment horizontal="left" vertical="center" wrapText="1" indent="3"/>
    </xf>
    <xf numFmtId="0" fontId="3" fillId="0" borderId="44"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7"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5" xfId="0" applyNumberFormat="1" applyFont="1" applyBorder="1" applyAlignment="1" applyProtection="1">
      <alignment horizontal="right" vertical="center" wrapText="1"/>
    </xf>
    <xf numFmtId="3" fontId="15"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6" fillId="0" borderId="0" xfId="0" applyNumberFormat="1" applyFont="1" applyBorder="1" applyAlignment="1" applyProtection="1">
      <alignment horizontal="left" vertical="top"/>
      <protection locked="0"/>
    </xf>
    <xf numFmtId="0" fontId="15"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6" fillId="0" borderId="0" xfId="0" applyFont="1" applyFill="1" applyBorder="1" applyAlignment="1" applyProtection="1">
      <alignment horizontal="justify" vertical="center"/>
      <protection locked="0"/>
    </xf>
    <xf numFmtId="4" fontId="16"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protection locked="0"/>
    </xf>
    <xf numFmtId="0" fontId="21" fillId="0" borderId="44" xfId="0" applyFont="1" applyFill="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4" fontId="33"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2" fillId="0" borderId="47" xfId="0" applyNumberFormat="1" applyFont="1" applyFill="1" applyBorder="1" applyAlignment="1" applyProtection="1">
      <alignment horizontal="right" vertical="center" wrapText="1"/>
      <protection locked="0"/>
    </xf>
    <xf numFmtId="0" fontId="1" fillId="0" borderId="49" xfId="0" applyFont="1" applyFill="1" applyBorder="1" applyAlignment="1" applyProtection="1">
      <alignment horizontal="justify" vertical="center" wrapText="1"/>
    </xf>
    <xf numFmtId="0" fontId="1" fillId="0" borderId="48" xfId="0" applyFont="1" applyFill="1" applyBorder="1" applyAlignment="1" applyProtection="1">
      <alignment horizontal="justify" vertical="center" wrapText="1"/>
    </xf>
    <xf numFmtId="0" fontId="53" fillId="0" borderId="0" xfId="0" applyFont="1"/>
    <xf numFmtId="3" fontId="22" fillId="0" borderId="16" xfId="0" applyNumberFormat="1" applyFont="1" applyFill="1" applyBorder="1" applyAlignment="1" applyProtection="1">
      <alignment horizontal="right" vertical="center" wrapText="1"/>
      <protection locked="0"/>
    </xf>
    <xf numFmtId="3" fontId="22" fillId="0" borderId="16" xfId="0" applyNumberFormat="1" applyFont="1" applyFill="1" applyBorder="1" applyAlignment="1" applyProtection="1">
      <alignment horizontal="right" vertical="center" wrapText="1"/>
    </xf>
    <xf numFmtId="3" fontId="22" fillId="0" borderId="18" xfId="0" applyNumberFormat="1" applyFont="1" applyFill="1" applyBorder="1" applyAlignment="1" applyProtection="1">
      <alignment horizontal="right" vertical="center" wrapText="1"/>
    </xf>
    <xf numFmtId="3" fontId="11" fillId="0" borderId="16" xfId="0" applyNumberFormat="1" applyFont="1" applyFill="1" applyBorder="1" applyAlignment="1" applyProtection="1">
      <alignment horizontal="right" vertical="center" wrapText="1"/>
    </xf>
    <xf numFmtId="3" fontId="31" fillId="0" borderId="16" xfId="0" applyNumberFormat="1" applyFont="1" applyFill="1" applyBorder="1" applyAlignment="1" applyProtection="1">
      <alignment horizontal="right" vertical="center" wrapText="1"/>
    </xf>
    <xf numFmtId="9" fontId="23" fillId="0" borderId="47" xfId="6" applyFont="1" applyBorder="1" applyAlignment="1">
      <alignment horizontal="center" vertical="center" wrapText="1"/>
    </xf>
    <xf numFmtId="3" fontId="11"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6"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6" fillId="0" borderId="8" xfId="0" applyFont="1" applyFill="1" applyBorder="1" applyAlignment="1" applyProtection="1">
      <alignment vertical="center" wrapText="1"/>
      <protection locked="0"/>
    </xf>
    <xf numFmtId="43" fontId="6" fillId="2" borderId="0" xfId="12" applyFont="1" applyFill="1" applyBorder="1" applyAlignment="1" applyProtection="1">
      <alignment horizontal="right" vertical="top"/>
    </xf>
    <xf numFmtId="43" fontId="6" fillId="2" borderId="6" xfId="12" applyFont="1" applyFill="1" applyBorder="1" applyAlignment="1" applyProtection="1">
      <alignment horizontal="right" vertical="top"/>
    </xf>
    <xf numFmtId="43" fontId="5" fillId="0" borderId="0" xfId="12" applyFont="1" applyBorder="1" applyAlignment="1" applyProtection="1">
      <alignment horizontal="right" vertical="top"/>
      <protection locked="0"/>
    </xf>
    <xf numFmtId="43" fontId="5" fillId="0" borderId="6" xfId="12" applyFont="1" applyBorder="1" applyAlignment="1" applyProtection="1">
      <alignment horizontal="right" vertical="top"/>
      <protection locked="0"/>
    </xf>
    <xf numFmtId="43" fontId="7" fillId="2" borderId="0" xfId="12" applyFont="1" applyFill="1" applyBorder="1" applyAlignment="1" applyProtection="1">
      <alignment horizontal="right" vertical="top"/>
    </xf>
    <xf numFmtId="43" fontId="7" fillId="2" borderId="6" xfId="12" applyFont="1" applyFill="1" applyBorder="1" applyAlignment="1" applyProtection="1">
      <alignment horizontal="right" vertical="top"/>
    </xf>
    <xf numFmtId="0" fontId="6" fillId="0" borderId="5" xfId="0" applyFont="1" applyFill="1" applyBorder="1" applyAlignment="1" applyProtection="1">
      <alignment horizontal="justify" vertical="top"/>
      <protection locked="0"/>
    </xf>
    <xf numFmtId="4" fontId="15" fillId="0" borderId="0" xfId="0" applyNumberFormat="1" applyFont="1" applyFill="1" applyBorder="1" applyAlignment="1" applyProtection="1">
      <alignment horizontal="right" vertical="top"/>
    </xf>
    <xf numFmtId="4" fontId="15" fillId="0" borderId="6" xfId="0" applyNumberFormat="1" applyFont="1" applyFill="1" applyBorder="1" applyAlignment="1" applyProtection="1">
      <alignment horizontal="right" vertical="top"/>
    </xf>
    <xf numFmtId="0" fontId="7"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2" fillId="0" borderId="5" xfId="0" applyFont="1" applyFill="1" applyBorder="1" applyAlignment="1" applyProtection="1">
      <alignment horizontal="justify" vertical="top"/>
      <protection locked="0"/>
    </xf>
    <xf numFmtId="4" fontId="22" fillId="0" borderId="0" xfId="0" applyNumberFormat="1" applyFont="1" applyFill="1" applyBorder="1" applyAlignment="1" applyProtection="1">
      <alignment horizontal="right" vertical="top"/>
      <protection locked="0"/>
    </xf>
    <xf numFmtId="4" fontId="22"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8"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2" fillId="0" borderId="7" xfId="0" applyFont="1" applyFill="1" applyBorder="1" applyAlignment="1" applyProtection="1">
      <alignment horizontal="justify" vertical="top"/>
      <protection locked="0"/>
    </xf>
    <xf numFmtId="4" fontId="22" fillId="0" borderId="8" xfId="0" applyNumberFormat="1" applyFont="1" applyFill="1" applyBorder="1" applyAlignment="1" applyProtection="1">
      <alignment horizontal="right" vertical="top"/>
      <protection locked="0"/>
    </xf>
    <xf numFmtId="4" fontId="22" fillId="0" borderId="9" xfId="0" applyNumberFormat="1" applyFont="1" applyFill="1" applyBorder="1" applyAlignment="1" applyProtection="1">
      <alignment horizontal="right" vertical="top"/>
      <protection locked="0"/>
    </xf>
    <xf numFmtId="0" fontId="22"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1" fillId="0" borderId="1" xfId="0" applyFont="1" applyFill="1" applyBorder="1" applyAlignment="1" applyProtection="1">
      <alignment vertical="center"/>
      <protection locked="0"/>
    </xf>
    <xf numFmtId="0" fontId="21" fillId="0" borderId="27" xfId="0" applyFont="1" applyFill="1" applyBorder="1" applyAlignment="1" applyProtection="1">
      <alignment vertical="center"/>
      <protection locked="0"/>
    </xf>
    <xf numFmtId="4" fontId="16" fillId="0" borderId="17" xfId="0" applyNumberFormat="1" applyFont="1" applyFill="1" applyBorder="1" applyAlignment="1" applyProtection="1">
      <alignment horizontal="justify" vertical="center"/>
      <protection locked="0"/>
    </xf>
    <xf numFmtId="4" fontId="16" fillId="0" borderId="47" xfId="0" applyNumberFormat="1" applyFont="1" applyFill="1" applyBorder="1" applyAlignment="1" applyProtection="1">
      <alignment horizontal="justify" vertical="center"/>
      <protection locked="0"/>
    </xf>
    <xf numFmtId="0" fontId="21" fillId="0" borderId="5"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4" fontId="19" fillId="0" borderId="17" xfId="0" applyNumberFormat="1" applyFont="1" applyFill="1" applyBorder="1" applyAlignment="1" applyProtection="1">
      <alignment horizontal="right" vertical="center"/>
    </xf>
    <xf numFmtId="4" fontId="30" fillId="0" borderId="17" xfId="0" applyNumberFormat="1" applyFont="1" applyFill="1" applyBorder="1" applyAlignment="1" applyProtection="1">
      <alignment horizontal="right" vertical="center"/>
    </xf>
    <xf numFmtId="4" fontId="30" fillId="0" borderId="47" xfId="0" applyNumberFormat="1" applyFont="1" applyFill="1" applyBorder="1" applyAlignment="1" applyProtection="1">
      <alignment horizontal="right" vertical="center"/>
    </xf>
    <xf numFmtId="0" fontId="21" fillId="0" borderId="5" xfId="0" applyFont="1" applyFill="1" applyBorder="1" applyAlignment="1" applyProtection="1">
      <alignment horizontal="justify" vertical="center"/>
      <protection locked="0"/>
    </xf>
    <xf numFmtId="0" fontId="29"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7"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7" xfId="0" applyNumberFormat="1" applyFont="1" applyFill="1" applyBorder="1" applyAlignment="1" applyProtection="1">
      <alignment horizontal="right" vertical="center"/>
    </xf>
    <xf numFmtId="0" fontId="16" fillId="0" borderId="7" xfId="0" applyFont="1" applyFill="1" applyBorder="1" applyAlignment="1" applyProtection="1">
      <alignment horizontal="justify" vertical="center"/>
      <protection locked="0"/>
    </xf>
    <xf numFmtId="0" fontId="16" fillId="0" borderId="28"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4" fontId="23" fillId="0" borderId="0" xfId="0" applyNumberFormat="1" applyFont="1" applyBorder="1" applyAlignment="1" applyProtection="1">
      <alignment horizontal="right" vertical="center" wrapText="1"/>
      <protection locked="0"/>
    </xf>
    <xf numFmtId="4" fontId="10"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right" vertical="center" wrapText="1"/>
    </xf>
    <xf numFmtId="3" fontId="31"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50" xfId="0" applyNumberFormat="1" applyFont="1" applyBorder="1" applyAlignment="1" applyProtection="1">
      <alignment horizontal="left" vertical="top"/>
      <protection locked="0"/>
    </xf>
    <xf numFmtId="0" fontId="54" fillId="0" borderId="0" xfId="0" applyFont="1" applyFill="1" applyBorder="1" applyAlignment="1" applyProtection="1">
      <alignment horizontal="left"/>
    </xf>
    <xf numFmtId="0" fontId="12" fillId="0" borderId="0" xfId="0" applyFont="1" applyFill="1" applyAlignment="1" applyProtection="1">
      <alignment vertical="center"/>
      <protection locked="0"/>
    </xf>
    <xf numFmtId="4" fontId="33" fillId="0" borderId="23" xfId="0" applyNumberFormat="1" applyFont="1" applyBorder="1" applyAlignment="1" applyProtection="1">
      <alignment horizontal="right" vertical="center"/>
    </xf>
    <xf numFmtId="0" fontId="33" fillId="0" borderId="19"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xf numFmtId="0" fontId="33" fillId="0" borderId="3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xf numFmtId="0" fontId="33" fillId="0" borderId="33" xfId="0" applyFont="1" applyFill="1" applyBorder="1" applyAlignment="1">
      <alignment horizontal="right" vertical="center"/>
    </xf>
    <xf numFmtId="0" fontId="5" fillId="0" borderId="2" xfId="0" applyFont="1" applyFill="1" applyBorder="1"/>
    <xf numFmtId="0" fontId="5" fillId="0" borderId="0" xfId="0" applyFont="1" applyFill="1" applyBorder="1" applyAlignment="1"/>
    <xf numFmtId="0" fontId="25" fillId="0" borderId="4" xfId="0" applyFont="1" applyBorder="1" applyAlignment="1">
      <alignment horizontal="justify" vertical="center" wrapText="1"/>
    </xf>
    <xf numFmtId="0" fontId="12" fillId="0" borderId="4" xfId="0" applyFont="1" applyBorder="1" applyAlignment="1">
      <alignment horizontal="left" vertical="center" wrapText="1"/>
    </xf>
    <xf numFmtId="0" fontId="24" fillId="0" borderId="6" xfId="0" applyFont="1" applyBorder="1" applyAlignment="1">
      <alignment horizontal="justify" vertical="center" wrapText="1"/>
    </xf>
    <xf numFmtId="0" fontId="62" fillId="6" borderId="6" xfId="0" applyFont="1" applyFill="1" applyBorder="1" applyAlignment="1">
      <alignment horizontal="center" vertical="center" wrapText="1"/>
    </xf>
    <xf numFmtId="0" fontId="62" fillId="6" borderId="9" xfId="0" applyFont="1" applyFill="1" applyBorder="1" applyAlignment="1">
      <alignment horizontal="center" vertical="center" wrapText="1"/>
    </xf>
    <xf numFmtId="0" fontId="63" fillId="0" borderId="6" xfId="0" applyFont="1" applyBorder="1" applyAlignment="1">
      <alignment horizontal="justify" vertical="center" wrapText="1"/>
    </xf>
    <xf numFmtId="0" fontId="58" fillId="4" borderId="6"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0" borderId="4" xfId="0" applyFont="1" applyBorder="1" applyAlignment="1">
      <alignment horizontal="left" vertical="center" wrapText="1"/>
    </xf>
    <xf numFmtId="0" fontId="12" fillId="0" borderId="4" xfId="0" applyFont="1" applyBorder="1" applyAlignment="1">
      <alignment horizontal="left" vertical="center" wrapText="1" indent="1"/>
    </xf>
    <xf numFmtId="0" fontId="12" fillId="0" borderId="13" xfId="0" applyFont="1" applyBorder="1" applyAlignment="1">
      <alignment horizontal="justify" vertical="center" wrapText="1"/>
    </xf>
    <xf numFmtId="0" fontId="25" fillId="0" borderId="9" xfId="0" applyFont="1" applyBorder="1" applyAlignment="1">
      <alignment horizontal="justify" vertical="center" wrapText="1"/>
    </xf>
    <xf numFmtId="0" fontId="62" fillId="6" borderId="3" xfId="0" applyFont="1" applyFill="1" applyBorder="1" applyAlignment="1">
      <alignment horizontal="center" vertical="center" wrapText="1"/>
    </xf>
    <xf numFmtId="0" fontId="64" fillId="6" borderId="9" xfId="0" applyFont="1" applyFill="1" applyBorder="1" applyAlignment="1">
      <alignment vertical="center" wrapText="1"/>
    </xf>
    <xf numFmtId="0" fontId="62" fillId="0" borderId="4" xfId="0" applyFont="1" applyBorder="1" applyAlignment="1">
      <alignment horizontal="left" vertical="center" wrapText="1"/>
    </xf>
    <xf numFmtId="0" fontId="63" fillId="0" borderId="4" xfId="0" applyFont="1" applyBorder="1" applyAlignment="1">
      <alignment horizontal="justify" vertical="center" wrapText="1"/>
    </xf>
    <xf numFmtId="0" fontId="63" fillId="0" borderId="13" xfId="0" applyFont="1" applyBorder="1" applyAlignment="1">
      <alignment horizontal="justify" vertical="center" wrapText="1"/>
    </xf>
    <xf numFmtId="0" fontId="56" fillId="0" borderId="0" xfId="0" applyFont="1" applyAlignment="1">
      <alignment horizontal="center" vertical="center"/>
    </xf>
    <xf numFmtId="0" fontId="56" fillId="0" borderId="9" xfId="0" applyFont="1" applyBorder="1" applyAlignment="1">
      <alignment vertical="center" wrapText="1"/>
    </xf>
    <xf numFmtId="0" fontId="56" fillId="0" borderId="7" xfId="0" applyFont="1" applyBorder="1" applyAlignment="1">
      <alignment vertical="center" wrapText="1"/>
    </xf>
    <xf numFmtId="0" fontId="58" fillId="6" borderId="9" xfId="0" applyFont="1" applyFill="1" applyBorder="1" applyAlignment="1">
      <alignment horizontal="center" vertical="center" wrapText="1"/>
    </xf>
    <xf numFmtId="0" fontId="59" fillId="0" borderId="6" xfId="0" applyFont="1" applyBorder="1" applyAlignment="1">
      <alignment vertical="center" wrapText="1"/>
    </xf>
    <xf numFmtId="0" fontId="58" fillId="0" borderId="6" xfId="0" applyFont="1" applyBorder="1" applyAlignment="1">
      <alignment vertical="center" wrapText="1"/>
    </xf>
    <xf numFmtId="0" fontId="59" fillId="0" borderId="6" xfId="0" applyFont="1" applyBorder="1" applyAlignment="1">
      <alignment horizontal="left" vertical="center" wrapText="1" indent="5"/>
    </xf>
    <xf numFmtId="0" fontId="59" fillId="0" borderId="7" xfId="0" applyFont="1" applyBorder="1" applyAlignment="1">
      <alignment vertical="center" wrapText="1"/>
    </xf>
    <xf numFmtId="0" fontId="58" fillId="0" borderId="9" xfId="0" applyFont="1" applyBorder="1" applyAlignment="1">
      <alignment vertical="center" wrapText="1"/>
    </xf>
    <xf numFmtId="0" fontId="59" fillId="0" borderId="9" xfId="0" applyFont="1" applyBorder="1" applyAlignment="1">
      <alignment vertical="center" wrapText="1"/>
    </xf>
    <xf numFmtId="0" fontId="65" fillId="0" borderId="7" xfId="0" applyFont="1" applyBorder="1" applyAlignment="1">
      <alignment horizontal="left" vertical="center"/>
    </xf>
    <xf numFmtId="0" fontId="59" fillId="0" borderId="7" xfId="0" applyFont="1" applyBorder="1" applyAlignment="1">
      <alignment horizontal="left" vertical="center"/>
    </xf>
    <xf numFmtId="0" fontId="58" fillId="6" borderId="3" xfId="0" applyFont="1" applyFill="1" applyBorder="1" applyAlignment="1">
      <alignment horizontal="center" vertical="center"/>
    </xf>
    <xf numFmtId="0" fontId="58" fillId="6" borderId="9" xfId="0" applyFont="1" applyFill="1" applyBorder="1" applyAlignment="1">
      <alignment horizontal="center" vertical="center"/>
    </xf>
    <xf numFmtId="0" fontId="59" fillId="0" borderId="6" xfId="0" applyFont="1" applyBorder="1" applyAlignment="1">
      <alignment vertical="center"/>
    </xf>
    <xf numFmtId="0" fontId="59" fillId="0" borderId="6" xfId="0" applyFont="1" applyBorder="1" applyAlignment="1">
      <alignment horizontal="left" vertical="center" indent="5"/>
    </xf>
    <xf numFmtId="0" fontId="59" fillId="0" borderId="6" xfId="0" applyFont="1" applyBorder="1" applyAlignment="1">
      <alignment horizontal="justify" vertical="center"/>
    </xf>
    <xf numFmtId="0" fontId="58" fillId="0" borderId="6" xfId="0" applyFont="1" applyBorder="1" applyAlignment="1">
      <alignment horizontal="left" vertical="center" indent="1"/>
    </xf>
    <xf numFmtId="0" fontId="59" fillId="0" borderId="9" xfId="0" applyFont="1" applyBorder="1" applyAlignment="1">
      <alignment horizontal="left" vertical="center" indent="1"/>
    </xf>
    <xf numFmtId="0" fontId="58" fillId="0" borderId="0" xfId="0" applyFont="1" applyBorder="1" applyAlignment="1">
      <alignment vertical="center"/>
    </xf>
    <xf numFmtId="0" fontId="58" fillId="0" borderId="5" xfId="0" applyFont="1" applyBorder="1" applyAlignment="1">
      <alignment horizontal="left" vertical="center" wrapText="1"/>
    </xf>
    <xf numFmtId="0" fontId="59" fillId="0" borderId="5" xfId="0" applyFont="1" applyBorder="1" applyAlignment="1">
      <alignment horizontal="left" vertical="center" wrapText="1"/>
    </xf>
    <xf numFmtId="0" fontId="59" fillId="0" borderId="5" xfId="0" applyFont="1" applyBorder="1" applyAlignment="1">
      <alignment horizontal="left" vertical="center" wrapText="1" indent="1"/>
    </xf>
    <xf numFmtId="0" fontId="58" fillId="0" borderId="7" xfId="0" applyFont="1" applyBorder="1" applyAlignment="1">
      <alignment horizontal="left" vertical="center" wrapText="1"/>
    </xf>
    <xf numFmtId="0" fontId="58" fillId="0" borderId="13" xfId="0" applyFont="1" applyBorder="1" applyAlignment="1">
      <alignment horizontal="center" vertical="center" wrapText="1"/>
    </xf>
    <xf numFmtId="0" fontId="58" fillId="0" borderId="9" xfId="0" applyFont="1" applyBorder="1" applyAlignment="1">
      <alignment horizontal="center" vertical="center" wrapText="1"/>
    </xf>
    <xf numFmtId="0" fontId="10" fillId="0" borderId="0" xfId="0" applyFont="1" applyFill="1" applyBorder="1" applyAlignment="1" applyProtection="1">
      <protection locked="0"/>
    </xf>
    <xf numFmtId="0" fontId="10" fillId="0" borderId="0" xfId="0" applyFont="1" applyFill="1" applyBorder="1" applyAlignment="1" applyProtection="1">
      <alignment vertical="top"/>
      <protection locked="0"/>
    </xf>
    <xf numFmtId="0" fontId="38" fillId="4" borderId="0" xfId="0" applyFont="1" applyFill="1" applyBorder="1" applyAlignment="1">
      <alignment vertical="center" wrapText="1"/>
    </xf>
    <xf numFmtId="0" fontId="57" fillId="4" borderId="0" xfId="0" applyFont="1" applyFill="1" applyBorder="1" applyAlignment="1">
      <alignment vertical="center" wrapText="1"/>
    </xf>
    <xf numFmtId="0" fontId="39" fillId="0" borderId="0" xfId="0" applyFont="1"/>
    <xf numFmtId="0" fontId="59" fillId="0" borderId="6" xfId="0" applyFont="1" applyBorder="1" applyAlignment="1">
      <alignment horizontal="right" vertical="center"/>
    </xf>
    <xf numFmtId="0" fontId="59" fillId="0" borderId="13" xfId="0" applyFont="1" applyBorder="1" applyAlignment="1">
      <alignment horizontal="right" vertical="center"/>
    </xf>
    <xf numFmtId="0" fontId="59" fillId="0" borderId="9" xfId="0" applyFont="1" applyBorder="1" applyAlignment="1">
      <alignment horizontal="right" vertical="center"/>
    </xf>
    <xf numFmtId="43" fontId="58" fillId="0" borderId="6" xfId="0" applyNumberFormat="1" applyFont="1" applyBorder="1" applyAlignment="1">
      <alignment horizontal="right" vertical="center" wrapText="1"/>
    </xf>
    <xf numFmtId="43" fontId="59" fillId="0" borderId="6" xfId="0" applyNumberFormat="1" applyFont="1" applyBorder="1" applyAlignment="1">
      <alignment horizontal="right" vertical="center" wrapText="1"/>
    </xf>
    <xf numFmtId="43" fontId="59" fillId="0" borderId="9" xfId="0" applyNumberFormat="1" applyFont="1" applyBorder="1" applyAlignment="1">
      <alignment horizontal="right" vertical="center" wrapText="1"/>
    </xf>
    <xf numFmtId="0" fontId="60" fillId="0" borderId="9" xfId="0" applyFont="1" applyBorder="1" applyAlignment="1">
      <alignment horizontal="right" vertical="center" wrapText="1"/>
    </xf>
    <xf numFmtId="43" fontId="25" fillId="0" borderId="6" xfId="0" applyNumberFormat="1" applyFont="1" applyBorder="1" applyAlignment="1">
      <alignment horizontal="right" vertical="center" wrapText="1"/>
    </xf>
    <xf numFmtId="0" fontId="58" fillId="0" borderId="52" xfId="0" applyFont="1" applyBorder="1" applyAlignment="1">
      <alignment vertical="center"/>
    </xf>
    <xf numFmtId="43" fontId="59" fillId="0" borderId="6" xfId="0" applyNumberFormat="1" applyFont="1" applyBorder="1" applyAlignment="1">
      <alignment horizontal="right" vertical="center"/>
    </xf>
    <xf numFmtId="43" fontId="59" fillId="0" borderId="9" xfId="0" applyNumberFormat="1" applyFont="1" applyBorder="1" applyAlignment="1">
      <alignment horizontal="right" vertical="center"/>
    </xf>
    <xf numFmtId="43" fontId="58" fillId="0" borderId="6" xfId="0" applyNumberFormat="1" applyFont="1" applyBorder="1" applyAlignment="1">
      <alignment horizontal="right" vertical="center"/>
    </xf>
    <xf numFmtId="0" fontId="59" fillId="0" borderId="6" xfId="0" applyFont="1" applyBorder="1" applyAlignment="1" applyProtection="1">
      <alignment horizontal="right" vertical="center"/>
    </xf>
    <xf numFmtId="43" fontId="59" fillId="0" borderId="6" xfId="0" applyNumberFormat="1" applyFont="1" applyBorder="1" applyAlignment="1" applyProtection="1">
      <alignment horizontal="right" vertical="center"/>
    </xf>
    <xf numFmtId="43" fontId="59" fillId="0" borderId="6" xfId="0" applyNumberFormat="1" applyFont="1" applyBorder="1" applyAlignment="1" applyProtection="1">
      <alignment horizontal="right" vertical="center"/>
      <protection locked="0"/>
    </xf>
    <xf numFmtId="43" fontId="59" fillId="0" borderId="9" xfId="0" applyNumberFormat="1" applyFont="1" applyBorder="1" applyAlignment="1" applyProtection="1">
      <alignment horizontal="right" vertical="center"/>
      <protection locked="0"/>
    </xf>
    <xf numFmtId="43" fontId="59" fillId="6" borderId="6" xfId="0" applyNumberFormat="1" applyFont="1" applyFill="1" applyBorder="1" applyAlignment="1" applyProtection="1">
      <alignment horizontal="right" vertical="center"/>
    </xf>
    <xf numFmtId="43" fontId="59" fillId="0" borderId="6" xfId="0" applyNumberFormat="1" applyFont="1" applyFill="1" applyBorder="1" applyAlignment="1" applyProtection="1">
      <alignment horizontal="right" vertical="center"/>
    </xf>
    <xf numFmtId="43" fontId="25" fillId="0" borderId="6" xfId="0" applyNumberFormat="1" applyFont="1" applyBorder="1" applyAlignment="1" applyProtection="1">
      <alignment horizontal="right" vertical="center" wrapText="1"/>
      <protection locked="0"/>
    </xf>
    <xf numFmtId="43" fontId="25" fillId="0" borderId="6" xfId="0" applyNumberFormat="1" applyFont="1" applyBorder="1" applyAlignment="1" applyProtection="1">
      <alignment horizontal="right" vertical="center" wrapText="1"/>
    </xf>
    <xf numFmtId="0" fontId="0" fillId="0" borderId="0" xfId="0" applyFill="1"/>
    <xf numFmtId="0" fontId="69" fillId="0" borderId="8" xfId="0" applyFont="1" applyBorder="1" applyAlignment="1">
      <alignment horizontal="left" vertical="center"/>
    </xf>
    <xf numFmtId="0" fontId="69" fillId="0" borderId="13" xfId="0" applyFont="1" applyBorder="1" applyAlignment="1">
      <alignment horizontal="center" vertical="center"/>
    </xf>
    <xf numFmtId="0" fontId="23" fillId="0" borderId="13" xfId="0" applyFont="1" applyBorder="1" applyAlignment="1">
      <alignment horizontal="justify" vertical="center" wrapText="1"/>
    </xf>
    <xf numFmtId="0" fontId="58" fillId="6" borderId="3" xfId="0" applyFont="1" applyFill="1" applyBorder="1" applyAlignment="1">
      <alignment horizontal="center" vertical="center" wrapText="1"/>
    </xf>
    <xf numFmtId="43" fontId="23" fillId="0" borderId="9" xfId="0" applyNumberFormat="1" applyFont="1" applyBorder="1" applyAlignment="1">
      <alignment horizontal="right" vertical="center" wrapText="1"/>
    </xf>
    <xf numFmtId="43" fontId="59" fillId="0" borderId="6" xfId="0" applyNumberFormat="1" applyFont="1" applyBorder="1" applyAlignment="1" applyProtection="1">
      <alignment horizontal="right" vertical="center" wrapText="1"/>
      <protection locked="0"/>
    </xf>
    <xf numFmtId="0" fontId="25" fillId="0" borderId="13" xfId="0" applyFont="1" applyBorder="1" applyAlignment="1">
      <alignment horizontal="left" vertical="center" wrapText="1"/>
    </xf>
    <xf numFmtId="0" fontId="25" fillId="0" borderId="8" xfId="0" applyFont="1" applyBorder="1" applyAlignment="1">
      <alignment horizontal="justify" vertical="center" wrapText="1"/>
    </xf>
    <xf numFmtId="0" fontId="25" fillId="0" borderId="9" xfId="0" applyFont="1" applyBorder="1" applyAlignment="1">
      <alignment horizontal="left" vertical="center" wrapText="1"/>
    </xf>
    <xf numFmtId="43" fontId="12" fillId="0" borderId="9" xfId="0" applyNumberFormat="1"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25" fillId="0" borderId="6"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25" fillId="0" borderId="0" xfId="0" applyFont="1" applyAlignment="1">
      <alignment horizontal="justify" vertical="center" wrapText="1"/>
    </xf>
    <xf numFmtId="0" fontId="12" fillId="0" borderId="4" xfId="0" applyFont="1" applyBorder="1" applyAlignment="1">
      <alignment horizontal="left" vertical="top" wrapText="1"/>
    </xf>
    <xf numFmtId="43" fontId="12" fillId="0" borderId="6" xfId="0" applyNumberFormat="1" applyFont="1" applyBorder="1" applyAlignment="1" applyProtection="1">
      <alignment horizontal="right" vertical="center" wrapText="1"/>
      <protection locked="0"/>
    </xf>
    <xf numFmtId="0" fontId="12" fillId="0" borderId="4" xfId="0" applyFont="1" applyBorder="1" applyAlignment="1">
      <alignment horizontal="justify" vertical="center" wrapText="1"/>
    </xf>
    <xf numFmtId="43" fontId="12" fillId="0" borderId="6" xfId="0" applyNumberFormat="1" applyFont="1" applyBorder="1" applyAlignment="1">
      <alignment horizontal="right" vertical="center" wrapText="1"/>
    </xf>
    <xf numFmtId="43" fontId="12" fillId="0" borderId="9" xfId="0" applyNumberFormat="1" applyFont="1" applyBorder="1" applyAlignment="1" applyProtection="1">
      <alignment horizontal="right" vertical="center" wrapText="1"/>
      <protection locked="0"/>
    </xf>
    <xf numFmtId="0" fontId="12" fillId="0" borderId="0" xfId="0" applyFont="1" applyBorder="1" applyAlignment="1">
      <alignment horizontal="justify" vertical="center" wrapText="1"/>
    </xf>
    <xf numFmtId="43" fontId="12" fillId="0" borderId="6" xfId="0" applyNumberFormat="1" applyFont="1" applyBorder="1" applyAlignment="1">
      <alignment horizontal="justify" vertical="center" wrapText="1"/>
    </xf>
    <xf numFmtId="43" fontId="25" fillId="0" borderId="9" xfId="0" applyNumberFormat="1" applyFont="1" applyBorder="1" applyAlignment="1">
      <alignment horizontal="right" vertical="center" wrapText="1"/>
    </xf>
    <xf numFmtId="43" fontId="58" fillId="6" borderId="6" xfId="0" applyNumberFormat="1" applyFont="1" applyFill="1" applyBorder="1" applyAlignment="1">
      <alignment horizontal="right" vertical="center" wrapText="1"/>
    </xf>
    <xf numFmtId="43" fontId="68" fillId="0" borderId="4" xfId="0" applyNumberFormat="1" applyFont="1" applyBorder="1" applyAlignment="1">
      <alignment vertical="center"/>
    </xf>
    <xf numFmtId="43" fontId="69" fillId="0" borderId="4" xfId="0" applyNumberFormat="1" applyFont="1" applyBorder="1" applyAlignment="1">
      <alignment vertical="center"/>
    </xf>
    <xf numFmtId="43" fontId="69" fillId="0" borderId="4" xfId="0" applyNumberFormat="1" applyFont="1" applyBorder="1" applyAlignment="1" applyProtection="1">
      <alignment vertical="center"/>
      <protection locked="0"/>
    </xf>
    <xf numFmtId="43" fontId="58" fillId="0" borderId="4" xfId="0" applyNumberFormat="1" applyFont="1" applyBorder="1" applyAlignment="1">
      <alignment horizontal="right" wrapText="1"/>
    </xf>
    <xf numFmtId="43" fontId="58" fillId="0" borderId="6" xfId="0" applyNumberFormat="1" applyFont="1" applyBorder="1" applyAlignment="1">
      <alignment horizontal="right" wrapText="1"/>
    </xf>
    <xf numFmtId="43" fontId="58" fillId="0" borderId="4" xfId="0" applyNumberFormat="1" applyFont="1" applyBorder="1" applyAlignment="1" applyProtection="1">
      <alignment horizontal="right" wrapText="1"/>
      <protection locked="0"/>
    </xf>
    <xf numFmtId="43" fontId="58" fillId="0" borderId="6" xfId="0" applyNumberFormat="1" applyFont="1" applyBorder="1" applyAlignment="1" applyProtection="1">
      <alignment horizontal="right" wrapText="1"/>
      <protection locked="0"/>
    </xf>
    <xf numFmtId="0" fontId="25" fillId="0" borderId="51" xfId="0" applyFont="1" applyBorder="1" applyAlignment="1">
      <alignment horizontal="justify" vertical="center" wrapText="1"/>
    </xf>
    <xf numFmtId="43" fontId="25" fillId="0" borderId="3" xfId="0" applyNumberFormat="1" applyFont="1" applyBorder="1" applyAlignment="1">
      <alignment horizontal="right" vertical="center" wrapText="1"/>
    </xf>
    <xf numFmtId="0" fontId="12"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59" fillId="0" borderId="8" xfId="0" applyFont="1" applyBorder="1" applyAlignment="1">
      <alignment horizontal="left" vertical="center"/>
    </xf>
    <xf numFmtId="0" fontId="59" fillId="0" borderId="53" xfId="0" applyFont="1" applyBorder="1" applyAlignment="1">
      <alignment horizontal="left" vertical="justify"/>
    </xf>
    <xf numFmtId="43" fontId="69" fillId="0" borderId="13" xfId="0" applyNumberFormat="1" applyFont="1" applyBorder="1" applyAlignment="1" applyProtection="1">
      <alignment vertical="center"/>
      <protection locked="0"/>
    </xf>
    <xf numFmtId="0" fontId="12" fillId="0" borderId="6" xfId="0" applyFont="1" applyBorder="1" applyAlignment="1">
      <alignment horizontal="center" vertical="center" wrapText="1"/>
    </xf>
    <xf numFmtId="0" fontId="25" fillId="0" borderId="0" xfId="0" applyFont="1" applyFill="1" applyAlignment="1" applyProtection="1">
      <alignment vertical="center"/>
    </xf>
    <xf numFmtId="0" fontId="53" fillId="0" borderId="0" xfId="0" applyFont="1" applyFill="1"/>
    <xf numFmtId="0" fontId="12" fillId="0" borderId="5" xfId="0" applyFont="1" applyBorder="1" applyAlignment="1">
      <alignment horizontal="left" vertical="center"/>
    </xf>
    <xf numFmtId="0" fontId="12" fillId="0" borderId="6" xfId="0" applyFont="1" applyBorder="1" applyAlignment="1">
      <alignment horizontal="left" vertical="center"/>
    </xf>
    <xf numFmtId="0" fontId="25" fillId="0" borderId="5" xfId="0" applyFont="1" applyBorder="1" applyAlignment="1">
      <alignment horizontal="justify" vertical="center"/>
    </xf>
    <xf numFmtId="0" fontId="25" fillId="0" borderId="6" xfId="0" applyFont="1" applyBorder="1" applyAlignment="1">
      <alignment horizontal="justify" vertical="center"/>
    </xf>
    <xf numFmtId="0" fontId="12" fillId="0" borderId="7"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69" fillId="0" borderId="7" xfId="0" applyFont="1" applyBorder="1" applyAlignment="1">
      <alignment horizontal="left" vertical="center"/>
    </xf>
    <xf numFmtId="0" fontId="69" fillId="0" borderId="0" xfId="0" applyFont="1" applyBorder="1" applyAlignment="1">
      <alignment horizontal="left" vertical="center"/>
    </xf>
    <xf numFmtId="41" fontId="59" fillId="0" borderId="6" xfId="0" applyNumberFormat="1" applyFont="1" applyBorder="1" applyAlignment="1" applyProtection="1">
      <alignment vertical="center" wrapText="1"/>
      <protection locked="0"/>
    </xf>
    <xf numFmtId="0" fontId="40" fillId="0" borderId="0" xfId="0" applyFont="1" applyFill="1" applyAlignment="1" applyProtection="1">
      <alignment wrapText="1"/>
    </xf>
    <xf numFmtId="43" fontId="59" fillId="0" borderId="9" xfId="0" applyNumberFormat="1" applyFont="1" applyBorder="1" applyAlignment="1" applyProtection="1">
      <alignment horizontal="right" vertical="center"/>
    </xf>
    <xf numFmtId="43" fontId="58" fillId="0" borderId="6" xfId="0" applyNumberFormat="1" applyFont="1" applyBorder="1" applyAlignment="1" applyProtection="1">
      <alignment horizontal="right" vertical="center"/>
    </xf>
    <xf numFmtId="43" fontId="58" fillId="0" borderId="6" xfId="0" applyNumberFormat="1" applyFont="1" applyFill="1" applyBorder="1" applyAlignment="1">
      <alignment horizontal="right" vertical="center" wrapText="1"/>
    </xf>
    <xf numFmtId="43" fontId="25" fillId="0" borderId="9" xfId="0" applyNumberFormat="1" applyFont="1" applyFill="1" applyBorder="1" applyAlignment="1">
      <alignment horizontal="right" vertical="center" wrapText="1"/>
    </xf>
    <xf numFmtId="41" fontId="59" fillId="0" borderId="6" xfId="0" applyNumberFormat="1" applyFont="1" applyBorder="1" applyAlignment="1">
      <alignment vertical="center" wrapText="1"/>
    </xf>
    <xf numFmtId="41" fontId="59" fillId="0" borderId="6" xfId="0" applyNumberFormat="1" applyFont="1" applyBorder="1" applyAlignment="1">
      <alignment horizontal="right" vertical="center"/>
    </xf>
    <xf numFmtId="41" fontId="59" fillId="6" borderId="6" xfId="0" applyNumberFormat="1" applyFont="1" applyFill="1" applyBorder="1" applyAlignment="1">
      <alignment horizontal="right" vertical="center" wrapText="1"/>
    </xf>
    <xf numFmtId="41" fontId="58" fillId="0" borderId="6" xfId="0" applyNumberFormat="1" applyFont="1" applyBorder="1" applyAlignment="1">
      <alignment horizontal="right" vertical="center" wrapText="1"/>
    </xf>
    <xf numFmtId="41" fontId="58" fillId="0" borderId="6" xfId="0" applyNumberFormat="1" applyFont="1" applyBorder="1" applyAlignment="1">
      <alignment horizontal="right" vertical="center"/>
    </xf>
    <xf numFmtId="41" fontId="58" fillId="0" borderId="6" xfId="0" applyNumberFormat="1" applyFont="1" applyBorder="1" applyAlignment="1">
      <alignment vertical="center" wrapText="1"/>
    </xf>
    <xf numFmtId="41" fontId="58" fillId="0" borderId="6" xfId="0" applyNumberFormat="1" applyFont="1" applyBorder="1" applyAlignment="1" applyProtection="1">
      <alignment vertical="center" wrapText="1"/>
      <protection locked="0"/>
    </xf>
    <xf numFmtId="41" fontId="59" fillId="2" borderId="6" xfId="0" applyNumberFormat="1" applyFont="1" applyFill="1" applyBorder="1" applyAlignment="1" applyProtection="1">
      <alignment vertical="center" wrapText="1"/>
    </xf>
    <xf numFmtId="41" fontId="59" fillId="0" borderId="6" xfId="0" applyNumberFormat="1" applyFont="1" applyFill="1" applyBorder="1" applyAlignment="1">
      <alignment horizontal="right" vertical="center" wrapText="1"/>
    </xf>
    <xf numFmtId="0" fontId="68" fillId="0" borderId="6" xfId="0" applyFont="1" applyFill="1" applyBorder="1" applyAlignment="1">
      <alignment horizontal="center" vertical="center"/>
    </xf>
    <xf numFmtId="43" fontId="58" fillId="0" borderId="6" xfId="0" applyNumberFormat="1" applyFont="1" applyFill="1" applyBorder="1" applyAlignment="1" applyProtection="1">
      <alignment horizontal="right" vertical="center" wrapText="1"/>
      <protection locked="0"/>
    </xf>
    <xf numFmtId="0" fontId="70" fillId="0" borderId="0" xfId="0" applyFont="1" applyAlignment="1" applyProtection="1">
      <protection locked="0"/>
    </xf>
    <xf numFmtId="0" fontId="71" fillId="0" borderId="0" xfId="0" applyFont="1" applyAlignment="1" applyProtection="1">
      <protection locked="0"/>
    </xf>
    <xf numFmtId="0" fontId="35" fillId="0" borderId="0" xfId="0" applyFont="1" applyFill="1" applyBorder="1" applyAlignment="1" applyProtection="1">
      <alignment horizontal="right" vertical="top"/>
      <protection locked="0"/>
    </xf>
    <xf numFmtId="0" fontId="70" fillId="0" borderId="0" xfId="0" applyFont="1" applyProtection="1">
      <protection locked="0"/>
    </xf>
    <xf numFmtId="0" fontId="72" fillId="0" borderId="0" xfId="0" applyFont="1" applyFill="1" applyProtection="1">
      <protection locked="0"/>
    </xf>
    <xf numFmtId="0" fontId="71" fillId="0" borderId="0" xfId="0" applyFont="1" applyProtection="1">
      <protection locked="0"/>
    </xf>
    <xf numFmtId="0" fontId="65" fillId="0" borderId="3" xfId="0" applyFont="1" applyBorder="1" applyAlignment="1">
      <alignment horizontal="center" vertical="center"/>
    </xf>
    <xf numFmtId="43" fontId="59" fillId="0" borderId="4" xfId="0" applyNumberFormat="1" applyFont="1" applyBorder="1" applyAlignment="1" applyProtection="1">
      <alignment horizontal="right" vertical="center"/>
      <protection locked="0"/>
    </xf>
    <xf numFmtId="43" fontId="59" fillId="0" borderId="4" xfId="0" applyNumberFormat="1" applyFont="1" applyBorder="1" applyAlignment="1" applyProtection="1">
      <alignment horizontal="right" vertical="center"/>
    </xf>
    <xf numFmtId="0" fontId="59" fillId="0" borderId="53" xfId="0" applyFont="1" applyBorder="1" applyAlignment="1">
      <alignment horizontal="left" vertical="center"/>
    </xf>
    <xf numFmtId="0" fontId="32" fillId="0" borderId="0" xfId="0" applyFont="1" applyProtection="1">
      <protection locked="0"/>
    </xf>
    <xf numFmtId="0" fontId="6"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58" fillId="4" borderId="9" xfId="0" applyFont="1" applyFill="1" applyBorder="1" applyAlignment="1">
      <alignment horizontal="center" vertical="center" wrapText="1"/>
    </xf>
    <xf numFmtId="0" fontId="59" fillId="0" borderId="5" xfId="0" applyFont="1" applyBorder="1" applyAlignment="1">
      <alignment horizontal="justify" vertical="center" wrapText="1"/>
    </xf>
    <xf numFmtId="0" fontId="59" fillId="0" borderId="6" xfId="0" applyFont="1" applyBorder="1" applyAlignment="1">
      <alignment horizontal="justify" vertical="center" wrapText="1"/>
    </xf>
    <xf numFmtId="0" fontId="59" fillId="0" borderId="0" xfId="0" applyFont="1" applyBorder="1" applyAlignment="1">
      <alignment horizontal="left" vertical="center"/>
    </xf>
    <xf numFmtId="0" fontId="59" fillId="0" borderId="52" xfId="0" applyFont="1" applyBorder="1" applyAlignment="1">
      <alignment horizontal="left" vertical="center"/>
    </xf>
    <xf numFmtId="0" fontId="59" fillId="0" borderId="5" xfId="0" applyFont="1" applyBorder="1" applyAlignment="1">
      <alignment horizontal="left" vertical="center"/>
    </xf>
    <xf numFmtId="0" fontId="59" fillId="0" borderId="0" xfId="0" applyFont="1" applyBorder="1" applyAlignment="1">
      <alignment vertical="center"/>
    </xf>
    <xf numFmtId="0" fontId="59" fillId="0" borderId="52" xfId="0" applyFont="1" applyBorder="1" applyAlignment="1">
      <alignment vertical="center"/>
    </xf>
    <xf numFmtId="0" fontId="59" fillId="0" borderId="52" xfId="0" applyFont="1" applyBorder="1" applyAlignment="1">
      <alignment horizontal="left" vertical="justify"/>
    </xf>
    <xf numFmtId="0" fontId="3" fillId="0" borderId="49" xfId="0" applyFont="1" applyFill="1" applyBorder="1" applyAlignment="1" applyProtection="1">
      <alignment horizontal="center" vertical="center" wrapText="1"/>
      <protection locked="0"/>
    </xf>
    <xf numFmtId="0" fontId="25" fillId="0" borderId="9" xfId="0" applyFont="1" applyFill="1" applyBorder="1" applyAlignment="1">
      <alignment horizontal="center" vertical="center" wrapText="1"/>
    </xf>
    <xf numFmtId="0" fontId="58" fillId="6" borderId="12" xfId="0" applyFont="1" applyFill="1" applyBorder="1" applyAlignment="1">
      <alignment horizontal="center" vertical="center" wrapText="1"/>
    </xf>
    <xf numFmtId="0" fontId="58" fillId="6" borderId="51" xfId="0" applyFont="1" applyFill="1" applyBorder="1" applyAlignment="1">
      <alignment horizontal="center" vertical="center" wrapText="1"/>
    </xf>
    <xf numFmtId="0" fontId="58" fillId="6" borderId="13" xfId="0" applyFont="1" applyFill="1" applyBorder="1" applyAlignment="1">
      <alignment horizontal="center" vertical="center" wrapText="1"/>
    </xf>
    <xf numFmtId="0" fontId="32" fillId="0" borderId="0" xfId="0" applyFont="1" applyAlignment="1" applyProtection="1">
      <alignment horizontal="center"/>
      <protection locked="0"/>
    </xf>
    <xf numFmtId="0" fontId="33" fillId="0" borderId="7"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Fill="1" applyAlignment="1">
      <alignment horizontal="center"/>
    </xf>
    <xf numFmtId="0" fontId="33" fillId="0" borderId="2" xfId="0" applyFont="1" applyFill="1" applyBorder="1" applyAlignment="1">
      <alignment horizontal="center" vertical="center"/>
    </xf>
    <xf numFmtId="0" fontId="58" fillId="0" borderId="5" xfId="0" applyFont="1" applyBorder="1" applyAlignment="1">
      <alignment vertical="center"/>
    </xf>
    <xf numFmtId="0" fontId="59" fillId="0" borderId="5" xfId="0" applyFont="1" applyBorder="1" applyAlignment="1">
      <alignment vertical="center"/>
    </xf>
    <xf numFmtId="0" fontId="59" fillId="0" borderId="6" xfId="0" applyFont="1" applyBorder="1" applyAlignment="1">
      <alignment horizontal="left" vertical="center" indent="1"/>
    </xf>
    <xf numFmtId="0" fontId="58" fillId="0" borderId="6" xfId="0" applyFont="1" applyBorder="1" applyAlignment="1">
      <alignment vertical="center"/>
    </xf>
    <xf numFmtId="0" fontId="58" fillId="0" borderId="5" xfId="0" applyFont="1" applyBorder="1" applyAlignment="1">
      <alignment vertical="center" wrapText="1"/>
    </xf>
    <xf numFmtId="0" fontId="57" fillId="4" borderId="0" xfId="0" applyFont="1" applyFill="1" applyBorder="1" applyAlignment="1">
      <alignment horizontal="center" vertical="center" wrapText="1"/>
    </xf>
    <xf numFmtId="0" fontId="59" fillId="0" borderId="5" xfId="0" applyFont="1" applyBorder="1" applyAlignment="1">
      <alignment vertical="center" wrapText="1"/>
    </xf>
    <xf numFmtId="0" fontId="16" fillId="0" borderId="15" xfId="0" applyFont="1" applyFill="1" applyBorder="1" applyAlignment="1" applyProtection="1">
      <alignment vertical="center"/>
      <protection locked="0"/>
    </xf>
    <xf numFmtId="3" fontId="3" fillId="0" borderId="9" xfId="0" applyNumberFormat="1" applyFont="1" applyBorder="1" applyAlignment="1" applyProtection="1">
      <alignment horizontal="right" vertical="center" wrapText="1"/>
    </xf>
    <xf numFmtId="0" fontId="11" fillId="0" borderId="1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4" fontId="11" fillId="0" borderId="12" xfId="0" applyNumberFormat="1" applyFont="1" applyBorder="1" applyAlignment="1" applyProtection="1">
      <alignment vertical="center"/>
      <protection locked="0"/>
    </xf>
    <xf numFmtId="0" fontId="6" fillId="0" borderId="0" xfId="0" applyFont="1" applyAlignment="1">
      <alignment horizontal="center"/>
    </xf>
    <xf numFmtId="0" fontId="74" fillId="0" borderId="13" xfId="0" applyFont="1" applyBorder="1" applyAlignment="1">
      <alignment horizontal="justify" vertical="center" wrapText="1"/>
    </xf>
    <xf numFmtId="0" fontId="74" fillId="0" borderId="9" xfId="0" applyFont="1" applyBorder="1" applyAlignment="1">
      <alignment horizontal="justify" vertical="center" wrapText="1"/>
    </xf>
    <xf numFmtId="0" fontId="74" fillId="6" borderId="13" xfId="0" applyFont="1" applyFill="1" applyBorder="1" applyAlignment="1">
      <alignment horizontal="justify" vertical="center" wrapText="1"/>
    </xf>
    <xf numFmtId="0" fontId="74" fillId="6" borderId="9" xfId="0" applyFont="1" applyFill="1" applyBorder="1" applyAlignment="1">
      <alignment horizontal="justify" vertical="center" wrapText="1"/>
    </xf>
    <xf numFmtId="0" fontId="74" fillId="6" borderId="6" xfId="0" applyFont="1" applyFill="1" applyBorder="1" applyAlignment="1">
      <alignment horizontal="justify" vertical="center" wrapText="1"/>
    </xf>
    <xf numFmtId="0" fontId="74"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51"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4" xfId="0" applyNumberFormat="1" applyFont="1" applyBorder="1" applyAlignment="1" applyProtection="1">
      <alignment horizontal="right" vertical="center"/>
      <protection locked="0"/>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69" fillId="0" borderId="5" xfId="0" applyFont="1" applyBorder="1" applyAlignment="1">
      <alignment horizontal="left" vertical="center"/>
    </xf>
    <xf numFmtId="0" fontId="68" fillId="0" borderId="9" xfId="0" applyFont="1" applyFill="1" applyBorder="1" applyAlignment="1">
      <alignment horizontal="center" vertical="center"/>
    </xf>
    <xf numFmtId="0" fontId="68" fillId="0" borderId="5" xfId="0" applyFont="1" applyFill="1" applyBorder="1" applyAlignment="1">
      <alignment horizontal="center" vertical="center"/>
    </xf>
    <xf numFmtId="0" fontId="25"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21" fillId="0" borderId="41"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27" fillId="0" borderId="41" xfId="0" applyFont="1" applyFill="1" applyBorder="1" applyAlignment="1" applyProtection="1">
      <alignment horizontal="center" vertical="center" wrapText="1"/>
      <protection locked="0"/>
    </xf>
    <xf numFmtId="0" fontId="27" fillId="0" borderId="40" xfId="0" applyFont="1" applyFill="1" applyBorder="1" applyAlignment="1" applyProtection="1">
      <alignment horizontal="center" vertical="center" wrapText="1"/>
      <protection locked="0"/>
    </xf>
    <xf numFmtId="43" fontId="5" fillId="0" borderId="17" xfId="12" applyFont="1" applyFill="1" applyBorder="1" applyAlignment="1" applyProtection="1">
      <alignment horizontal="right" vertical="center"/>
      <protection locked="0"/>
    </xf>
    <xf numFmtId="43" fontId="5" fillId="0" borderId="16" xfId="12" applyFont="1" applyFill="1" applyBorder="1" applyAlignment="1" applyProtection="1">
      <alignment horizontal="right" vertical="center"/>
      <protection locked="0"/>
    </xf>
    <xf numFmtId="43" fontId="16" fillId="0" borderId="15" xfId="12" applyFont="1" applyFill="1" applyBorder="1" applyAlignment="1" applyProtection="1">
      <alignment horizontal="justify" vertical="center"/>
      <protection locked="0"/>
    </xf>
    <xf numFmtId="43" fontId="16" fillId="0" borderId="16" xfId="12" applyFont="1" applyFill="1" applyBorder="1" applyAlignment="1" applyProtection="1">
      <alignment horizontal="justify" vertical="center"/>
      <protection locked="0"/>
    </xf>
    <xf numFmtId="43" fontId="16" fillId="0" borderId="22" xfId="12" applyFont="1" applyFill="1" applyBorder="1" applyAlignment="1" applyProtection="1">
      <alignment horizontal="justify" vertical="center"/>
      <protection locked="0"/>
    </xf>
    <xf numFmtId="4" fontId="19" fillId="0" borderId="47" xfId="0" applyNumberFormat="1" applyFont="1" applyFill="1" applyBorder="1" applyAlignment="1" applyProtection="1">
      <alignment horizontal="right" vertical="center"/>
    </xf>
    <xf numFmtId="0" fontId="38" fillId="7" borderId="13" xfId="0" applyFont="1" applyFill="1" applyBorder="1" applyAlignment="1">
      <alignment horizontal="center" vertical="center"/>
    </xf>
    <xf numFmtId="0" fontId="38" fillId="7" borderId="9" xfId="0" applyFont="1" applyFill="1" applyBorder="1" applyAlignment="1">
      <alignment horizontal="center" vertical="center" wrapText="1"/>
    </xf>
    <xf numFmtId="0" fontId="38" fillId="7" borderId="9" xfId="0" applyFont="1" applyFill="1" applyBorder="1" applyAlignment="1">
      <alignment horizontal="center" vertical="center"/>
    </xf>
    <xf numFmtId="0" fontId="56" fillId="0" borderId="58" xfId="0" applyFont="1" applyBorder="1" applyAlignment="1">
      <alignment horizontal="justify" vertical="center"/>
    </xf>
    <xf numFmtId="0" fontId="56" fillId="0" borderId="59" xfId="0" applyFont="1" applyBorder="1" applyAlignment="1">
      <alignment horizontal="center" vertical="center" wrapText="1"/>
    </xf>
    <xf numFmtId="0" fontId="56" fillId="0" borderId="59" xfId="0" applyFont="1" applyBorder="1" applyAlignment="1">
      <alignment horizontal="center" vertical="center"/>
    </xf>
    <xf numFmtId="0" fontId="57" fillId="0" borderId="58" xfId="0" applyFont="1" applyBorder="1" applyAlignment="1">
      <alignment horizontal="justify" vertical="center"/>
    </xf>
    <xf numFmtId="43" fontId="56" fillId="0" borderId="59" xfId="12" applyFont="1" applyBorder="1" applyAlignment="1">
      <alignment horizontal="center" vertical="center" wrapText="1"/>
    </xf>
    <xf numFmtId="0" fontId="56" fillId="2" borderId="59" xfId="0" applyFont="1" applyFill="1" applyBorder="1" applyAlignment="1" applyProtection="1">
      <alignment horizontal="center" vertical="center" wrapText="1"/>
    </xf>
    <xf numFmtId="0" fontId="56" fillId="2" borderId="59" xfId="0" applyFont="1" applyFill="1" applyBorder="1" applyAlignment="1" applyProtection="1">
      <alignment horizontal="center" vertical="center"/>
    </xf>
    <xf numFmtId="43" fontId="56" fillId="0" borderId="59" xfId="12" applyFont="1" applyBorder="1" applyAlignment="1">
      <alignment horizontal="center" vertical="center"/>
    </xf>
    <xf numFmtId="0" fontId="76" fillId="0" borderId="58" xfId="0" applyFont="1" applyBorder="1" applyAlignment="1">
      <alignment horizontal="justify" vertical="center"/>
    </xf>
    <xf numFmtId="43" fontId="65" fillId="0" borderId="59" xfId="12" applyFont="1" applyBorder="1" applyAlignment="1" applyProtection="1">
      <alignment horizontal="center" vertical="center" wrapText="1"/>
      <protection locked="0"/>
    </xf>
    <xf numFmtId="0" fontId="65" fillId="2" borderId="59" xfId="0" applyFont="1" applyFill="1" applyBorder="1" applyAlignment="1" applyProtection="1">
      <alignment horizontal="center" vertical="center" wrapText="1"/>
    </xf>
    <xf numFmtId="0" fontId="65" fillId="2" borderId="59" xfId="0" applyFont="1" applyFill="1" applyBorder="1" applyAlignment="1" applyProtection="1">
      <alignment horizontal="center" vertical="center"/>
    </xf>
    <xf numFmtId="0" fontId="56" fillId="0" borderId="59" xfId="0" applyFont="1" applyBorder="1" applyAlignment="1">
      <alignment horizontal="justify" vertical="center" wrapText="1"/>
    </xf>
    <xf numFmtId="0" fontId="56" fillId="0" borderId="59" xfId="0" applyFont="1" applyBorder="1" applyAlignment="1">
      <alignment horizontal="justify" vertical="center"/>
    </xf>
    <xf numFmtId="0" fontId="56" fillId="2" borderId="59" xfId="0" applyFont="1" applyFill="1" applyBorder="1" applyAlignment="1">
      <alignment horizontal="center" vertical="center" wrapText="1"/>
    </xf>
    <xf numFmtId="0" fontId="56" fillId="2" borderId="59" xfId="0" applyFont="1" applyFill="1" applyBorder="1" applyAlignment="1">
      <alignment horizontal="center" vertical="center"/>
    </xf>
    <xf numFmtId="0" fontId="65" fillId="2" borderId="59" xfId="0" applyFont="1" applyFill="1" applyBorder="1" applyAlignment="1">
      <alignment horizontal="center" vertical="center" wrapText="1"/>
    </xf>
    <xf numFmtId="0" fontId="65" fillId="2" borderId="59" xfId="0" applyFont="1" applyFill="1" applyBorder="1" applyAlignment="1">
      <alignment horizontal="center" vertical="center"/>
    </xf>
    <xf numFmtId="43" fontId="65" fillId="0" borderId="59" xfId="12" applyFont="1" applyBorder="1" applyAlignment="1" applyProtection="1">
      <alignment horizontal="center" vertical="center"/>
      <protection locked="0"/>
    </xf>
    <xf numFmtId="0" fontId="65" fillId="0" borderId="59" xfId="0" applyFont="1" applyBorder="1" applyAlignment="1">
      <alignment horizontal="center" vertical="center" wrapText="1"/>
    </xf>
    <xf numFmtId="0" fontId="65" fillId="0" borderId="59" xfId="0" applyFont="1" applyBorder="1" applyAlignment="1">
      <alignment horizontal="center" vertical="center"/>
    </xf>
    <xf numFmtId="0" fontId="57" fillId="0" borderId="13" xfId="0" applyFont="1" applyBorder="1" applyAlignment="1">
      <alignment horizontal="left" vertical="center"/>
    </xf>
    <xf numFmtId="0" fontId="56" fillId="0" borderId="9" xfId="0" applyFont="1" applyBorder="1" applyAlignment="1">
      <alignment horizontal="center" vertical="center" wrapText="1"/>
    </xf>
    <xf numFmtId="0" fontId="56" fillId="0" borderId="9" xfId="0" applyFont="1" applyBorder="1" applyAlignment="1">
      <alignment horizontal="center" vertical="center"/>
    </xf>
    <xf numFmtId="43" fontId="56" fillId="0" borderId="9" xfId="12" applyFont="1" applyBorder="1" applyAlignment="1">
      <alignment horizontal="center" vertical="center" wrapText="1"/>
    </xf>
    <xf numFmtId="43" fontId="56" fillId="0" borderId="9" xfId="12" applyFont="1" applyBorder="1" applyAlignment="1">
      <alignment horizontal="center" vertical="center"/>
    </xf>
    <xf numFmtId="0" fontId="77" fillId="0" borderId="0" xfId="0" applyFont="1" applyAlignment="1">
      <alignment horizontal="left" vertical="center"/>
    </xf>
    <xf numFmtId="0" fontId="57" fillId="0" borderId="13" xfId="0" applyFont="1" applyBorder="1" applyAlignment="1">
      <alignment horizontal="left" vertical="center" wrapText="1"/>
    </xf>
    <xf numFmtId="0" fontId="57" fillId="0" borderId="58" xfId="0" applyFont="1" applyBorder="1" applyAlignment="1">
      <alignment horizontal="left" vertical="center" wrapText="1"/>
    </xf>
    <xf numFmtId="0" fontId="82" fillId="8" borderId="67" xfId="0" applyFont="1" applyFill="1" applyBorder="1" applyAlignment="1">
      <alignment horizontal="center" vertical="top"/>
    </xf>
    <xf numFmtId="0" fontId="82" fillId="8" borderId="67" xfId="0" applyFont="1" applyFill="1" applyBorder="1" applyAlignment="1">
      <alignment horizontal="center" vertical="top" wrapText="1"/>
    </xf>
    <xf numFmtId="0" fontId="82" fillId="8" borderId="67" xfId="0" applyFont="1" applyFill="1" applyBorder="1" applyAlignment="1">
      <alignment horizontal="center" vertical="center"/>
    </xf>
    <xf numFmtId="0" fontId="82" fillId="8" borderId="67" xfId="0" applyFont="1" applyFill="1" applyBorder="1" applyAlignment="1">
      <alignment horizontal="center" vertical="center" wrapText="1"/>
    </xf>
    <xf numFmtId="0" fontId="82" fillId="8" borderId="67" xfId="0" applyFont="1" applyFill="1" applyBorder="1" applyAlignment="1">
      <alignment horizontal="center" wrapText="1"/>
    </xf>
    <xf numFmtId="0" fontId="83" fillId="2" borderId="67" xfId="0" applyFont="1" applyFill="1" applyBorder="1" applyAlignment="1">
      <alignment horizontal="center" vertical="center" wrapText="1"/>
    </xf>
    <xf numFmtId="2" fontId="84" fillId="2" borderId="67" xfId="0" applyNumberFormat="1" applyFont="1" applyFill="1" applyBorder="1" applyAlignment="1">
      <alignment horizontal="center" vertical="center" wrapText="1"/>
    </xf>
    <xf numFmtId="2" fontId="84" fillId="2" borderId="67" xfId="0" applyNumberFormat="1" applyFont="1" applyFill="1" applyBorder="1" applyAlignment="1">
      <alignment horizontal="center" vertical="center"/>
    </xf>
    <xf numFmtId="0" fontId="0" fillId="2" borderId="68" xfId="0" applyFill="1" applyBorder="1" applyAlignment="1">
      <alignment horizontal="center" vertical="center" wrapText="1"/>
    </xf>
    <xf numFmtId="9" fontId="0" fillId="2" borderId="69" xfId="0" applyNumberFormat="1" applyFill="1" applyBorder="1" applyAlignment="1">
      <alignment horizontal="center" vertical="center"/>
    </xf>
    <xf numFmtId="0" fontId="82" fillId="8" borderId="70" xfId="0" applyFont="1" applyFill="1" applyBorder="1" applyAlignment="1">
      <alignment vertical="center"/>
    </xf>
    <xf numFmtId="0" fontId="0" fillId="2" borderId="0" xfId="0" applyFill="1"/>
    <xf numFmtId="0" fontId="0" fillId="2" borderId="72" xfId="0" applyFill="1" applyBorder="1"/>
    <xf numFmtId="0" fontId="84" fillId="2" borderId="67" xfId="0" applyFont="1" applyFill="1" applyBorder="1" applyAlignment="1">
      <alignment horizontal="center" vertical="center" wrapText="1"/>
    </xf>
    <xf numFmtId="0" fontId="0" fillId="2" borderId="76" xfId="0" applyFill="1" applyBorder="1" applyAlignment="1">
      <alignment horizontal="center" vertical="center" wrapText="1"/>
    </xf>
    <xf numFmtId="9" fontId="0" fillId="2" borderId="77" xfId="0" applyNumberFormat="1" applyFill="1" applyBorder="1" applyAlignment="1">
      <alignment horizontal="center" vertical="center"/>
    </xf>
    <xf numFmtId="3" fontId="84" fillId="2" borderId="67" xfId="0" applyNumberFormat="1" applyFont="1" applyFill="1" applyBorder="1" applyAlignment="1">
      <alignment horizontal="center" vertical="center" wrapText="1"/>
    </xf>
    <xf numFmtId="0" fontId="0" fillId="2" borderId="76" xfId="0" applyFill="1" applyBorder="1" applyAlignment="1">
      <alignment horizontal="center" vertical="center"/>
    </xf>
    <xf numFmtId="10" fontId="0" fillId="2" borderId="77" xfId="0" applyNumberFormat="1" applyFill="1" applyBorder="1" applyAlignment="1">
      <alignment horizontal="center" vertical="center"/>
    </xf>
    <xf numFmtId="0" fontId="83" fillId="2" borderId="70" xfId="0" applyFont="1" applyFill="1" applyBorder="1" applyAlignment="1">
      <alignment horizontal="center" vertical="center" wrapText="1"/>
    </xf>
    <xf numFmtId="0" fontId="0" fillId="2" borderId="79" xfId="0" applyFill="1" applyBorder="1" applyAlignment="1">
      <alignment horizontal="center" vertical="center" wrapText="1"/>
    </xf>
    <xf numFmtId="10" fontId="0" fillId="2" borderId="72" xfId="0" applyNumberFormat="1" applyFill="1" applyBorder="1" applyAlignment="1">
      <alignment horizontal="center" vertical="center"/>
    </xf>
    <xf numFmtId="0" fontId="83" fillId="2" borderId="73" xfId="0" applyFont="1" applyFill="1" applyBorder="1" applyAlignment="1">
      <alignment vertical="center" wrapText="1"/>
    </xf>
    <xf numFmtId="0" fontId="0" fillId="2" borderId="80" xfId="0" applyFill="1" applyBorder="1"/>
    <xf numFmtId="0" fontId="0" fillId="2" borderId="79" xfId="0" applyFill="1" applyBorder="1"/>
    <xf numFmtId="0" fontId="83" fillId="2" borderId="74" xfId="0" applyFont="1" applyFill="1" applyBorder="1" applyAlignment="1">
      <alignment horizontal="center" vertical="center" wrapText="1"/>
    </xf>
    <xf numFmtId="0" fontId="83" fillId="2" borderId="73" xfId="0" applyFont="1" applyFill="1" applyBorder="1" applyAlignment="1">
      <alignment horizontal="center" vertical="center" wrapText="1"/>
    </xf>
    <xf numFmtId="0" fontId="84" fillId="2" borderId="73" xfId="0" applyFont="1" applyFill="1" applyBorder="1" applyAlignment="1">
      <alignment horizontal="center" vertical="center" wrapText="1"/>
    </xf>
    <xf numFmtId="1" fontId="84" fillId="2" borderId="73" xfId="0" applyNumberFormat="1" applyFont="1" applyFill="1" applyBorder="1" applyAlignment="1">
      <alignment horizontal="center" vertical="center" wrapText="1"/>
    </xf>
    <xf numFmtId="0" fontId="83" fillId="2" borderId="82" xfId="0" applyFont="1" applyFill="1" applyBorder="1" applyAlignment="1">
      <alignment horizontal="center" vertical="center" wrapText="1"/>
    </xf>
    <xf numFmtId="0" fontId="0" fillId="2" borderId="83" xfId="0" applyFill="1" applyBorder="1" applyAlignment="1">
      <alignment horizontal="center" vertical="center"/>
    </xf>
    <xf numFmtId="1" fontId="84" fillId="2" borderId="67" xfId="0" applyNumberFormat="1" applyFont="1" applyFill="1" applyBorder="1" applyAlignment="1">
      <alignment horizontal="center" vertical="center" wrapText="1"/>
    </xf>
    <xf numFmtId="0" fontId="0" fillId="2" borderId="84" xfId="0" applyFill="1" applyBorder="1" applyAlignment="1">
      <alignment horizontal="center" vertical="center"/>
    </xf>
    <xf numFmtId="10" fontId="0" fillId="2" borderId="0" xfId="0" applyNumberFormat="1" applyFill="1" applyAlignment="1">
      <alignment horizontal="center" vertical="center"/>
    </xf>
    <xf numFmtId="0" fontId="0" fillId="2" borderId="85" xfId="0" applyFill="1" applyBorder="1" applyAlignment="1">
      <alignment horizontal="center" vertical="center"/>
    </xf>
    <xf numFmtId="0" fontId="0" fillId="2" borderId="85" xfId="0" applyFill="1" applyBorder="1" applyAlignment="1">
      <alignment horizontal="center" vertical="center" wrapText="1"/>
    </xf>
    <xf numFmtId="0" fontId="0" fillId="2" borderId="0" xfId="0" applyFill="1" applyAlignment="1">
      <alignment horizontal="center" vertical="center" wrapText="1"/>
    </xf>
    <xf numFmtId="0" fontId="83" fillId="2" borderId="0" xfId="0" applyFont="1" applyFill="1" applyBorder="1" applyAlignment="1">
      <alignment horizontal="center" vertical="center" wrapText="1"/>
    </xf>
    <xf numFmtId="0" fontId="0" fillId="2" borderId="72" xfId="0" applyFill="1" applyBorder="1" applyAlignment="1">
      <alignment horizontal="center" vertical="center" wrapText="1"/>
    </xf>
    <xf numFmtId="0" fontId="83" fillId="2" borderId="71" xfId="0" applyFont="1" applyFill="1" applyBorder="1" applyAlignment="1">
      <alignment horizontal="center" vertical="center" wrapText="1"/>
    </xf>
    <xf numFmtId="0" fontId="84" fillId="2" borderId="75" xfId="0" applyFont="1" applyFill="1" applyBorder="1" applyAlignment="1">
      <alignment horizontal="center" vertical="center" wrapText="1"/>
    </xf>
    <xf numFmtId="0" fontId="84" fillId="2" borderId="0" xfId="0" applyFont="1" applyFill="1" applyBorder="1" applyAlignment="1">
      <alignment horizontal="center" vertical="center" wrapText="1"/>
    </xf>
    <xf numFmtId="0" fontId="83" fillId="2" borderId="85" xfId="0" applyFont="1" applyFill="1" applyBorder="1" applyAlignment="1">
      <alignment horizontal="center" vertical="center" wrapText="1"/>
    </xf>
    <xf numFmtId="0" fontId="0" fillId="2" borderId="86" xfId="0" applyFill="1" applyBorder="1" applyAlignment="1">
      <alignment horizontal="center" vertical="center" wrapText="1"/>
    </xf>
    <xf numFmtId="10" fontId="0" fillId="2" borderId="79" xfId="0" applyNumberFormat="1" applyFill="1" applyBorder="1" applyAlignment="1">
      <alignment horizontal="center" vertical="center"/>
    </xf>
    <xf numFmtId="0" fontId="0" fillId="0" borderId="66" xfId="0" applyBorder="1"/>
    <xf numFmtId="0" fontId="39" fillId="0" borderId="0" xfId="0" applyFont="1" applyAlignment="1"/>
    <xf numFmtId="0" fontId="0" fillId="0" borderId="0" xfId="0" applyAlignment="1"/>
    <xf numFmtId="0" fontId="3" fillId="0" borderId="88" xfId="0" applyFont="1" applyFill="1" applyBorder="1" applyAlignment="1" applyProtection="1">
      <alignment horizontal="center" vertical="center" wrapText="1"/>
      <protection locked="0"/>
    </xf>
    <xf numFmtId="0" fontId="3" fillId="4" borderId="88"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6" xfId="0" applyFont="1" applyBorder="1" applyAlignment="1" applyProtection="1">
      <alignment horizontal="left" vertical="center" wrapText="1"/>
      <protection locked="0"/>
    </xf>
    <xf numFmtId="0" fontId="74" fillId="0" borderId="13" xfId="0" applyFont="1" applyBorder="1" applyAlignment="1">
      <alignment horizontal="justify" vertical="center" wrapText="1"/>
    </xf>
    <xf numFmtId="0" fontId="22" fillId="0" borderId="0" xfId="0" applyFont="1" applyAlignment="1" applyProtection="1">
      <alignment vertical="center"/>
      <protection locked="0"/>
    </xf>
    <xf numFmtId="0" fontId="22" fillId="0" borderId="0" xfId="0" applyFont="1" applyAlignment="1" applyProtection="1">
      <alignment vertical="center"/>
    </xf>
    <xf numFmtId="0" fontId="86" fillId="0" borderId="0" xfId="0" applyFont="1" applyBorder="1" applyAlignment="1" applyProtection="1">
      <alignment horizontal="center" vertical="center"/>
      <protection locked="0"/>
    </xf>
    <xf numFmtId="0" fontId="87" fillId="0" borderId="0" xfId="0" applyFont="1" applyBorder="1" applyAlignment="1" applyProtection="1">
      <alignment horizontal="left" vertical="center"/>
      <protection locked="0"/>
    </xf>
    <xf numFmtId="4" fontId="87" fillId="0" borderId="0" xfId="0" applyNumberFormat="1" applyFont="1" applyBorder="1" applyAlignment="1" applyProtection="1">
      <alignment horizontal="right" vertical="center" wrapText="1"/>
      <protection locked="0"/>
    </xf>
    <xf numFmtId="4" fontId="87" fillId="0" borderId="0" xfId="0" applyNumberFormat="1" applyFont="1" applyBorder="1" applyAlignment="1" applyProtection="1">
      <alignment vertical="center"/>
      <protection locked="0"/>
    </xf>
    <xf numFmtId="0" fontId="90" fillId="0" borderId="0" xfId="0" applyFont="1" applyAlignment="1" applyProtection="1">
      <alignment vertical="center"/>
      <protection locked="0"/>
    </xf>
    <xf numFmtId="0" fontId="87" fillId="0" borderId="0" xfId="0" applyFont="1" applyAlignment="1" applyProtection="1">
      <alignment vertical="center"/>
      <protection locked="0"/>
    </xf>
    <xf numFmtId="0" fontId="0" fillId="10" borderId="16" xfId="0" applyFill="1" applyBorder="1" applyAlignment="1">
      <alignment horizontal="center"/>
    </xf>
    <xf numFmtId="1" fontId="0" fillId="10" borderId="16" xfId="0" applyNumberFormat="1" applyFill="1" applyBorder="1" applyAlignment="1">
      <alignment horizontal="center"/>
    </xf>
    <xf numFmtId="0" fontId="57" fillId="12" borderId="91" xfId="0" applyFont="1" applyFill="1" applyBorder="1" applyAlignment="1">
      <alignment horizontal="center" vertical="center" textRotation="90" wrapText="1"/>
    </xf>
    <xf numFmtId="0" fontId="57" fillId="12" borderId="24" xfId="0" applyFont="1" applyFill="1" applyBorder="1" applyAlignment="1">
      <alignment horizontal="center" vertical="center" textRotation="90" wrapText="1"/>
    </xf>
    <xf numFmtId="0" fontId="57" fillId="12" borderId="90" xfId="0" applyFont="1" applyFill="1" applyBorder="1" applyAlignment="1">
      <alignment horizontal="center" vertical="center" textRotation="90" wrapText="1"/>
    </xf>
    <xf numFmtId="0" fontId="57" fillId="13" borderId="25" xfId="0" applyFont="1" applyFill="1" applyBorder="1" applyAlignment="1">
      <alignment horizontal="center" vertical="center" textRotation="90" wrapText="1"/>
    </xf>
    <xf numFmtId="0" fontId="57" fillId="13" borderId="90" xfId="0" applyFont="1" applyFill="1" applyBorder="1" applyAlignment="1">
      <alignment horizontal="center" vertical="center" textRotation="90" wrapText="1"/>
    </xf>
    <xf numFmtId="0" fontId="57" fillId="9" borderId="25" xfId="0" applyFont="1" applyFill="1" applyBorder="1" applyAlignment="1">
      <alignment horizontal="center" vertical="center" textRotation="90"/>
    </xf>
    <xf numFmtId="0" fontId="57" fillId="9" borderId="24" xfId="0" applyFont="1" applyFill="1" applyBorder="1" applyAlignment="1">
      <alignment horizontal="center" vertical="center" textRotation="90"/>
    </xf>
    <xf numFmtId="0" fontId="57" fillId="14" borderId="24" xfId="0" applyFont="1" applyFill="1" applyBorder="1" applyAlignment="1">
      <alignment horizontal="center" vertical="center" textRotation="90"/>
    </xf>
    <xf numFmtId="0" fontId="57" fillId="14" borderId="90" xfId="0" applyFont="1" applyFill="1" applyBorder="1" applyAlignment="1">
      <alignment horizontal="center" vertical="center" textRotation="90"/>
    </xf>
    <xf numFmtId="0" fontId="57" fillId="14" borderId="90" xfId="0" applyFont="1" applyFill="1" applyBorder="1" applyAlignment="1">
      <alignment horizontal="center" vertical="center" textRotation="90" wrapText="1"/>
    </xf>
    <xf numFmtId="0" fontId="93" fillId="15" borderId="29" xfId="0" applyFont="1" applyFill="1" applyBorder="1" applyAlignment="1">
      <alignment horizontal="center" vertical="center" wrapText="1"/>
    </xf>
    <xf numFmtId="0" fontId="32" fillId="0" borderId="19" xfId="0" applyFont="1" applyBorder="1" applyAlignment="1">
      <alignment horizontal="center"/>
    </xf>
    <xf numFmtId="0" fontId="32" fillId="0" borderId="19" xfId="0" applyFont="1" applyBorder="1" applyAlignment="1"/>
    <xf numFmtId="0" fontId="33" fillId="2" borderId="32" xfId="0" applyFont="1" applyFill="1" applyBorder="1" applyAlignment="1">
      <alignment vertical="center"/>
    </xf>
    <xf numFmtId="0" fontId="33" fillId="2" borderId="33" xfId="0" applyFont="1" applyFill="1" applyBorder="1" applyAlignment="1">
      <alignment vertical="center"/>
    </xf>
    <xf numFmtId="0" fontId="33" fillId="2" borderId="34" xfId="0" applyFont="1" applyFill="1" applyBorder="1" applyAlignment="1">
      <alignment vertical="center"/>
    </xf>
    <xf numFmtId="0" fontId="32" fillId="0" borderId="0" xfId="0" applyFont="1" applyBorder="1" applyAlignment="1">
      <alignment horizontal="center"/>
    </xf>
    <xf numFmtId="0" fontId="10" fillId="0" borderId="0" xfId="0" applyFont="1" applyFill="1" applyAlignment="1">
      <alignment horizontal="center" vertical="center" wrapText="1"/>
    </xf>
    <xf numFmtId="0" fontId="94" fillId="0" borderId="0" xfId="0" applyFont="1" applyFill="1" applyAlignment="1" applyProtection="1">
      <alignment wrapText="1"/>
    </xf>
    <xf numFmtId="0" fontId="33" fillId="2" borderId="33" xfId="0" applyFont="1" applyFill="1" applyBorder="1" applyAlignment="1">
      <alignment horizontal="right" vertical="center"/>
    </xf>
    <xf numFmtId="0" fontId="1" fillId="0" borderId="0" xfId="0" applyFont="1" applyFill="1" applyProtection="1"/>
    <xf numFmtId="0" fontId="75" fillId="0" borderId="14" xfId="0" applyFont="1" applyBorder="1" applyAlignment="1" applyProtection="1">
      <alignment horizontal="center" vertical="center"/>
      <protection locked="0"/>
    </xf>
    <xf numFmtId="4" fontId="25" fillId="0" borderId="17" xfId="0" applyNumberFormat="1" applyFont="1" applyBorder="1" applyAlignment="1" applyProtection="1">
      <alignment horizontal="center" vertical="top" wrapText="1"/>
      <protection locked="0"/>
    </xf>
    <xf numFmtId="43" fontId="59" fillId="0" borderId="6" xfId="0" applyNumberFormat="1" applyFont="1" applyBorder="1" applyAlignment="1">
      <alignment horizontal="center" vertical="center" wrapText="1"/>
    </xf>
    <xf numFmtId="165" fontId="59" fillId="0" borderId="6" xfId="0" applyNumberFormat="1" applyFont="1" applyBorder="1" applyAlignment="1">
      <alignment vertical="center" wrapText="1"/>
    </xf>
    <xf numFmtId="3" fontId="6" fillId="2" borderId="45" xfId="0" applyNumberFormat="1" applyFont="1" applyFill="1" applyBorder="1" applyAlignment="1" applyProtection="1">
      <alignment horizontal="right" vertical="center" wrapText="1"/>
    </xf>
    <xf numFmtId="43" fontId="33" fillId="0" borderId="17" xfId="12" applyFont="1" applyBorder="1" applyAlignment="1" applyProtection="1">
      <alignment horizontal="center" vertical="center"/>
      <protection locked="0"/>
    </xf>
    <xf numFmtId="43" fontId="33" fillId="0" borderId="6" xfId="12" applyFont="1" applyBorder="1" applyAlignment="1" applyProtection="1">
      <alignment horizontal="center" vertical="center"/>
      <protection locked="0"/>
    </xf>
    <xf numFmtId="166" fontId="33" fillId="0" borderId="17" xfId="12" applyNumberFormat="1" applyFont="1" applyBorder="1" applyAlignment="1" applyProtection="1">
      <alignment horizontal="center" vertical="center"/>
      <protection locked="0"/>
    </xf>
    <xf numFmtId="166" fontId="33" fillId="2" borderId="33" xfId="12" applyNumberFormat="1" applyFont="1" applyFill="1" applyBorder="1" applyAlignment="1">
      <alignment vertical="center"/>
    </xf>
    <xf numFmtId="9" fontId="67" fillId="0" borderId="47" xfId="6" applyFont="1" applyBorder="1" applyAlignment="1">
      <alignment horizontal="center" vertical="center" wrapText="1"/>
    </xf>
    <xf numFmtId="167" fontId="1" fillId="0" borderId="0" xfId="0" applyNumberFormat="1" applyFont="1"/>
    <xf numFmtId="167" fontId="96" fillId="0" borderId="0" xfId="0" applyNumberFormat="1" applyFont="1" applyAlignment="1">
      <alignment vertical="center"/>
    </xf>
    <xf numFmtId="0" fontId="1" fillId="0" borderId="48" xfId="0" applyFont="1" applyBorder="1" applyAlignment="1">
      <alignment horizontal="center" vertical="top" wrapText="1"/>
    </xf>
    <xf numFmtId="0" fontId="1" fillId="0" borderId="92" xfId="0" applyFont="1" applyBorder="1" applyAlignment="1">
      <alignment horizontal="center" vertical="top" wrapText="1"/>
    </xf>
    <xf numFmtId="0" fontId="1" fillId="0" borderId="20" xfId="0" applyFont="1" applyBorder="1" applyAlignment="1">
      <alignment horizontal="justify" vertical="top" wrapText="1"/>
    </xf>
    <xf numFmtId="167" fontId="96" fillId="0" borderId="93" xfId="0" applyNumberFormat="1" applyFont="1" applyBorder="1" applyAlignment="1">
      <alignment vertical="center"/>
    </xf>
    <xf numFmtId="3" fontId="1" fillId="0" borderId="20" xfId="0" applyNumberFormat="1" applyFont="1" applyBorder="1" applyAlignment="1">
      <alignment horizontal="right" vertical="center" wrapText="1"/>
    </xf>
    <xf numFmtId="167" fontId="1" fillId="0" borderId="20" xfId="0" applyNumberFormat="1" applyFont="1" applyBorder="1" applyAlignment="1">
      <alignment vertical="center" wrapText="1"/>
    </xf>
    <xf numFmtId="167" fontId="1" fillId="0" borderId="20" xfId="0" applyNumberFormat="1" applyFont="1" applyBorder="1" applyAlignment="1">
      <alignment horizontal="right" vertical="center" wrapText="1"/>
    </xf>
    <xf numFmtId="9" fontId="23" fillId="0" borderId="94" xfId="6" applyFont="1" applyBorder="1" applyAlignment="1">
      <alignment horizontal="center" vertical="center" wrapText="1"/>
    </xf>
    <xf numFmtId="0" fontId="3" fillId="0" borderId="48" xfId="0" applyFont="1" applyBorder="1" applyAlignment="1">
      <alignment horizontal="center" vertical="top" wrapText="1"/>
    </xf>
    <xf numFmtId="167" fontId="1" fillId="0" borderId="14" xfId="0" applyNumberFormat="1" applyFont="1" applyBorder="1" applyAlignment="1">
      <alignment vertical="center" wrapText="1"/>
    </xf>
    <xf numFmtId="3" fontId="1" fillId="0" borderId="20" xfId="0" applyNumberFormat="1" applyFont="1" applyBorder="1"/>
    <xf numFmtId="167" fontId="96" fillId="0" borderId="20" xfId="0" applyNumberFormat="1" applyFont="1" applyBorder="1" applyAlignment="1">
      <alignment horizontal="right" vertical="center"/>
    </xf>
    <xf numFmtId="0" fontId="3" fillId="0" borderId="5" xfId="0" applyFont="1" applyBorder="1" applyAlignment="1">
      <alignment horizontal="center" vertical="top" wrapText="1"/>
    </xf>
    <xf numFmtId="0" fontId="96" fillId="0" borderId="0" xfId="0" applyFont="1" applyAlignment="1">
      <alignment vertical="center"/>
    </xf>
    <xf numFmtId="0" fontId="5" fillId="0" borderId="49" xfId="0" applyFont="1" applyBorder="1" applyAlignment="1">
      <alignment vertical="center"/>
    </xf>
    <xf numFmtId="0" fontId="5" fillId="0" borderId="16" xfId="0" applyFont="1" applyBorder="1" applyAlignment="1">
      <alignment horizontal="justify" vertical="center" wrapText="1"/>
    </xf>
    <xf numFmtId="167" fontId="6" fillId="0" borderId="16" xfId="0" applyNumberFormat="1" applyFont="1" applyBorder="1" applyAlignment="1">
      <alignment vertical="center" wrapText="1"/>
    </xf>
    <xf numFmtId="9" fontId="67" fillId="0" borderId="18" xfId="6" applyFont="1" applyBorder="1" applyAlignment="1">
      <alignment horizontal="center" vertical="center" wrapText="1"/>
    </xf>
    <xf numFmtId="0" fontId="1" fillId="0" borderId="0" xfId="0" applyFont="1" applyAlignment="1">
      <alignment vertical="center"/>
    </xf>
    <xf numFmtId="3" fontId="5" fillId="0" borderId="0" xfId="0" applyNumberFormat="1" applyFont="1" applyAlignment="1">
      <alignment vertical="center"/>
    </xf>
    <xf numFmtId="0" fontId="12" fillId="0" borderId="0" xfId="0" applyFont="1" applyAlignment="1">
      <alignment vertical="center"/>
    </xf>
    <xf numFmtId="168" fontId="22" fillId="0" borderId="0" xfId="0" applyNumberFormat="1" applyFont="1" applyAlignment="1" applyProtection="1">
      <alignment vertical="center"/>
      <protection locked="0"/>
    </xf>
    <xf numFmtId="0" fontId="22" fillId="0" borderId="4" xfId="0" applyFont="1" applyFill="1" applyBorder="1" applyAlignment="1" applyProtection="1">
      <alignment horizontal="justify" vertical="center" wrapText="1"/>
      <protection locked="0"/>
    </xf>
    <xf numFmtId="0" fontId="99" fillId="0" borderId="0" xfId="1" applyFont="1" applyAlignment="1">
      <alignment vertical="center"/>
    </xf>
    <xf numFmtId="0" fontId="101" fillId="0" borderId="0" xfId="1" applyFont="1" applyAlignment="1">
      <alignment horizontal="center" vertical="center"/>
    </xf>
    <xf numFmtId="0" fontId="101" fillId="0" borderId="0" xfId="1" applyFont="1" applyAlignment="1">
      <alignment horizontal="center" vertical="center" wrapText="1"/>
    </xf>
    <xf numFmtId="0" fontId="102" fillId="0" borderId="0" xfId="1" applyFont="1" applyAlignment="1">
      <alignment horizontal="center" vertical="center"/>
    </xf>
    <xf numFmtId="0" fontId="102" fillId="0" borderId="0" xfId="1" applyFont="1" applyAlignment="1">
      <alignment vertical="center"/>
    </xf>
    <xf numFmtId="0" fontId="102" fillId="0" borderId="0" xfId="1" applyFont="1" applyAlignment="1">
      <alignment horizontal="justify" vertical="center" wrapText="1"/>
    </xf>
    <xf numFmtId="0" fontId="102" fillId="0" borderId="0" xfId="1" applyFont="1" applyAlignment="1">
      <alignment horizontal="center" vertical="center" wrapText="1"/>
    </xf>
    <xf numFmtId="4" fontId="102" fillId="0" borderId="0" xfId="1" applyNumberFormat="1" applyFont="1" applyAlignment="1">
      <alignment horizontal="center" vertical="center"/>
    </xf>
    <xf numFmtId="4" fontId="102" fillId="0" borderId="0" xfId="1" applyNumberFormat="1" applyFont="1" applyAlignment="1">
      <alignment vertical="center"/>
    </xf>
    <xf numFmtId="0" fontId="102" fillId="0" borderId="97" xfId="1" applyFont="1" applyBorder="1" applyAlignment="1">
      <alignment horizontal="center" vertical="center"/>
    </xf>
    <xf numFmtId="0" fontId="101" fillId="0" borderId="99" xfId="1" applyFont="1" applyBorder="1" applyAlignment="1">
      <alignment horizontal="center" vertical="center" wrapText="1"/>
    </xf>
    <xf numFmtId="0" fontId="102" fillId="0" borderId="103" xfId="1" applyFont="1" applyBorder="1" applyAlignment="1">
      <alignment horizontal="center" vertical="center"/>
    </xf>
    <xf numFmtId="0" fontId="101" fillId="0" borderId="106" xfId="1" applyFont="1" applyBorder="1" applyAlignment="1">
      <alignment horizontal="center" vertical="center" wrapText="1"/>
    </xf>
    <xf numFmtId="4" fontId="101" fillId="0" borderId="107" xfId="1" applyNumberFormat="1" applyFont="1" applyBorder="1" applyAlignment="1">
      <alignment horizontal="center" vertical="center"/>
    </xf>
    <xf numFmtId="0" fontId="101" fillId="0" borderId="107" xfId="1" applyFont="1" applyBorder="1" applyAlignment="1">
      <alignment horizontal="center" vertical="center"/>
    </xf>
    <xf numFmtId="0" fontId="102" fillId="0" borderId="108" xfId="1" applyFont="1" applyBorder="1" applyAlignment="1">
      <alignment horizontal="center" vertical="center"/>
    </xf>
    <xf numFmtId="0" fontId="102" fillId="0" borderId="109" xfId="1" applyFont="1" applyBorder="1" applyAlignment="1">
      <alignment horizontal="center" vertical="center"/>
    </xf>
    <xf numFmtId="0" fontId="101" fillId="0" borderId="115" xfId="1" applyFont="1" applyBorder="1" applyAlignment="1">
      <alignment horizontal="center" vertical="center" wrapText="1"/>
    </xf>
    <xf numFmtId="0" fontId="101" fillId="0" borderId="116" xfId="1" applyFont="1" applyBorder="1" applyAlignment="1">
      <alignment horizontal="center" vertical="center" wrapText="1"/>
    </xf>
    <xf numFmtId="0" fontId="101" fillId="0" borderId="117" xfId="1" applyFont="1" applyBorder="1" applyAlignment="1">
      <alignment horizontal="center" vertical="center" wrapText="1"/>
    </xf>
    <xf numFmtId="0" fontId="101" fillId="0" borderId="118" xfId="1" applyFont="1" applyBorder="1" applyAlignment="1">
      <alignment horizontal="center" vertical="center" wrapText="1"/>
    </xf>
    <xf numFmtId="0" fontId="101" fillId="0" borderId="119" xfId="1" applyFont="1" applyBorder="1" applyAlignment="1">
      <alignment horizontal="center" vertical="center" wrapText="1"/>
    </xf>
    <xf numFmtId="0" fontId="101" fillId="0" borderId="120" xfId="1" applyFont="1" applyBorder="1" applyAlignment="1">
      <alignment horizontal="center" vertical="center" wrapText="1"/>
    </xf>
    <xf numFmtId="49" fontId="102" fillId="0" borderId="122" xfId="1" applyNumberFormat="1" applyFont="1" applyBorder="1" applyAlignment="1">
      <alignment horizontal="center" vertical="center" wrapText="1"/>
    </xf>
    <xf numFmtId="49" fontId="102" fillId="0" borderId="123" xfId="1" applyNumberFormat="1" applyFont="1" applyBorder="1" applyAlignment="1">
      <alignment horizontal="center" vertical="center" wrapText="1"/>
    </xf>
    <xf numFmtId="0" fontId="102" fillId="0" borderId="124" xfId="1" applyFont="1" applyBorder="1" applyAlignment="1">
      <alignment horizontal="left" vertical="center" wrapText="1"/>
    </xf>
    <xf numFmtId="0" fontId="102" fillId="0" borderId="124" xfId="1" applyFont="1" applyBorder="1" applyAlignment="1">
      <alignment horizontal="center" vertical="center" wrapText="1"/>
    </xf>
    <xf numFmtId="0" fontId="102" fillId="0" borderId="125" xfId="1" applyFont="1" applyBorder="1" applyAlignment="1">
      <alignment horizontal="center" vertical="center" wrapText="1"/>
    </xf>
    <xf numFmtId="0" fontId="102" fillId="0" borderId="126" xfId="1" applyFont="1" applyBorder="1" applyAlignment="1">
      <alignment horizontal="center" vertical="center"/>
    </xf>
    <xf numFmtId="0" fontId="102" fillId="0" borderId="124" xfId="1" applyFont="1" applyBorder="1" applyAlignment="1">
      <alignment horizontal="center" vertical="center"/>
    </xf>
    <xf numFmtId="0" fontId="102" fillId="0" borderId="127" xfId="1" applyFont="1" applyBorder="1" applyAlignment="1">
      <alignment horizontal="center" vertical="center"/>
    </xf>
    <xf numFmtId="169" fontId="102" fillId="0" borderId="128" xfId="9" applyNumberFormat="1" applyFont="1" applyBorder="1" applyAlignment="1">
      <alignment horizontal="center" vertical="center" wrapText="1"/>
    </xf>
    <xf numFmtId="169" fontId="102" fillId="0" borderId="129" xfId="9" applyNumberFormat="1" applyFont="1" applyBorder="1" applyAlignment="1">
      <alignment horizontal="center" vertical="center" wrapText="1"/>
    </xf>
    <xf numFmtId="169" fontId="102" fillId="0" borderId="130" xfId="9" applyNumberFormat="1" applyFont="1" applyBorder="1" applyAlignment="1">
      <alignment horizontal="center" vertical="center" wrapText="1"/>
    </xf>
    <xf numFmtId="169" fontId="102" fillId="0" borderId="131" xfId="9" applyNumberFormat="1" applyFont="1" applyBorder="1" applyAlignment="1">
      <alignment horizontal="center" vertical="center" wrapText="1"/>
    </xf>
    <xf numFmtId="169" fontId="102" fillId="0" borderId="124" xfId="1" applyNumberFormat="1" applyFont="1" applyBorder="1" applyAlignment="1">
      <alignment horizontal="center" vertical="center" wrapText="1"/>
    </xf>
    <xf numFmtId="9" fontId="102" fillId="0" borderId="132" xfId="1" applyNumberFormat="1" applyFont="1" applyBorder="1" applyAlignment="1">
      <alignment horizontal="center" vertical="center" wrapText="1"/>
    </xf>
    <xf numFmtId="49" fontId="102" fillId="0" borderId="133" xfId="1" applyNumberFormat="1" applyFont="1" applyBorder="1" applyAlignment="1">
      <alignment horizontal="center" vertical="center" wrapText="1"/>
    </xf>
    <xf numFmtId="0" fontId="102" fillId="0" borderId="134" xfId="1" applyFont="1" applyBorder="1" applyAlignment="1">
      <alignment horizontal="center" vertical="center"/>
    </xf>
    <xf numFmtId="169" fontId="102" fillId="0" borderId="37" xfId="9" applyNumberFormat="1" applyFont="1" applyBorder="1" applyAlignment="1">
      <alignment horizontal="center" vertical="center" wrapText="1"/>
    </xf>
    <xf numFmtId="169" fontId="102" fillId="0" borderId="135" xfId="9" applyNumberFormat="1" applyFont="1" applyBorder="1" applyAlignment="1">
      <alignment horizontal="center" vertical="center" wrapText="1"/>
    </xf>
    <xf numFmtId="9" fontId="102" fillId="0" borderId="37" xfId="1" applyNumberFormat="1" applyFont="1" applyBorder="1" applyAlignment="1">
      <alignment horizontal="center" vertical="center" wrapText="1"/>
    </xf>
    <xf numFmtId="9" fontId="102" fillId="0" borderId="0" xfId="1" applyNumberFormat="1" applyFont="1" applyAlignment="1">
      <alignment vertical="center"/>
    </xf>
    <xf numFmtId="169" fontId="102" fillId="0" borderId="136" xfId="9" applyNumberFormat="1" applyFont="1" applyBorder="1" applyAlignment="1">
      <alignment horizontal="center" vertical="center" wrapText="1"/>
    </xf>
    <xf numFmtId="9" fontId="102" fillId="0" borderId="136" xfId="1" applyNumberFormat="1" applyFont="1" applyBorder="1" applyAlignment="1">
      <alignment horizontal="center" vertical="center" wrapText="1"/>
    </xf>
    <xf numFmtId="10" fontId="102" fillId="0" borderId="0" xfId="1" applyNumberFormat="1" applyFont="1" applyAlignment="1">
      <alignment vertical="center"/>
    </xf>
    <xf numFmtId="49" fontId="102" fillId="0" borderId="137" xfId="1" applyNumberFormat="1" applyFont="1" applyBorder="1" applyAlignment="1">
      <alignment horizontal="center" vertical="center" wrapText="1"/>
    </xf>
    <xf numFmtId="3" fontId="102" fillId="0" borderId="33" xfId="1" applyNumberFormat="1" applyFont="1" applyBorder="1" applyAlignment="1">
      <alignment horizontal="right" vertical="center"/>
    </xf>
    <xf numFmtId="3" fontId="102" fillId="0" borderId="138" xfId="1" applyNumberFormat="1" applyFont="1" applyBorder="1" applyAlignment="1">
      <alignment horizontal="right" vertical="center"/>
    </xf>
    <xf numFmtId="3" fontId="102" fillId="0" borderId="139" xfId="1" applyNumberFormat="1" applyFont="1" applyBorder="1" applyAlignment="1">
      <alignment horizontal="right" vertical="center"/>
    </xf>
    <xf numFmtId="3" fontId="102" fillId="0" borderId="137" xfId="1" applyNumberFormat="1" applyFont="1" applyBorder="1" applyAlignment="1">
      <alignment horizontal="right" vertical="center"/>
    </xf>
    <xf numFmtId="3" fontId="102" fillId="0" borderId="33" xfId="9" applyNumberFormat="1" applyFont="1" applyBorder="1" applyAlignment="1">
      <alignment horizontal="right" vertical="center" wrapText="1"/>
    </xf>
    <xf numFmtId="3" fontId="102" fillId="0" borderId="0" xfId="1" applyNumberFormat="1" applyFont="1" applyAlignment="1">
      <alignment vertical="center"/>
    </xf>
    <xf numFmtId="3" fontId="103" fillId="0" borderId="133" xfId="9" applyNumberFormat="1" applyFont="1" applyBorder="1" applyAlignment="1">
      <alignment horizontal="right" vertical="center"/>
    </xf>
    <xf numFmtId="3" fontId="102" fillId="0" borderId="135" xfId="9" applyNumberFormat="1" applyFont="1" applyBorder="1" applyAlignment="1">
      <alignment horizontal="center" vertical="center" wrapText="1"/>
    </xf>
    <xf numFmtId="0" fontId="102" fillId="0" borderId="137" xfId="1" applyFont="1" applyBorder="1" applyAlignment="1">
      <alignment horizontal="center" vertical="center"/>
    </xf>
    <xf numFmtId="169" fontId="102" fillId="0" borderId="33" xfId="9" applyNumberFormat="1" applyFont="1" applyBorder="1" applyAlignment="1">
      <alignment horizontal="center" vertical="center"/>
    </xf>
    <xf numFmtId="3" fontId="102" fillId="0" borderId="137" xfId="1" applyNumberFormat="1" applyFont="1" applyBorder="1" applyAlignment="1">
      <alignment horizontal="center" vertical="center"/>
    </xf>
    <xf numFmtId="49" fontId="102" fillId="0" borderId="0" xfId="1" applyNumberFormat="1" applyFont="1" applyAlignment="1">
      <alignment horizontal="center" vertical="center" wrapText="1"/>
    </xf>
    <xf numFmtId="49" fontId="102" fillId="0" borderId="0" xfId="1" applyNumberFormat="1" applyFont="1" applyAlignment="1">
      <alignment horizontal="justify" vertical="center" wrapText="1"/>
    </xf>
    <xf numFmtId="3" fontId="102" fillId="0" borderId="0" xfId="1" applyNumberFormat="1" applyFont="1" applyAlignment="1">
      <alignment horizontal="center" vertical="center" wrapText="1"/>
    </xf>
    <xf numFmtId="49" fontId="99" fillId="0" borderId="0" xfId="1" applyNumberFormat="1" applyFont="1" applyAlignment="1">
      <alignment horizontal="center" vertical="center" wrapText="1"/>
    </xf>
    <xf numFmtId="49" fontId="99" fillId="0" borderId="0" xfId="1" applyNumberFormat="1" applyFont="1" applyAlignment="1">
      <alignment horizontal="justify" vertical="center" wrapText="1"/>
    </xf>
    <xf numFmtId="0" fontId="99" fillId="0" borderId="0" xfId="1" applyFont="1" applyAlignment="1">
      <alignment horizontal="center" vertical="center" wrapText="1"/>
    </xf>
    <xf numFmtId="3" fontId="99" fillId="0" borderId="0" xfId="1" applyNumberFormat="1" applyFont="1" applyAlignment="1">
      <alignment horizontal="center" vertical="center" wrapText="1"/>
    </xf>
    <xf numFmtId="3" fontId="99" fillId="0" borderId="0" xfId="1" applyNumberFormat="1" applyFont="1" applyAlignment="1">
      <alignment horizontal="center" vertical="center"/>
    </xf>
    <xf numFmtId="0" fontId="99" fillId="0" borderId="0" xfId="1" applyFont="1" applyAlignment="1">
      <alignment horizontal="center" vertical="center"/>
    </xf>
    <xf numFmtId="0" fontId="99" fillId="0" borderId="0" xfId="1" applyFont="1" applyAlignment="1">
      <alignment horizontal="justify" vertical="center" wrapText="1"/>
    </xf>
    <xf numFmtId="4" fontId="99" fillId="0" borderId="0" xfId="1" applyNumberFormat="1" applyFont="1" applyAlignment="1">
      <alignment horizontal="center" vertical="center"/>
    </xf>
    <xf numFmtId="3" fontId="99" fillId="0" borderId="0" xfId="1" applyNumberFormat="1" applyFont="1" applyAlignment="1">
      <alignment horizontal="right" vertical="center" wrapText="1"/>
    </xf>
    <xf numFmtId="3" fontId="78" fillId="0" borderId="0" xfId="1" applyNumberFormat="1" applyFont="1" applyAlignment="1">
      <alignment horizontal="center" vertical="center" wrapText="1"/>
    </xf>
    <xf numFmtId="3" fontId="78" fillId="0" borderId="0" xfId="1" applyNumberFormat="1" applyFont="1" applyAlignment="1">
      <alignment horizontal="right" vertical="center" wrapText="1"/>
    </xf>
    <xf numFmtId="4" fontId="99" fillId="0" borderId="0" xfId="1" applyNumberFormat="1" applyFont="1" applyAlignment="1">
      <alignment vertical="center"/>
    </xf>
    <xf numFmtId="0" fontId="99" fillId="0" borderId="0" xfId="1" applyFont="1" applyAlignment="1">
      <alignment horizontal="right" vertical="center" wrapText="1"/>
    </xf>
    <xf numFmtId="166" fontId="68" fillId="0" borderId="9" xfId="0" applyNumberFormat="1" applyFont="1" applyFill="1" applyBorder="1" applyAlignment="1">
      <alignment horizontal="center" vertical="center" wrapText="1"/>
    </xf>
    <xf numFmtId="166" fontId="68" fillId="0" borderId="6" xfId="0" applyNumberFormat="1" applyFont="1" applyFill="1" applyBorder="1" applyAlignment="1">
      <alignment horizontal="center" vertical="center" wrapText="1"/>
    </xf>
    <xf numFmtId="166" fontId="68" fillId="0" borderId="4" xfId="0" applyNumberFormat="1" applyFont="1" applyBorder="1" applyAlignment="1">
      <alignment vertical="center"/>
    </xf>
    <xf numFmtId="166" fontId="69" fillId="0" borderId="4" xfId="0" applyNumberFormat="1" applyFont="1" applyBorder="1" applyAlignment="1">
      <alignment vertical="center"/>
    </xf>
    <xf numFmtId="166" fontId="69" fillId="0" borderId="4" xfId="0" applyNumberFormat="1" applyFont="1" applyBorder="1" applyAlignment="1" applyProtection="1">
      <alignment vertical="center"/>
      <protection locked="0"/>
    </xf>
    <xf numFmtId="166" fontId="69" fillId="0" borderId="13" xfId="0" applyNumberFormat="1" applyFont="1" applyBorder="1" applyAlignment="1" applyProtection="1">
      <alignment vertical="center"/>
      <protection locked="0"/>
    </xf>
    <xf numFmtId="166" fontId="69" fillId="0" borderId="13" xfId="0" applyNumberFormat="1" applyFont="1" applyBorder="1" applyAlignment="1">
      <alignment horizontal="center" vertical="center"/>
    </xf>
    <xf numFmtId="166" fontId="0" fillId="0" borderId="0" xfId="0" applyNumberFormat="1"/>
    <xf numFmtId="166" fontId="68" fillId="0" borderId="9" xfId="0" applyNumberFormat="1" applyFont="1" applyFill="1" applyBorder="1" applyAlignment="1">
      <alignment horizontal="center" vertical="center"/>
    </xf>
    <xf numFmtId="166" fontId="68" fillId="0" borderId="6" xfId="0" applyNumberFormat="1" applyFont="1" applyFill="1" applyBorder="1" applyAlignment="1">
      <alignment horizontal="center" vertical="center"/>
    </xf>
    <xf numFmtId="166" fontId="69" fillId="0" borderId="4" xfId="0" applyNumberFormat="1" applyFont="1" applyBorder="1" applyAlignment="1" applyProtection="1">
      <alignment vertical="center"/>
    </xf>
    <xf numFmtId="166" fontId="69" fillId="0" borderId="13" xfId="0" applyNumberFormat="1" applyFont="1" applyBorder="1" applyAlignment="1" applyProtection="1">
      <alignment vertical="center"/>
    </xf>
    <xf numFmtId="166" fontId="68" fillId="0" borderId="4" xfId="0" applyNumberFormat="1" applyFont="1" applyBorder="1" applyAlignment="1" applyProtection="1">
      <alignment vertical="center"/>
    </xf>
    <xf numFmtId="166" fontId="68" fillId="0" borderId="4" xfId="0" applyNumberFormat="1" applyFont="1" applyFill="1" applyBorder="1" applyAlignment="1">
      <alignment horizontal="center" vertical="center"/>
    </xf>
    <xf numFmtId="166" fontId="69" fillId="0" borderId="6" xfId="0" applyNumberFormat="1" applyFont="1" applyBorder="1" applyAlignment="1">
      <alignment vertical="center"/>
    </xf>
    <xf numFmtId="166" fontId="69" fillId="0" borderId="9" xfId="0" applyNumberFormat="1" applyFont="1" applyBorder="1" applyAlignment="1">
      <alignment vertical="center"/>
    </xf>
    <xf numFmtId="166" fontId="69" fillId="0" borderId="9" xfId="0" applyNumberFormat="1" applyFont="1" applyBorder="1" applyAlignment="1">
      <alignment horizontal="center" vertical="center"/>
    </xf>
    <xf numFmtId="167" fontId="92" fillId="11" borderId="90" xfId="0" applyNumberFormat="1" applyFont="1" applyFill="1" applyBorder="1" applyAlignment="1">
      <alignment horizontal="center" vertical="center" textRotation="90" wrapText="1"/>
    </xf>
    <xf numFmtId="167" fontId="92" fillId="11" borderId="89" xfId="0" applyNumberFormat="1" applyFont="1" applyFill="1" applyBorder="1" applyAlignment="1">
      <alignment horizontal="center" vertical="center" textRotation="90" wrapText="1"/>
    </xf>
    <xf numFmtId="167" fontId="92" fillId="11" borderId="24" xfId="0" applyNumberFormat="1" applyFont="1" applyFill="1" applyBorder="1" applyAlignment="1">
      <alignment horizontal="center" vertical="center" textRotation="90" wrapText="1"/>
    </xf>
    <xf numFmtId="167" fontId="92" fillId="11" borderId="25" xfId="0" applyNumberFormat="1" applyFont="1" applyFill="1" applyBorder="1" applyAlignment="1">
      <alignment horizontal="center" vertical="center" textRotation="90" wrapText="1"/>
    </xf>
    <xf numFmtId="167" fontId="0" fillId="10" borderId="16" xfId="0" applyNumberFormat="1" applyFill="1" applyBorder="1" applyAlignment="1">
      <alignment horizontal="center"/>
    </xf>
    <xf numFmtId="167" fontId="0" fillId="0" borderId="0" xfId="0" applyNumberFormat="1"/>
    <xf numFmtId="0" fontId="92" fillId="0" borderId="0" xfId="0" applyFont="1" applyAlignment="1">
      <alignment vertical="center"/>
    </xf>
    <xf numFmtId="0" fontId="39" fillId="0" borderId="0" xfId="0" applyFont="1" applyAlignment="1">
      <alignment vertical="center"/>
    </xf>
    <xf numFmtId="0" fontId="22" fillId="0" borderId="0" xfId="0" applyFont="1" applyAlignment="1">
      <alignment vertical="center"/>
    </xf>
    <xf numFmtId="0" fontId="104" fillId="0" borderId="14" xfId="0" applyFont="1" applyBorder="1" applyAlignment="1">
      <alignment horizontal="center" vertical="center"/>
    </xf>
    <xf numFmtId="0" fontId="22" fillId="0" borderId="0" xfId="0" applyFont="1" applyAlignment="1">
      <alignment horizontal="center" vertical="center"/>
    </xf>
    <xf numFmtId="0" fontId="93" fillId="0" borderId="0" xfId="0" applyFont="1" applyAlignment="1">
      <alignment vertical="center"/>
    </xf>
    <xf numFmtId="0" fontId="25" fillId="0" borderId="0" xfId="0" applyFont="1" applyAlignment="1">
      <alignment vertical="center"/>
    </xf>
    <xf numFmtId="0" fontId="22" fillId="0" borderId="93" xfId="0" applyFont="1" applyBorder="1" applyAlignment="1">
      <alignment vertical="center"/>
    </xf>
    <xf numFmtId="167" fontId="22" fillId="0" borderId="93" xfId="12" applyNumberFormat="1" applyFont="1" applyBorder="1" applyAlignment="1">
      <alignment vertical="center"/>
    </xf>
    <xf numFmtId="167" fontId="22" fillId="0" borderId="0" xfId="12" applyNumberFormat="1" applyFont="1" applyAlignment="1">
      <alignment vertical="center"/>
    </xf>
    <xf numFmtId="43" fontId="22" fillId="0" borderId="93" xfId="12" applyFont="1" applyBorder="1" applyAlignment="1">
      <alignment vertical="top"/>
    </xf>
    <xf numFmtId="43" fontId="11" fillId="0" borderId="0" xfId="12" applyFont="1" applyAlignment="1">
      <alignment horizontal="center" vertical="top"/>
    </xf>
    <xf numFmtId="43" fontId="22" fillId="0" borderId="0" xfId="12" applyFont="1" applyAlignment="1">
      <alignment vertical="top"/>
    </xf>
    <xf numFmtId="0" fontId="20" fillId="0" borderId="0" xfId="0" applyFont="1" applyAlignment="1">
      <alignment horizontal="left" vertical="center"/>
    </xf>
    <xf numFmtId="0" fontId="11" fillId="0" borderId="8" xfId="0" applyFont="1" applyBorder="1" applyAlignment="1">
      <alignment vertical="center"/>
    </xf>
    <xf numFmtId="0" fontId="6" fillId="0" borderId="0" xfId="0" applyFont="1" applyAlignment="1">
      <alignment horizontal="right" vertical="top"/>
    </xf>
    <xf numFmtId="0" fontId="5" fillId="0" borderId="0" xfId="0" applyFont="1" applyAlignment="1">
      <alignment horizontal="left" vertical="center"/>
    </xf>
    <xf numFmtId="0" fontId="3" fillId="0" borderId="15" xfId="0" applyFont="1" applyBorder="1" applyAlignment="1">
      <alignment horizontal="center" vertical="center" wrapText="1"/>
    </xf>
    <xf numFmtId="3" fontId="3" fillId="0" borderId="15" xfId="0" applyNumberFormat="1" applyFont="1" applyBorder="1" applyAlignment="1">
      <alignment horizontal="center" vertical="center" wrapText="1"/>
    </xf>
    <xf numFmtId="0" fontId="25" fillId="0" borderId="23" xfId="0" applyFont="1" applyBorder="1" applyAlignment="1">
      <alignment horizontal="center" vertical="center" wrapText="1"/>
    </xf>
    <xf numFmtId="49" fontId="25" fillId="0" borderId="16" xfId="0" applyNumberFormat="1" applyFont="1" applyBorder="1" applyAlignment="1">
      <alignment horizontal="center" vertical="center" wrapText="1"/>
    </xf>
    <xf numFmtId="3" fontId="25" fillId="0" borderId="16"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49" fontId="3" fillId="0" borderId="48"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7"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wrapText="1"/>
    </xf>
    <xf numFmtId="49" fontId="25" fillId="0" borderId="47" xfId="0" applyNumberFormat="1" applyFont="1" applyBorder="1" applyAlignment="1">
      <alignment horizontal="center" vertical="center" wrapText="1"/>
    </xf>
    <xf numFmtId="4" fontId="96" fillId="0" borderId="0" xfId="0" applyNumberFormat="1" applyFont="1" applyAlignment="1">
      <alignment vertical="center"/>
    </xf>
    <xf numFmtId="168" fontId="1" fillId="0" borderId="0" xfId="0" applyNumberFormat="1" applyFont="1"/>
    <xf numFmtId="0" fontId="1" fillId="0" borderId="20" xfId="0" applyFont="1" applyBorder="1"/>
    <xf numFmtId="167" fontId="1" fillId="0" borderId="0" xfId="0" applyNumberFormat="1" applyFont="1" applyAlignment="1">
      <alignment vertical="center"/>
    </xf>
    <xf numFmtId="166" fontId="12" fillId="0" borderId="6" xfId="0" applyNumberFormat="1" applyFont="1" applyBorder="1" applyAlignment="1">
      <alignment horizontal="right" vertical="center" wrapText="1"/>
    </xf>
    <xf numFmtId="166" fontId="25" fillId="0" borderId="9" xfId="0" applyNumberFormat="1" applyFont="1" applyFill="1" applyBorder="1" applyAlignment="1">
      <alignment horizontal="center" vertical="center" wrapText="1"/>
    </xf>
    <xf numFmtId="166" fontId="12" fillId="0" borderId="3" xfId="0" applyNumberFormat="1" applyFont="1" applyBorder="1" applyAlignment="1">
      <alignment horizontal="center" vertical="center" wrapText="1"/>
    </xf>
    <xf numFmtId="166" fontId="12" fillId="0" borderId="6" xfId="0" applyNumberFormat="1" applyFont="1" applyBorder="1" applyAlignment="1">
      <alignment vertical="center"/>
    </xf>
    <xf numFmtId="166" fontId="12" fillId="0" borderId="6" xfId="0" applyNumberFormat="1" applyFont="1" applyBorder="1" applyAlignment="1" applyProtection="1">
      <alignment vertical="center"/>
      <protection locked="0"/>
    </xf>
    <xf numFmtId="166" fontId="25" fillId="0" borderId="6" xfId="0" applyNumberFormat="1" applyFont="1" applyBorder="1" applyAlignment="1" applyProtection="1">
      <alignment vertical="center"/>
    </xf>
    <xf numFmtId="166" fontId="12" fillId="0" borderId="6" xfId="0" applyNumberFormat="1" applyFont="1" applyBorder="1" applyAlignment="1" applyProtection="1">
      <alignment vertical="center"/>
    </xf>
    <xf numFmtId="166" fontId="25" fillId="0" borderId="6" xfId="0" applyNumberFormat="1" applyFont="1" applyBorder="1" applyAlignment="1" applyProtection="1">
      <alignment vertical="center"/>
      <protection locked="0"/>
    </xf>
    <xf numFmtId="166" fontId="12" fillId="0" borderId="9" xfId="0" applyNumberFormat="1" applyFont="1" applyBorder="1" applyAlignment="1" applyProtection="1">
      <alignment vertical="center"/>
      <protection locked="0"/>
    </xf>
    <xf numFmtId="166" fontId="12" fillId="0" borderId="9" xfId="0" applyNumberFormat="1" applyFont="1" applyBorder="1" applyAlignment="1">
      <alignment vertical="center"/>
    </xf>
    <xf numFmtId="166" fontId="12" fillId="0" borderId="9" xfId="0" applyNumberFormat="1" applyFont="1" applyBorder="1" applyAlignment="1" applyProtection="1">
      <alignment vertical="center"/>
    </xf>
    <xf numFmtId="166" fontId="12" fillId="0" borderId="0" xfId="0" applyNumberFormat="1" applyFont="1" applyBorder="1" applyAlignment="1" applyProtection="1">
      <alignment vertical="center"/>
      <protection locked="0"/>
    </xf>
    <xf numFmtId="166" fontId="12" fillId="0" borderId="0" xfId="0" applyNumberFormat="1" applyFont="1" applyBorder="1" applyAlignment="1">
      <alignment vertical="center"/>
    </xf>
    <xf numFmtId="166" fontId="58" fillId="0" borderId="4" xfId="0" applyNumberFormat="1" applyFont="1" applyBorder="1" applyAlignment="1">
      <alignment horizontal="right" wrapText="1"/>
    </xf>
    <xf numFmtId="166" fontId="58" fillId="0" borderId="4" xfId="0" applyNumberFormat="1" applyFont="1" applyBorder="1" applyAlignment="1" applyProtection="1">
      <alignment horizontal="right" wrapText="1"/>
      <protection locked="0"/>
    </xf>
    <xf numFmtId="166" fontId="58" fillId="0" borderId="6" xfId="0" applyNumberFormat="1" applyFont="1" applyBorder="1" applyAlignment="1">
      <alignment horizontal="right" wrapText="1"/>
    </xf>
    <xf numFmtId="166" fontId="58" fillId="0" borderId="6" xfId="0" applyNumberFormat="1" applyFont="1" applyBorder="1" applyAlignment="1" applyProtection="1">
      <alignment horizontal="right" wrapText="1"/>
      <protection locked="0"/>
    </xf>
    <xf numFmtId="0" fontId="79" fillId="0" borderId="0" xfId="0" applyFont="1" applyAlignment="1">
      <alignment horizontal="center"/>
    </xf>
    <xf numFmtId="0" fontId="79" fillId="0" borderId="0" xfId="0" applyFont="1"/>
    <xf numFmtId="0" fontId="79" fillId="0" borderId="0" xfId="0" applyFont="1" applyAlignment="1">
      <alignment horizontal="center" wrapText="1"/>
    </xf>
    <xf numFmtId="168" fontId="79" fillId="0" borderId="0" xfId="0" applyNumberFormat="1" applyFont="1"/>
    <xf numFmtId="0" fontId="105" fillId="0" borderId="0" xfId="0" applyFont="1" applyAlignment="1">
      <alignment horizontal="center" wrapText="1"/>
    </xf>
    <xf numFmtId="0" fontId="105" fillId="0" borderId="0" xfId="0" applyFont="1" applyAlignment="1">
      <alignment horizontal="center"/>
    </xf>
    <xf numFmtId="0" fontId="96" fillId="0" borderId="0" xfId="0" applyFont="1" applyAlignment="1">
      <alignment horizontal="center" wrapText="1"/>
    </xf>
    <xf numFmtId="0" fontId="96" fillId="0" borderId="0" xfId="0" applyFont="1" applyAlignment="1">
      <alignment horizontal="center"/>
    </xf>
    <xf numFmtId="0" fontId="106" fillId="0" borderId="0" xfId="0" applyFont="1" applyAlignment="1">
      <alignment horizontal="center"/>
    </xf>
    <xf numFmtId="168" fontId="0" fillId="0" borderId="0" xfId="0" applyNumberFormat="1"/>
    <xf numFmtId="167" fontId="22" fillId="0" borderId="93" xfId="12" applyNumberFormat="1" applyFont="1" applyBorder="1" applyAlignment="1">
      <alignment horizontal="right" vertical="center"/>
    </xf>
    <xf numFmtId="167" fontId="22" fillId="0" borderId="0" xfId="12" applyNumberFormat="1" applyFont="1" applyAlignment="1">
      <alignment horizontal="right" vertical="center"/>
    </xf>
    <xf numFmtId="4" fontId="102" fillId="0" borderId="141" xfId="1" applyNumberFormat="1" applyFont="1" applyBorder="1" applyAlignment="1">
      <alignment vertical="center"/>
    </xf>
    <xf numFmtId="49" fontId="102" fillId="0" borderId="143" xfId="1" applyNumberFormat="1" applyFont="1" applyBorder="1" applyAlignment="1">
      <alignment horizontal="center" vertical="center" wrapText="1"/>
    </xf>
    <xf numFmtId="49" fontId="102" fillId="0" borderId="144" xfId="1" applyNumberFormat="1" applyFont="1" applyBorder="1" applyAlignment="1">
      <alignment horizontal="justify" vertical="center" wrapText="1"/>
    </xf>
    <xf numFmtId="0" fontId="102" fillId="0" borderId="144" xfId="1" applyFont="1" applyBorder="1" applyAlignment="1">
      <alignment horizontal="center" vertical="center" wrapText="1"/>
    </xf>
    <xf numFmtId="3" fontId="102" fillId="0" borderId="144" xfId="1" applyNumberFormat="1" applyFont="1" applyBorder="1" applyAlignment="1">
      <alignment horizontal="center" vertical="center" wrapText="1"/>
    </xf>
    <xf numFmtId="169" fontId="102" fillId="0" borderId="145" xfId="9" applyNumberFormat="1" applyFont="1" applyBorder="1" applyAlignment="1">
      <alignment horizontal="center" vertical="center" wrapText="1"/>
    </xf>
    <xf numFmtId="170" fontId="102" fillId="0" borderId="144" xfId="1" applyNumberFormat="1" applyFont="1" applyBorder="1" applyAlignment="1">
      <alignment horizontal="justify" vertical="center" wrapText="1"/>
    </xf>
    <xf numFmtId="3" fontId="102" fillId="0" borderId="145" xfId="1" applyNumberFormat="1" applyFont="1" applyBorder="1" applyAlignment="1">
      <alignment horizontal="center" vertical="center" wrapText="1"/>
    </xf>
    <xf numFmtId="3" fontId="102" fillId="0" borderId="144" xfId="1" applyNumberFormat="1" applyFont="1" applyBorder="1" applyAlignment="1">
      <alignment horizontal="center" vertical="center"/>
    </xf>
    <xf numFmtId="3" fontId="102" fillId="0" borderId="146" xfId="1" applyNumberFormat="1" applyFont="1" applyBorder="1" applyAlignment="1">
      <alignment horizontal="center" vertical="center"/>
    </xf>
    <xf numFmtId="0" fontId="102" fillId="0" borderId="145" xfId="1" applyFont="1" applyBorder="1" applyAlignment="1">
      <alignment horizontal="center" vertical="center" wrapText="1"/>
    </xf>
    <xf numFmtId="3" fontId="102" fillId="0" borderId="147" xfId="1" applyNumberFormat="1" applyFont="1" applyBorder="1" applyAlignment="1">
      <alignment horizontal="right" vertical="center"/>
    </xf>
    <xf numFmtId="3" fontId="102" fillId="0" borderId="145" xfId="9" applyNumberFormat="1" applyFont="1" applyBorder="1" applyAlignment="1">
      <alignment horizontal="center" vertical="center" wrapText="1"/>
    </xf>
    <xf numFmtId="0" fontId="102" fillId="0" borderId="145" xfId="1" applyFont="1" applyBorder="1" applyAlignment="1">
      <alignment horizontal="center" vertical="center"/>
    </xf>
    <xf numFmtId="0" fontId="107" fillId="0" borderId="0" xfId="0" applyFont="1"/>
    <xf numFmtId="0" fontId="108" fillId="0" borderId="0" xfId="0" applyFont="1" applyAlignment="1">
      <alignment horizontal="center"/>
    </xf>
    <xf numFmtId="0" fontId="102" fillId="0" borderId="0" xfId="1" applyFont="1" applyAlignment="1">
      <alignment horizontal="left" vertical="center"/>
    </xf>
    <xf numFmtId="0" fontId="101" fillId="0" borderId="100" xfId="1" applyFont="1" applyBorder="1" applyAlignment="1">
      <alignment horizontal="center" vertical="center" wrapText="1"/>
    </xf>
    <xf numFmtId="0" fontId="101" fillId="0" borderId="102" xfId="1" applyFont="1" applyBorder="1" applyAlignment="1">
      <alignment horizontal="center" vertical="center"/>
    </xf>
    <xf numFmtId="0" fontId="101" fillId="0" borderId="110" xfId="1" applyFont="1" applyBorder="1" applyAlignment="1">
      <alignment horizontal="center" vertical="center" wrapText="1"/>
    </xf>
    <xf numFmtId="0" fontId="3" fillId="0" borderId="142" xfId="0" applyFont="1" applyBorder="1" applyAlignment="1">
      <alignment horizontal="justify" vertical="top" wrapText="1"/>
    </xf>
    <xf numFmtId="167" fontId="3" fillId="0" borderId="142" xfId="0" applyNumberFormat="1" applyFont="1" applyBorder="1" applyAlignment="1">
      <alignment vertical="center" wrapText="1"/>
    </xf>
    <xf numFmtId="0" fontId="1" fillId="0" borderId="142" xfId="0" applyFont="1" applyBorder="1" applyAlignment="1">
      <alignment horizontal="justify" vertical="top" wrapText="1"/>
    </xf>
    <xf numFmtId="167" fontId="1" fillId="0" borderId="142" xfId="8" applyNumberFormat="1" applyFont="1" applyBorder="1" applyAlignment="1">
      <alignment vertical="center" wrapText="1"/>
    </xf>
    <xf numFmtId="3" fontId="1" fillId="0" borderId="142" xfId="8" applyNumberFormat="1" applyFont="1" applyBorder="1" applyAlignment="1">
      <alignment horizontal="right" vertical="center" wrapText="1"/>
    </xf>
    <xf numFmtId="167" fontId="1" fillId="0" borderId="142" xfId="0" applyNumberFormat="1" applyFont="1" applyBorder="1" applyAlignment="1">
      <alignment vertical="center" wrapText="1"/>
    </xf>
    <xf numFmtId="167" fontId="34" fillId="0" borderId="142" xfId="8" applyNumberFormat="1" applyFont="1" applyBorder="1" applyAlignment="1">
      <alignment vertical="center" wrapText="1"/>
    </xf>
    <xf numFmtId="167" fontId="34" fillId="0" borderId="142" xfId="8" applyNumberFormat="1" applyFont="1" applyBorder="1" applyAlignment="1">
      <alignment horizontal="justify" vertical="center" wrapText="1"/>
    </xf>
    <xf numFmtId="167" fontId="1" fillId="0" borderId="142" xfId="0" applyNumberFormat="1" applyFont="1" applyBorder="1" applyAlignment="1">
      <alignment horizontal="right" vertical="center" wrapText="1"/>
    </xf>
    <xf numFmtId="3" fontId="1" fillId="0" borderId="142" xfId="0" applyNumberFormat="1" applyFont="1" applyBorder="1" applyAlignment="1">
      <alignment horizontal="right" vertical="center" wrapText="1"/>
    </xf>
    <xf numFmtId="167" fontId="34" fillId="0" borderId="142" xfId="0" applyNumberFormat="1" applyFont="1" applyBorder="1" applyAlignment="1">
      <alignment vertical="center" wrapText="1"/>
    </xf>
    <xf numFmtId="167" fontId="34" fillId="0" borderId="142" xfId="0" applyNumberFormat="1" applyFont="1" applyBorder="1" applyAlignment="1">
      <alignment horizontal="justify" vertical="center" wrapText="1"/>
    </xf>
    <xf numFmtId="3" fontId="34" fillId="0" borderId="142" xfId="0" applyNumberFormat="1" applyFont="1" applyBorder="1" applyAlignment="1">
      <alignment vertical="center"/>
    </xf>
    <xf numFmtId="0" fontId="1" fillId="0" borderId="142" xfId="0" applyFont="1" applyBorder="1"/>
    <xf numFmtId="3" fontId="1" fillId="0" borderId="0" xfId="0" applyNumberFormat="1" applyFont="1"/>
    <xf numFmtId="3" fontId="33" fillId="0" borderId="142" xfId="0" applyNumberFormat="1" applyFont="1" applyBorder="1" applyAlignment="1">
      <alignment vertical="center"/>
    </xf>
    <xf numFmtId="167" fontId="96" fillId="0" borderId="142" xfId="0" applyNumberFormat="1" applyFont="1" applyBorder="1" applyAlignment="1">
      <alignment vertical="center"/>
    </xf>
    <xf numFmtId="167" fontId="1" fillId="0" borderId="148" xfId="0" applyNumberFormat="1" applyFont="1" applyBorder="1" applyAlignment="1">
      <alignment vertical="center" wrapText="1"/>
    </xf>
    <xf numFmtId="3" fontId="34" fillId="0" borderId="142" xfId="0" applyNumberFormat="1" applyFont="1" applyBorder="1"/>
    <xf numFmtId="3" fontId="34" fillId="0" borderId="20" xfId="0" applyNumberFormat="1" applyFont="1" applyBorder="1" applyAlignment="1">
      <alignment vertical="center"/>
    </xf>
    <xf numFmtId="3" fontId="1" fillId="0" borderId="142" xfId="0" applyNumberFormat="1" applyFont="1" applyBorder="1" applyAlignment="1">
      <alignment vertical="center" wrapText="1"/>
    </xf>
    <xf numFmtId="3" fontId="1" fillId="0" borderId="142" xfId="0" applyNumberFormat="1" applyFont="1" applyBorder="1" applyAlignment="1">
      <alignment horizontal="justify" vertical="center" wrapText="1"/>
    </xf>
    <xf numFmtId="3" fontId="3" fillId="0" borderId="142" xfId="0" applyNumberFormat="1" applyFont="1" applyBorder="1" applyAlignment="1">
      <alignment vertical="center" wrapText="1"/>
    </xf>
    <xf numFmtId="3" fontId="96" fillId="0" borderId="142" xfId="0" applyNumberFormat="1" applyFont="1" applyBorder="1" applyAlignment="1">
      <alignment horizontal="right" vertical="center"/>
    </xf>
    <xf numFmtId="3" fontId="96" fillId="0" borderId="0" xfId="0" applyNumberFormat="1" applyFont="1" applyAlignment="1">
      <alignment horizontal="right" vertical="center"/>
    </xf>
    <xf numFmtId="3" fontId="1" fillId="0" borderId="14" xfId="0" applyNumberFormat="1" applyFont="1" applyBorder="1" applyAlignment="1">
      <alignment vertical="center" wrapText="1"/>
    </xf>
    <xf numFmtId="3" fontId="96" fillId="0" borderId="142" xfId="0" applyNumberFormat="1" applyFont="1" applyBorder="1" applyAlignment="1">
      <alignment vertical="center"/>
    </xf>
    <xf numFmtId="3" fontId="96" fillId="0" borderId="0" xfId="0" applyNumberFormat="1" applyFont="1" applyAlignment="1">
      <alignment vertical="center"/>
    </xf>
    <xf numFmtId="3" fontId="3" fillId="0" borderId="142" xfId="0" applyNumberFormat="1" applyFont="1" applyBorder="1" applyAlignment="1">
      <alignment horizontal="right" vertical="center" wrapText="1" indent="1"/>
    </xf>
    <xf numFmtId="3" fontId="1" fillId="0" borderId="14" xfId="0" applyNumberFormat="1" applyFont="1" applyBorder="1" applyAlignment="1">
      <alignment horizontal="justify" vertical="center" wrapText="1"/>
    </xf>
    <xf numFmtId="167" fontId="3" fillId="0" borderId="148" xfId="0" applyNumberFormat="1" applyFont="1" applyBorder="1" applyAlignment="1">
      <alignment vertical="center" wrapText="1"/>
    </xf>
    <xf numFmtId="3" fontId="3" fillId="0" borderId="148" xfId="0" applyNumberFormat="1" applyFont="1" applyBorder="1" applyAlignment="1">
      <alignment vertical="center" wrapText="1"/>
    </xf>
    <xf numFmtId="3" fontId="1" fillId="0" borderId="14" xfId="0" applyNumberFormat="1" applyFont="1" applyBorder="1" applyAlignment="1">
      <alignment horizontal="right" vertical="center" wrapText="1"/>
    </xf>
    <xf numFmtId="3" fontId="1" fillId="0" borderId="142" xfId="0" applyNumberFormat="1" applyFont="1" applyBorder="1"/>
    <xf numFmtId="167" fontId="96" fillId="0" borderId="148" xfId="0" applyNumberFormat="1" applyFont="1" applyBorder="1" applyAlignment="1">
      <alignment vertical="center"/>
    </xf>
    <xf numFmtId="3" fontId="96" fillId="0" borderId="20" xfId="0" applyNumberFormat="1" applyFont="1" applyBorder="1" applyAlignment="1">
      <alignment horizontal="right" vertical="center"/>
    </xf>
    <xf numFmtId="3" fontId="109" fillId="0" borderId="0" xfId="0" applyNumberFormat="1" applyFont="1" applyAlignment="1">
      <alignment vertical="center"/>
    </xf>
    <xf numFmtId="167" fontId="96" fillId="0" borderId="142" xfId="0" applyNumberFormat="1" applyFont="1" applyBorder="1" applyAlignment="1">
      <alignment horizontal="right" vertical="center"/>
    </xf>
    <xf numFmtId="167" fontId="3" fillId="0" borderId="142" xfId="0" applyNumberFormat="1" applyFont="1" applyBorder="1" applyAlignment="1">
      <alignment horizontal="right" vertical="center" wrapText="1"/>
    </xf>
    <xf numFmtId="3" fontId="3" fillId="0" borderId="17" xfId="0" applyNumberFormat="1" applyFont="1" applyBorder="1" applyAlignment="1" applyProtection="1">
      <alignment horizontal="right" vertical="center" wrapText="1"/>
    </xf>
    <xf numFmtId="3" fontId="3" fillId="0" borderId="47" xfId="0" applyNumberFormat="1" applyFont="1" applyBorder="1" applyAlignment="1" applyProtection="1">
      <alignment horizontal="right" vertical="center" wrapText="1"/>
    </xf>
    <xf numFmtId="0" fontId="3" fillId="0" borderId="48" xfId="0" applyFont="1" applyBorder="1" applyAlignment="1" applyProtection="1">
      <alignment vertical="center" wrapText="1"/>
    </xf>
    <xf numFmtId="3" fontId="5" fillId="0" borderId="0" xfId="0" applyNumberFormat="1" applyFont="1" applyFill="1" applyAlignment="1" applyProtection="1">
      <alignment vertical="center"/>
      <protection locked="0"/>
    </xf>
    <xf numFmtId="0" fontId="101" fillId="0" borderId="149" xfId="1" applyFont="1" applyBorder="1" applyAlignment="1">
      <alignment horizontal="center" vertical="center" wrapText="1"/>
    </xf>
    <xf numFmtId="37" fontId="102" fillId="0" borderId="124" xfId="1" applyNumberFormat="1" applyFont="1" applyBorder="1" applyAlignment="1">
      <alignment horizontal="center" vertical="center" wrapText="1"/>
    </xf>
    <xf numFmtId="3" fontId="102" fillId="0" borderId="150" xfId="9" applyNumberFormat="1" applyFont="1" applyBorder="1" applyAlignment="1">
      <alignment horizontal="center" vertical="center" wrapText="1"/>
    </xf>
    <xf numFmtId="3" fontId="102" fillId="0" borderId="151" xfId="1" applyNumberFormat="1" applyFont="1" applyBorder="1" applyAlignment="1">
      <alignment horizontal="right" vertical="center"/>
    </xf>
    <xf numFmtId="49" fontId="102" fillId="0" borderId="152" xfId="1" applyNumberFormat="1" applyFont="1" applyBorder="1" applyAlignment="1">
      <alignment horizontal="center" vertical="center" wrapText="1"/>
    </xf>
    <xf numFmtId="0" fontId="102" fillId="0" borderId="151" xfId="1" applyFont="1" applyBorder="1" applyAlignment="1">
      <alignment horizontal="left" vertical="center" wrapText="1"/>
    </xf>
    <xf numFmtId="0" fontId="102" fillId="0" borderId="151" xfId="1" applyFont="1" applyBorder="1" applyAlignment="1">
      <alignment horizontal="center" vertical="center" wrapText="1"/>
    </xf>
    <xf numFmtId="3" fontId="102" fillId="0" borderId="151" xfId="1" applyNumberFormat="1" applyFont="1" applyBorder="1" applyAlignment="1">
      <alignment horizontal="right" vertical="center" wrapText="1"/>
    </xf>
    <xf numFmtId="3" fontId="102" fillId="0" borderId="153" xfId="1" applyNumberFormat="1" applyFont="1" applyBorder="1" applyAlignment="1">
      <alignment horizontal="right" vertical="center"/>
    </xf>
    <xf numFmtId="3" fontId="103" fillId="0" borderId="152" xfId="9" applyNumberFormat="1" applyFont="1" applyBorder="1" applyAlignment="1">
      <alignment horizontal="right" vertical="center"/>
    </xf>
    <xf numFmtId="0" fontId="102" fillId="0" borderId="151" xfId="1" applyFont="1" applyBorder="1" applyAlignment="1">
      <alignment horizontal="justify" vertical="center" wrapText="1"/>
    </xf>
    <xf numFmtId="0" fontId="102" fillId="0" borderId="151" xfId="1" applyFont="1" applyBorder="1" applyAlignment="1">
      <alignment horizontal="center" vertical="center"/>
    </xf>
    <xf numFmtId="0" fontId="102" fillId="0" borderId="153" xfId="1" applyFont="1" applyBorder="1" applyAlignment="1">
      <alignment horizontal="center" vertical="center"/>
    </xf>
    <xf numFmtId="169" fontId="102" fillId="0" borderId="145" xfId="9" applyNumberFormat="1" applyFont="1" applyFill="1" applyBorder="1" applyAlignment="1">
      <alignment horizontal="center" vertical="center" wrapText="1"/>
    </xf>
    <xf numFmtId="49" fontId="102" fillId="0" borderId="151" xfId="1" applyNumberFormat="1" applyFont="1" applyBorder="1" applyAlignment="1">
      <alignment horizontal="justify" vertical="center" wrapText="1"/>
    </xf>
    <xf numFmtId="3" fontId="102" fillId="0" borderId="151" xfId="1" applyNumberFormat="1" applyFont="1" applyBorder="1" applyAlignment="1">
      <alignment horizontal="center" vertical="center" wrapText="1"/>
    </xf>
    <xf numFmtId="3" fontId="102" fillId="0" borderId="151" xfId="1" applyNumberFormat="1" applyFont="1" applyBorder="1" applyAlignment="1">
      <alignment horizontal="center" vertical="center"/>
    </xf>
    <xf numFmtId="3" fontId="102" fillId="0" borderId="153" xfId="1" applyNumberFormat="1" applyFont="1" applyBorder="1" applyAlignment="1">
      <alignment horizontal="center" vertical="center"/>
    </xf>
    <xf numFmtId="0" fontId="82" fillId="8" borderId="83" xfId="0" applyFont="1" applyFill="1" applyBorder="1" applyAlignment="1">
      <alignment vertical="center"/>
    </xf>
    <xf numFmtId="0" fontId="25" fillId="0" borderId="20" xfId="12" applyNumberFormat="1" applyFont="1" applyBorder="1" applyAlignment="1">
      <alignment horizontal="center" vertical="center" wrapText="1"/>
    </xf>
    <xf numFmtId="0" fontId="104" fillId="0" borderId="0" xfId="0" applyFont="1" applyAlignment="1">
      <alignment horizontal="center" vertical="center"/>
    </xf>
    <xf numFmtId="0" fontId="104" fillId="0" borderId="148" xfId="0" applyFont="1" applyBorder="1" applyAlignment="1">
      <alignment horizontal="center" vertical="center"/>
    </xf>
    <xf numFmtId="167" fontId="104" fillId="0" borderId="0" xfId="0" applyNumberFormat="1" applyFont="1" applyAlignment="1">
      <alignment vertical="center"/>
    </xf>
    <xf numFmtId="0" fontId="25" fillId="0" borderId="147" xfId="0" applyFont="1" applyBorder="1" applyAlignment="1">
      <alignment horizontal="center" vertical="center"/>
    </xf>
    <xf numFmtId="167" fontId="25" fillId="0" borderId="147" xfId="12" applyNumberFormat="1" applyFont="1" applyBorder="1" applyAlignment="1">
      <alignment horizontal="center" vertical="center"/>
    </xf>
    <xf numFmtId="167" fontId="25" fillId="0" borderId="147" xfId="12" applyNumberFormat="1" applyFont="1" applyBorder="1" applyAlignment="1">
      <alignment horizontal="center" wrapText="1"/>
    </xf>
    <xf numFmtId="167" fontId="25" fillId="0" borderId="147" xfId="12" applyNumberFormat="1" applyFont="1" applyFill="1" applyBorder="1" applyAlignment="1">
      <alignment horizontal="center" vertical="center"/>
    </xf>
    <xf numFmtId="43" fontId="25" fillId="0" borderId="147" xfId="12" applyFont="1" applyBorder="1" applyAlignment="1">
      <alignment horizontal="center" vertical="center"/>
    </xf>
    <xf numFmtId="0" fontId="25" fillId="0" borderId="147" xfId="0" applyFont="1" applyBorder="1" applyAlignment="1">
      <alignment horizontal="left" vertical="center"/>
    </xf>
    <xf numFmtId="167" fontId="25" fillId="0" borderId="147" xfId="12" applyNumberFormat="1" applyFont="1" applyBorder="1" applyAlignment="1">
      <alignment horizontal="right" vertical="center"/>
    </xf>
    <xf numFmtId="167" fontId="25" fillId="0" borderId="147" xfId="12" applyNumberFormat="1" applyFont="1" applyBorder="1" applyAlignment="1">
      <alignment horizontal="right" wrapText="1"/>
    </xf>
    <xf numFmtId="167" fontId="25" fillId="0" borderId="147" xfId="12" applyNumberFormat="1" applyFont="1" applyFill="1" applyBorder="1" applyAlignment="1">
      <alignment vertical="center"/>
    </xf>
    <xf numFmtId="0" fontId="25" fillId="0" borderId="147" xfId="0" applyFont="1" applyBorder="1" applyAlignment="1">
      <alignment horizontal="center"/>
    </xf>
    <xf numFmtId="0" fontId="25" fillId="0" borderId="147" xfId="0" applyFont="1" applyBorder="1"/>
    <xf numFmtId="167" fontId="25" fillId="0" borderId="147" xfId="12" applyNumberFormat="1" applyFont="1" applyBorder="1" applyAlignment="1">
      <alignment vertical="center"/>
    </xf>
    <xf numFmtId="167" fontId="25" fillId="0" borderId="147" xfId="12" applyNumberFormat="1" applyFont="1" applyBorder="1" applyAlignment="1">
      <alignment horizontal="right" vertical="center" wrapText="1"/>
    </xf>
    <xf numFmtId="0" fontId="25" fillId="0" borderId="147" xfId="0" applyFont="1" applyBorder="1" applyAlignment="1">
      <alignment horizontal="center" vertical="center" wrapText="1"/>
    </xf>
    <xf numFmtId="0" fontId="25" fillId="0" borderId="147" xfId="0" applyFont="1" applyBorder="1" applyAlignment="1">
      <alignment vertical="center"/>
    </xf>
    <xf numFmtId="167" fontId="25" fillId="0" borderId="147" xfId="0" applyNumberFormat="1" applyFont="1" applyBorder="1" applyAlignment="1">
      <alignment vertical="center"/>
    </xf>
    <xf numFmtId="167" fontId="25" fillId="0" borderId="147" xfId="0" applyNumberFormat="1" applyFont="1" applyBorder="1" applyAlignment="1">
      <alignment horizontal="right" vertical="center"/>
    </xf>
    <xf numFmtId="43" fontId="25" fillId="0" borderId="147" xfId="12" applyFont="1" applyBorder="1" applyAlignment="1">
      <alignment horizontal="left" vertical="center" wrapText="1"/>
    </xf>
    <xf numFmtId="0" fontId="25" fillId="0" borderId="147" xfId="0" applyFont="1" applyBorder="1" applyAlignment="1">
      <alignment horizontal="left" vertical="center" wrapText="1"/>
    </xf>
    <xf numFmtId="0" fontId="25" fillId="0" borderId="147" xfId="0" applyFont="1" applyBorder="1" applyAlignment="1">
      <alignment vertical="center" wrapText="1"/>
    </xf>
    <xf numFmtId="0" fontId="25" fillId="0" borderId="147" xfId="0" applyFont="1" applyBorder="1" applyAlignment="1">
      <alignment horizontal="justify" vertical="center" wrapText="1"/>
    </xf>
    <xf numFmtId="43" fontId="25" fillId="0" borderId="147" xfId="12" applyFont="1" applyBorder="1" applyAlignment="1">
      <alignment vertical="center" wrapText="1"/>
    </xf>
    <xf numFmtId="43" fontId="25" fillId="0" borderId="104" xfId="12" applyFont="1" applyBorder="1" applyAlignment="1">
      <alignment vertical="center" wrapText="1"/>
    </xf>
    <xf numFmtId="0" fontId="25" fillId="0" borderId="158" xfId="0" applyFont="1" applyBorder="1" applyAlignment="1">
      <alignment horizontal="center" vertical="center"/>
    </xf>
    <xf numFmtId="43" fontId="25" fillId="0" borderId="147" xfId="12" applyFont="1" applyBorder="1" applyAlignment="1">
      <alignment vertical="top"/>
    </xf>
    <xf numFmtId="167" fontId="22" fillId="0" borderId="0" xfId="12" applyNumberFormat="1" applyFont="1" applyFill="1" applyAlignment="1">
      <alignment vertical="center"/>
    </xf>
    <xf numFmtId="0" fontId="0" fillId="0" borderId="0" xfId="0" applyAlignment="1">
      <alignment horizontal="center"/>
    </xf>
    <xf numFmtId="167" fontId="79" fillId="0" borderId="0" xfId="0" applyNumberFormat="1" applyFont="1"/>
    <xf numFmtId="0" fontId="73" fillId="0" borderId="10" xfId="0" applyFont="1" applyBorder="1" applyAlignment="1">
      <alignment horizontal="justify" vertical="center" wrapText="1"/>
    </xf>
    <xf numFmtId="0" fontId="73" fillId="0" borderId="11" xfId="0" applyFont="1" applyBorder="1" applyAlignment="1">
      <alignment horizontal="justify" vertical="center" wrapText="1"/>
    </xf>
    <xf numFmtId="0" fontId="73" fillId="0" borderId="12" xfId="0" applyFont="1" applyBorder="1" applyAlignment="1">
      <alignment horizontal="justify" vertical="center" wrapText="1"/>
    </xf>
    <xf numFmtId="0" fontId="74" fillId="6" borderId="51" xfId="0" applyFont="1" applyFill="1" applyBorder="1" applyAlignment="1">
      <alignment horizontal="justify" vertical="center" wrapText="1"/>
    </xf>
    <xf numFmtId="0" fontId="74" fillId="6" borderId="13" xfId="0" applyFont="1" applyFill="1" applyBorder="1" applyAlignment="1">
      <alignment horizontal="justify" vertical="center" wrapText="1"/>
    </xf>
    <xf numFmtId="0" fontId="74" fillId="0" borderId="51" xfId="0" applyFont="1" applyBorder="1" applyAlignment="1">
      <alignment horizontal="justify" vertical="center" wrapText="1"/>
    </xf>
    <xf numFmtId="0" fontId="74" fillId="0" borderId="13" xfId="0" applyFont="1" applyBorder="1" applyAlignment="1">
      <alignment horizontal="justify" vertical="center" wrapText="1"/>
    </xf>
    <xf numFmtId="0" fontId="5" fillId="0" borderId="0" xfId="0" applyFont="1" applyFill="1" applyBorder="1" applyAlignment="1" applyProtection="1">
      <alignment horizontal="left" wrapText="1"/>
      <protection locked="0"/>
    </xf>
    <xf numFmtId="0" fontId="11" fillId="0" borderId="8" xfId="0" applyFont="1" applyFill="1" applyBorder="1" applyAlignment="1" applyProtection="1">
      <alignment horizontal="left" vertical="top"/>
      <protection locked="0"/>
    </xf>
    <xf numFmtId="0" fontId="6" fillId="0" borderId="8" xfId="0" applyFont="1" applyFill="1" applyBorder="1" applyAlignment="1" applyProtection="1">
      <alignment horizontal="center" vertical="top"/>
      <protection locked="0"/>
    </xf>
    <xf numFmtId="0" fontId="10"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3" fillId="4" borderId="0" xfId="0" applyFont="1" applyFill="1" applyBorder="1" applyAlignment="1" applyProtection="1">
      <alignment horizontal="center" vertical="center" wrapText="1"/>
      <protection locked="0"/>
    </xf>
    <xf numFmtId="0" fontId="67" fillId="4" borderId="8" xfId="0" applyFont="1" applyFill="1" applyBorder="1" applyAlignment="1">
      <alignment horizontal="center" vertical="center" wrapText="1"/>
    </xf>
    <xf numFmtId="0" fontId="11" fillId="0" borderId="8" xfId="0" applyFont="1" applyFill="1" applyBorder="1" applyAlignment="1" applyProtection="1">
      <alignment horizontal="center" vertical="top"/>
      <protection locked="0"/>
    </xf>
    <xf numFmtId="0" fontId="21" fillId="2" borderId="5"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0" fillId="0" borderId="0" xfId="0" applyFont="1" applyFill="1" applyBorder="1" applyAlignment="1" applyProtection="1">
      <alignment horizontal="center" vertical="top"/>
    </xf>
    <xf numFmtId="0" fontId="38" fillId="7" borderId="1"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5" xfId="0" applyFont="1" applyFill="1" applyBorder="1" applyAlignment="1">
      <alignment horizontal="center" vertical="center"/>
    </xf>
    <xf numFmtId="0" fontId="38" fillId="7" borderId="0"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7" xfId="0" applyFont="1" applyFill="1" applyBorder="1" applyAlignment="1">
      <alignment horizontal="center" vertical="center"/>
    </xf>
    <xf numFmtId="0" fontId="38" fillId="7" borderId="8" xfId="0" applyFont="1" applyFill="1" applyBorder="1" applyAlignment="1">
      <alignment horizontal="center" vertical="center"/>
    </xf>
    <xf numFmtId="0" fontId="38" fillId="7" borderId="9" xfId="0" applyFont="1" applyFill="1" applyBorder="1" applyAlignment="1">
      <alignment horizontal="center" vertical="center"/>
    </xf>
    <xf numFmtId="0" fontId="6" fillId="0" borderId="0" xfId="0" applyFont="1" applyFill="1" applyBorder="1" applyAlignment="1" applyProtection="1">
      <alignment horizontal="center" vertical="top"/>
    </xf>
    <xf numFmtId="0" fontId="25" fillId="0" borderId="5" xfId="0" applyFont="1" applyFill="1" applyBorder="1" applyAlignment="1" applyProtection="1">
      <alignment horizontal="justify" vertical="top"/>
      <protection locked="0"/>
    </xf>
    <xf numFmtId="0" fontId="25" fillId="0" borderId="0" xfId="0" applyFont="1" applyFill="1" applyBorder="1" applyAlignment="1" applyProtection="1">
      <alignment horizontal="justify" vertical="top"/>
      <protection locked="0"/>
    </xf>
    <xf numFmtId="0" fontId="3" fillId="0" borderId="42"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6" fillId="0" borderId="5" xfId="0" applyFont="1" applyBorder="1" applyAlignment="1" applyProtection="1">
      <alignment horizontal="left" vertical="top" wrapText="1" indent="5"/>
      <protection locked="0"/>
    </xf>
    <xf numFmtId="0" fontId="6" fillId="0" borderId="0" xfId="0" applyFont="1" applyBorder="1" applyAlignment="1" applyProtection="1">
      <alignment horizontal="left" vertical="top" wrapText="1" indent="5"/>
      <protection locked="0"/>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59" fillId="0" borderId="5" xfId="0" applyFont="1" applyBorder="1" applyAlignment="1">
      <alignment horizontal="justify" vertical="center" wrapText="1"/>
    </xf>
    <xf numFmtId="0" fontId="59" fillId="0" borderId="6" xfId="0" applyFont="1" applyBorder="1" applyAlignment="1">
      <alignment horizontal="justify" vertical="center" wrapText="1"/>
    </xf>
    <xf numFmtId="0" fontId="61" fillId="0" borderId="0" xfId="0" applyFont="1" applyAlignment="1">
      <alignment horizontal="center" vertical="justify"/>
    </xf>
    <xf numFmtId="0" fontId="62" fillId="6" borderId="51" xfId="0" applyFont="1" applyFill="1" applyBorder="1" applyAlignment="1">
      <alignment horizontal="center" vertical="center"/>
    </xf>
    <xf numFmtId="0" fontId="62" fillId="6" borderId="4" xfId="0" applyFont="1" applyFill="1" applyBorder="1" applyAlignment="1">
      <alignment horizontal="center" vertical="center"/>
    </xf>
    <xf numFmtId="0" fontId="62" fillId="6" borderId="13" xfId="0" applyFont="1" applyFill="1" applyBorder="1" applyAlignment="1">
      <alignment horizontal="center" vertical="center"/>
    </xf>
    <xf numFmtId="0" fontId="62" fillId="6" borderId="51" xfId="0" applyFont="1" applyFill="1" applyBorder="1" applyAlignment="1">
      <alignment horizontal="center" vertical="center" wrapText="1"/>
    </xf>
    <xf numFmtId="0" fontId="62" fillId="6" borderId="4" xfId="0" applyFont="1" applyFill="1" applyBorder="1" applyAlignment="1">
      <alignment horizontal="center" vertical="center" wrapText="1"/>
    </xf>
    <xf numFmtId="0" fontId="62" fillId="6" borderId="13" xfId="0" applyFont="1" applyFill="1" applyBorder="1" applyAlignment="1">
      <alignment horizontal="center" vertical="center" wrapText="1"/>
    </xf>
    <xf numFmtId="0" fontId="60" fillId="0" borderId="7" xfId="0" applyFont="1" applyBorder="1" applyAlignment="1">
      <alignment horizontal="justify" vertical="center" wrapText="1"/>
    </xf>
    <xf numFmtId="0" fontId="60" fillId="0" borderId="9" xfId="0" applyFont="1" applyBorder="1" applyAlignment="1">
      <alignment horizontal="justify" vertical="center" wrapText="1"/>
    </xf>
    <xf numFmtId="0" fontId="38" fillId="4" borderId="0" xfId="0" applyFont="1" applyFill="1" applyBorder="1" applyAlignment="1">
      <alignment horizontal="center" vertical="center" wrapText="1"/>
    </xf>
    <xf numFmtId="0" fontId="57" fillId="4" borderId="8"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58" fillId="4" borderId="3" xfId="0" applyFont="1" applyFill="1" applyBorder="1" applyAlignment="1">
      <alignment horizontal="center" vertical="center" wrapText="1"/>
    </xf>
    <xf numFmtId="0" fontId="58" fillId="4" borderId="7" xfId="0" applyFont="1" applyFill="1" applyBorder="1" applyAlignment="1">
      <alignment horizontal="center" vertical="center" wrapText="1"/>
    </xf>
    <xf numFmtId="0" fontId="58" fillId="4" borderId="9" xfId="0" applyFont="1" applyFill="1" applyBorder="1" applyAlignment="1">
      <alignment horizontal="center" vertical="center" wrapText="1"/>
    </xf>
    <xf numFmtId="0" fontId="58" fillId="4" borderId="51" xfId="0" applyFont="1" applyFill="1" applyBorder="1" applyAlignment="1">
      <alignment horizontal="center" vertical="center" wrapText="1"/>
    </xf>
    <xf numFmtId="0" fontId="58" fillId="4" borderId="13" xfId="0" applyFont="1" applyFill="1" applyBorder="1" applyAlignment="1">
      <alignment horizontal="center" vertical="center" wrapText="1"/>
    </xf>
    <xf numFmtId="0" fontId="58" fillId="0" borderId="1" xfId="0" applyFont="1" applyBorder="1" applyAlignment="1">
      <alignment horizontal="justify" vertical="center" wrapText="1"/>
    </xf>
    <xf numFmtId="0" fontId="58" fillId="0" borderId="3" xfId="0" applyFont="1" applyBorder="1" applyAlignment="1">
      <alignment horizontal="justify" vertical="center" wrapText="1"/>
    </xf>
    <xf numFmtId="0" fontId="1" fillId="0" borderId="0" xfId="0" applyFont="1" applyBorder="1" applyAlignment="1">
      <alignment horizontal="center"/>
    </xf>
    <xf numFmtId="0" fontId="10" fillId="0" borderId="0" xfId="0" applyFont="1" applyFill="1" applyBorder="1" applyAlignment="1">
      <alignment horizontal="center"/>
    </xf>
    <xf numFmtId="0" fontId="6" fillId="0" borderId="0" xfId="0" applyFont="1" applyFill="1" applyBorder="1" applyAlignment="1">
      <alignment horizontal="center" vertical="top"/>
    </xf>
    <xf numFmtId="0" fontId="10" fillId="0" borderId="0" xfId="0" applyFont="1" applyFill="1" applyBorder="1" applyAlignment="1">
      <alignment horizontal="center" vertical="top"/>
    </xf>
    <xf numFmtId="0" fontId="11" fillId="0" borderId="8" xfId="0" applyFont="1" applyFill="1" applyBorder="1" applyAlignment="1">
      <alignment horizontal="center" vertical="top"/>
    </xf>
    <xf numFmtId="0" fontId="1" fillId="0" borderId="8"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1" fillId="0" borderId="8" xfId="0" applyFont="1" applyFill="1" applyBorder="1" applyAlignment="1">
      <alignment horizontal="left" vertical="top"/>
    </xf>
    <xf numFmtId="0" fontId="87" fillId="0" borderId="0" xfId="0" applyFont="1" applyBorder="1" applyAlignment="1" applyProtection="1">
      <alignment horizontal="left" vertical="center" wrapText="1"/>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3" fillId="0" borderId="44" xfId="0" applyFont="1" applyBorder="1" applyAlignment="1" applyProtection="1">
      <alignment horizontal="center" vertical="center"/>
    </xf>
    <xf numFmtId="0" fontId="3" fillId="0" borderId="57" xfId="0" applyFont="1" applyBorder="1" applyAlignment="1" applyProtection="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65" fillId="0" borderId="8" xfId="0" applyFont="1" applyBorder="1" applyAlignment="1">
      <alignment horizontal="left" vertical="center"/>
    </xf>
    <xf numFmtId="0" fontId="65" fillId="0" borderId="53" xfId="0" applyFont="1" applyBorder="1" applyAlignment="1">
      <alignment horizontal="left" vertical="center"/>
    </xf>
    <xf numFmtId="0" fontId="58" fillId="0" borderId="5" xfId="0" applyFont="1" applyBorder="1" applyAlignment="1">
      <alignment horizontal="left" vertical="center"/>
    </xf>
    <xf numFmtId="0" fontId="58" fillId="0" borderId="0" xfId="0" applyFont="1" applyBorder="1" applyAlignment="1">
      <alignment horizontal="left" vertical="center"/>
    </xf>
    <xf numFmtId="0" fontId="58" fillId="0" borderId="52" xfId="0" applyFont="1" applyBorder="1" applyAlignment="1">
      <alignment horizontal="left" vertical="center"/>
    </xf>
    <xf numFmtId="0" fontId="59" fillId="0" borderId="0" xfId="0" applyFont="1" applyAlignment="1">
      <alignment horizontal="left" vertical="center"/>
    </xf>
    <xf numFmtId="0" fontId="59" fillId="0" borderId="52" xfId="0" applyFont="1" applyBorder="1" applyAlignment="1">
      <alignment horizontal="left" vertical="center"/>
    </xf>
    <xf numFmtId="0" fontId="58" fillId="0" borderId="0" xfId="0" applyFont="1" applyAlignment="1">
      <alignment horizontal="left" vertical="center"/>
    </xf>
    <xf numFmtId="0" fontId="59" fillId="0" borderId="0" xfId="0" applyFont="1" applyBorder="1" applyAlignment="1">
      <alignment horizontal="left" vertical="justify"/>
    </xf>
    <xf numFmtId="0" fontId="59" fillId="0" borderId="52" xfId="0" applyFont="1" applyBorder="1" applyAlignment="1">
      <alignment horizontal="left" vertical="justify"/>
    </xf>
    <xf numFmtId="0" fontId="59" fillId="0" borderId="0" xfId="0" applyFont="1" applyBorder="1" applyAlignment="1">
      <alignment horizontal="left" vertical="center"/>
    </xf>
    <xf numFmtId="0" fontId="67" fillId="0" borderId="5" xfId="0" applyFont="1" applyBorder="1" applyAlignment="1">
      <alignment horizontal="left" vertical="center"/>
    </xf>
    <xf numFmtId="0" fontId="67" fillId="0" borderId="0" xfId="0" applyFont="1" applyBorder="1" applyAlignment="1">
      <alignment horizontal="left" vertical="center"/>
    </xf>
    <xf numFmtId="0" fontId="67" fillId="0" borderId="52" xfId="0" applyFont="1" applyBorder="1" applyAlignment="1">
      <alignment horizontal="left" vertical="center"/>
    </xf>
    <xf numFmtId="43" fontId="58" fillId="0" borderId="54" xfId="0" applyNumberFormat="1" applyFont="1" applyBorder="1" applyAlignment="1">
      <alignment horizontal="right" vertical="center"/>
    </xf>
    <xf numFmtId="43" fontId="59" fillId="0" borderId="54" xfId="0" applyNumberFormat="1" applyFont="1" applyBorder="1" applyAlignment="1" applyProtection="1">
      <alignment horizontal="right" vertical="center"/>
    </xf>
    <xf numFmtId="0" fontId="59" fillId="0" borderId="0" xfId="0" applyFont="1" applyBorder="1" applyAlignment="1">
      <alignment vertical="center"/>
    </xf>
    <xf numFmtId="0" fontId="59" fillId="0" borderId="52" xfId="0" applyFont="1" applyBorder="1" applyAlignment="1">
      <alignment vertical="center"/>
    </xf>
    <xf numFmtId="0" fontId="59" fillId="0" borderId="1" xfId="0" applyFont="1" applyBorder="1" applyAlignment="1">
      <alignment horizontal="justify" vertical="center"/>
    </xf>
    <xf numFmtId="0" fontId="59" fillId="0" borderId="2" xfId="0" applyFont="1" applyBorder="1" applyAlignment="1">
      <alignment horizontal="justify" vertical="center"/>
    </xf>
    <xf numFmtId="0" fontId="59" fillId="0" borderId="3" xfId="0" applyFont="1" applyBorder="1" applyAlignment="1">
      <alignment horizontal="justify" vertical="center"/>
    </xf>
    <xf numFmtId="0" fontId="59" fillId="0" borderId="5" xfId="0" applyFont="1" applyBorder="1" applyAlignment="1">
      <alignment horizontal="left" vertical="center"/>
    </xf>
    <xf numFmtId="0" fontId="58" fillId="0" borderId="6" xfId="0" applyFont="1" applyBorder="1" applyAlignment="1">
      <alignment horizontal="left" vertical="center"/>
    </xf>
    <xf numFmtId="0" fontId="58" fillId="4" borderId="1" xfId="0" applyFont="1" applyFill="1" applyBorder="1" applyAlignment="1">
      <alignment horizontal="center" vertical="center"/>
    </xf>
    <xf numFmtId="0" fontId="58" fillId="4" borderId="2" xfId="0" applyFont="1" applyFill="1" applyBorder="1" applyAlignment="1">
      <alignment horizontal="center" vertical="center"/>
    </xf>
    <xf numFmtId="0" fontId="58" fillId="4" borderId="3" xfId="0" applyFont="1" applyFill="1" applyBorder="1" applyAlignment="1">
      <alignment horizontal="center" vertical="center"/>
    </xf>
    <xf numFmtId="0" fontId="58" fillId="4" borderId="10" xfId="0" applyFont="1" applyFill="1" applyBorder="1" applyAlignment="1">
      <alignment horizontal="center" vertical="center"/>
    </xf>
    <xf numFmtId="0" fontId="58" fillId="4" borderId="11" xfId="0" applyFont="1" applyFill="1" applyBorder="1" applyAlignment="1">
      <alignment horizontal="center" vertical="center"/>
    </xf>
    <xf numFmtId="0" fontId="58" fillId="4" borderId="12" xfId="0" applyFont="1" applyFill="1" applyBorder="1" applyAlignment="1">
      <alignment horizontal="center" vertical="center"/>
    </xf>
    <xf numFmtId="0" fontId="58" fillId="4" borderId="51" xfId="0" applyFont="1" applyFill="1" applyBorder="1" applyAlignment="1">
      <alignment horizontal="center" vertical="center"/>
    </xf>
    <xf numFmtId="0" fontId="58" fillId="4" borderId="4" xfId="0" applyFont="1" applyFill="1" applyBorder="1" applyAlignment="1">
      <alignment horizontal="center" vertical="center"/>
    </xf>
    <xf numFmtId="0" fontId="58" fillId="4" borderId="13" xfId="0" applyFont="1" applyFill="1" applyBorder="1" applyAlignment="1">
      <alignment horizontal="center" vertical="center"/>
    </xf>
    <xf numFmtId="0" fontId="58" fillId="4" borderId="5" xfId="0" applyFont="1" applyFill="1" applyBorder="1" applyAlignment="1">
      <alignment horizontal="center" vertical="center"/>
    </xf>
    <xf numFmtId="0" fontId="58" fillId="4" borderId="0" xfId="0" applyFont="1" applyFill="1" applyBorder="1" applyAlignment="1">
      <alignment horizontal="center" vertical="center"/>
    </xf>
    <xf numFmtId="0" fontId="58" fillId="4" borderId="6" xfId="0" applyFont="1" applyFill="1" applyBorder="1" applyAlignment="1">
      <alignment horizontal="center" vertical="center"/>
    </xf>
    <xf numFmtId="0" fontId="58" fillId="4" borderId="7" xfId="0" applyFont="1" applyFill="1" applyBorder="1" applyAlignment="1">
      <alignment horizontal="center" vertical="center"/>
    </xf>
    <xf numFmtId="0" fontId="58" fillId="4" borderId="8" xfId="0" applyFont="1" applyFill="1" applyBorder="1" applyAlignment="1">
      <alignment horizontal="center" vertical="center"/>
    </xf>
    <xf numFmtId="0" fontId="58" fillId="4" borderId="9" xfId="0" applyFont="1" applyFill="1" applyBorder="1" applyAlignment="1">
      <alignment horizontal="center" vertical="center"/>
    </xf>
    <xf numFmtId="0" fontId="58" fillId="4" borderId="51" xfId="0" applyFont="1" applyFill="1" applyBorder="1" applyAlignment="1">
      <alignment horizontal="center" vertical="justify"/>
    </xf>
    <xf numFmtId="0" fontId="58" fillId="4" borderId="13" xfId="0" applyFont="1" applyFill="1" applyBorder="1" applyAlignment="1">
      <alignment horizontal="center" vertical="justify"/>
    </xf>
    <xf numFmtId="0" fontId="38" fillId="4" borderId="0"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left" vertical="center"/>
      <protection locked="0"/>
    </xf>
    <xf numFmtId="0" fontId="6" fillId="2" borderId="22" xfId="0" applyFont="1" applyFill="1" applyBorder="1" applyAlignment="1" applyProtection="1">
      <alignment horizontal="left" vertical="center"/>
      <protection locked="0"/>
    </xf>
    <xf numFmtId="0" fontId="3" fillId="0" borderId="46"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protection locked="0"/>
    </xf>
    <xf numFmtId="0" fontId="68" fillId="0" borderId="7" xfId="0" applyFont="1" applyFill="1" applyBorder="1" applyAlignment="1">
      <alignment horizontal="center" vertical="center"/>
    </xf>
    <xf numFmtId="0" fontId="68" fillId="0" borderId="8" xfId="0" applyFont="1" applyFill="1" applyBorder="1" applyAlignment="1">
      <alignment horizontal="center" vertical="center"/>
    </xf>
    <xf numFmtId="0" fontId="68" fillId="0" borderId="5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2" xfId="0" applyFont="1" applyFill="1" applyBorder="1" applyAlignment="1">
      <alignment horizontal="center" vertical="center"/>
    </xf>
    <xf numFmtId="0" fontId="68" fillId="0" borderId="5"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52" xfId="0" applyFont="1" applyFill="1" applyBorder="1" applyAlignment="1">
      <alignment horizontal="center" vertical="center"/>
    </xf>
    <xf numFmtId="0" fontId="69" fillId="0" borderId="5" xfId="0" applyFont="1" applyBorder="1" applyAlignment="1">
      <alignment horizontal="left" vertical="center"/>
    </xf>
    <xf numFmtId="0" fontId="69" fillId="0" borderId="6" xfId="0" applyFont="1" applyBorder="1" applyAlignment="1">
      <alignment horizontal="left" vertical="center"/>
    </xf>
    <xf numFmtId="0" fontId="68" fillId="0" borderId="1" xfId="0" applyFont="1" applyFill="1" applyBorder="1" applyAlignment="1">
      <alignment horizontal="center" vertical="center"/>
    </xf>
    <xf numFmtId="0" fontId="68" fillId="0" borderId="3" xfId="0" applyFont="1" applyFill="1" applyBorder="1" applyAlignment="1">
      <alignment horizontal="center" vertical="center"/>
    </xf>
    <xf numFmtId="0" fontId="68" fillId="0" borderId="9"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2" xfId="0" applyFont="1" applyFill="1" applyBorder="1" applyAlignment="1">
      <alignment horizontal="center" vertical="center"/>
    </xf>
    <xf numFmtId="166" fontId="68" fillId="0" borderId="51" xfId="0" applyNumberFormat="1" applyFont="1" applyFill="1" applyBorder="1" applyAlignment="1">
      <alignment horizontal="center" vertical="center"/>
    </xf>
    <xf numFmtId="166" fontId="68" fillId="0" borderId="13" xfId="0" applyNumberFormat="1" applyFont="1" applyFill="1" applyBorder="1" applyAlignment="1">
      <alignment horizontal="center" vertical="center"/>
    </xf>
    <xf numFmtId="0" fontId="68" fillId="0" borderId="5" xfId="0" applyFont="1" applyBorder="1" applyAlignment="1">
      <alignment horizontal="left" vertical="center"/>
    </xf>
    <xf numFmtId="0" fontId="68" fillId="0" borderId="6" xfId="0" applyFont="1" applyBorder="1" applyAlignment="1">
      <alignment horizontal="left" vertical="center"/>
    </xf>
    <xf numFmtId="0" fontId="45" fillId="0" borderId="0" xfId="0" applyFont="1" applyFill="1" applyAlignment="1" applyProtection="1">
      <alignment horizontal="left" vertical="justify" indent="3"/>
      <protection locked="0"/>
    </xf>
    <xf numFmtId="0" fontId="47" fillId="0" borderId="0" xfId="0" applyFont="1" applyFill="1" applyAlignment="1" applyProtection="1">
      <alignment horizontal="left"/>
      <protection locked="0"/>
    </xf>
    <xf numFmtId="0" fontId="45" fillId="0" borderId="0" xfId="0" applyFont="1" applyFill="1" applyAlignment="1" applyProtection="1">
      <alignment horizontal="left"/>
      <protection locked="0"/>
    </xf>
    <xf numFmtId="0" fontId="3" fillId="0" borderId="46"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25" fillId="0" borderId="5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6" fillId="0" borderId="46"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left" vertical="center"/>
      <protection locked="0"/>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9" xfId="0" applyFont="1" applyFill="1" applyBorder="1" applyAlignment="1">
      <alignment horizontal="center" vertical="center"/>
    </xf>
    <xf numFmtId="166" fontId="25" fillId="0" borderId="10" xfId="0" applyNumberFormat="1" applyFont="1" applyFill="1" applyBorder="1" applyAlignment="1">
      <alignment horizontal="center" vertical="center" wrapText="1"/>
    </xf>
    <xf numFmtId="166" fontId="25" fillId="0" borderId="11" xfId="0" applyNumberFormat="1" applyFont="1" applyFill="1" applyBorder="1" applyAlignment="1">
      <alignment horizontal="center" vertical="center" wrapText="1"/>
    </xf>
    <xf numFmtId="166" fontId="25" fillId="0" borderId="12" xfId="0" applyNumberFormat="1" applyFont="1" applyFill="1" applyBorder="1" applyAlignment="1">
      <alignment horizontal="center" vertical="center" wrapText="1"/>
    </xf>
    <xf numFmtId="166" fontId="25" fillId="0" borderId="51" xfId="0" applyNumberFormat="1" applyFont="1" applyFill="1" applyBorder="1" applyAlignment="1">
      <alignment horizontal="center" vertical="center" wrapText="1"/>
    </xf>
    <xf numFmtId="166" fontId="25" fillId="0" borderId="13" xfId="0" applyNumberFormat="1" applyFont="1" applyFill="1" applyBorder="1" applyAlignment="1">
      <alignment horizontal="center" vertical="center" wrapText="1"/>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1" xfId="0" applyFont="1" applyBorder="1" applyAlignment="1">
      <alignment horizontal="justify" vertical="center" wrapText="1"/>
    </xf>
    <xf numFmtId="0" fontId="25" fillId="0" borderId="55" xfId="0" applyFont="1" applyBorder="1" applyAlignment="1">
      <alignment horizontal="justify" vertical="center" wrapText="1"/>
    </xf>
    <xf numFmtId="0" fontId="25" fillId="0" borderId="5" xfId="0" applyFont="1" applyBorder="1" applyAlignment="1">
      <alignment horizontal="left" vertical="center" wrapText="1"/>
    </xf>
    <xf numFmtId="0" fontId="25" fillId="0" borderId="52"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3" fillId="0" borderId="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8" xfId="0" applyFont="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11" fillId="0" borderId="8" xfId="0" applyFont="1" applyBorder="1" applyAlignment="1">
      <alignment horizontal="left" vertical="center"/>
    </xf>
    <xf numFmtId="0" fontId="5" fillId="0" borderId="8" xfId="0" applyFont="1" applyBorder="1" applyAlignment="1">
      <alignment horizontal="center" vertical="center"/>
    </xf>
    <xf numFmtId="0" fontId="58" fillId="6" borderId="51" xfId="0" applyFont="1" applyFill="1" applyBorder="1" applyAlignment="1">
      <alignment horizontal="center" vertical="center"/>
    </xf>
    <xf numFmtId="0" fontId="58" fillId="6" borderId="13" xfId="0" applyFont="1" applyFill="1" applyBorder="1" applyAlignment="1">
      <alignment horizontal="center" vertical="center"/>
    </xf>
    <xf numFmtId="0" fontId="58" fillId="6" borderId="10" xfId="0" applyFont="1" applyFill="1" applyBorder="1" applyAlignment="1">
      <alignment horizontal="center" vertical="center" wrapText="1"/>
    </xf>
    <xf numFmtId="0" fontId="58" fillId="6" borderId="11" xfId="0" applyFont="1" applyFill="1" applyBorder="1" applyAlignment="1">
      <alignment horizontal="center" vertical="center" wrapText="1"/>
    </xf>
    <xf numFmtId="0" fontId="58" fillId="6" borderId="12" xfId="0" applyFont="1" applyFill="1" applyBorder="1" applyAlignment="1">
      <alignment horizontal="center" vertical="center" wrapText="1"/>
    </xf>
    <xf numFmtId="0" fontId="58" fillId="6" borderId="51" xfId="0" applyFont="1" applyFill="1" applyBorder="1" applyAlignment="1">
      <alignment horizontal="center" vertical="center" wrapText="1"/>
    </xf>
    <xf numFmtId="0" fontId="58" fillId="6" borderId="1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0" fillId="0" borderId="0" xfId="0" applyFont="1" applyAlignment="1" applyProtection="1">
      <alignment horizontal="center"/>
      <protection locked="0"/>
    </xf>
    <xf numFmtId="0" fontId="33" fillId="2" borderId="32"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3" fillId="2" borderId="34"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2" borderId="31" xfId="0" applyFont="1" applyFill="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23"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Alignment="1" applyProtection="1">
      <alignment horizontal="left"/>
      <protection locked="0"/>
    </xf>
    <xf numFmtId="0" fontId="10" fillId="0"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xf>
    <xf numFmtId="0" fontId="10" fillId="0" borderId="0" xfId="0" applyFont="1" applyFill="1" applyAlignment="1">
      <alignment horizontal="center" vertical="center" wrapText="1"/>
    </xf>
    <xf numFmtId="0" fontId="32" fillId="0" borderId="0" xfId="0" applyFont="1" applyFill="1" applyAlignment="1">
      <alignment horizont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97" fillId="0" borderId="0" xfId="1" applyFont="1" applyAlignment="1">
      <alignment horizontal="center" vertical="center"/>
    </xf>
    <xf numFmtId="0" fontId="98" fillId="0" borderId="0" xfId="1" applyFont="1" applyAlignment="1">
      <alignment vertical="center"/>
    </xf>
    <xf numFmtId="0" fontId="100" fillId="0" borderId="0" xfId="1" applyFont="1" applyAlignment="1">
      <alignment horizontal="center" vertical="center"/>
    </xf>
    <xf numFmtId="0" fontId="101" fillId="0" borderId="0" xfId="1" applyFont="1" applyAlignment="1">
      <alignment horizontal="right" vertical="center"/>
    </xf>
    <xf numFmtId="0" fontId="102" fillId="0" borderId="0" xfId="1" applyFont="1" applyAlignment="1">
      <alignment horizontal="right" vertical="center" wrapText="1"/>
    </xf>
    <xf numFmtId="0" fontId="101" fillId="0" borderId="95" xfId="1" applyFont="1" applyBorder="1" applyAlignment="1">
      <alignment vertical="center"/>
    </xf>
    <xf numFmtId="0" fontId="101" fillId="0" borderId="96" xfId="1" applyFont="1" applyBorder="1" applyAlignment="1">
      <alignment vertical="center"/>
    </xf>
    <xf numFmtId="0" fontId="102" fillId="0" borderId="96" xfId="1" applyFont="1" applyBorder="1" applyAlignment="1">
      <alignment vertical="center"/>
    </xf>
    <xf numFmtId="0" fontId="102" fillId="0" borderId="0" xfId="1" applyFont="1" applyAlignment="1">
      <alignment horizontal="left" vertical="center"/>
    </xf>
    <xf numFmtId="0" fontId="101" fillId="0" borderId="0" xfId="1"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3" fontId="101" fillId="0" borderId="0" xfId="1" applyNumberFormat="1" applyFont="1" applyAlignment="1">
      <alignment horizontal="center" vertical="center" wrapText="1"/>
    </xf>
    <xf numFmtId="0" fontId="101" fillId="0" borderId="98" xfId="1" applyFont="1" applyBorder="1" applyAlignment="1">
      <alignment horizontal="center" vertical="center" wrapText="1"/>
    </xf>
    <xf numFmtId="0" fontId="102" fillId="0" borderId="105" xfId="1" applyFont="1" applyBorder="1" applyAlignment="1">
      <alignment horizontal="center" vertical="center" wrapText="1"/>
    </xf>
    <xf numFmtId="0" fontId="102" fillId="0" borderId="114" xfId="1" applyFont="1" applyBorder="1" applyAlignment="1">
      <alignment horizontal="center" vertical="center" wrapText="1"/>
    </xf>
    <xf numFmtId="0" fontId="101" fillId="0" borderId="99" xfId="1" applyFont="1" applyBorder="1" applyAlignment="1">
      <alignment horizontal="center" vertical="center"/>
    </xf>
    <xf numFmtId="0" fontId="101" fillId="0" borderId="149" xfId="1" applyFont="1" applyBorder="1" applyAlignment="1">
      <alignment horizontal="center" vertical="center"/>
    </xf>
    <xf numFmtId="0" fontId="101" fillId="0" borderId="106" xfId="1" applyFont="1" applyBorder="1" applyAlignment="1">
      <alignment horizontal="center" vertical="center"/>
    </xf>
    <xf numFmtId="0" fontId="101" fillId="0" borderId="115" xfId="1" applyFont="1" applyBorder="1" applyAlignment="1">
      <alignment horizontal="center" vertical="center"/>
    </xf>
    <xf numFmtId="0" fontId="101" fillId="0" borderId="100" xfId="1" applyFont="1" applyBorder="1" applyAlignment="1">
      <alignment horizontal="center" vertical="center" wrapText="1"/>
    </xf>
    <xf numFmtId="0" fontId="101" fillId="0" borderId="101" xfId="1" applyFont="1" applyBorder="1" applyAlignment="1">
      <alignment horizontal="center" vertical="center"/>
    </xf>
    <xf numFmtId="0" fontId="101" fillId="0" borderId="102" xfId="1" applyFont="1" applyBorder="1" applyAlignment="1">
      <alignment horizontal="center" vertical="center"/>
    </xf>
    <xf numFmtId="4" fontId="101" fillId="0" borderId="104" xfId="1" applyNumberFormat="1" applyFont="1" applyBorder="1" applyAlignment="1">
      <alignment horizontal="center" vertical="center" wrapText="1"/>
    </xf>
    <xf numFmtId="4" fontId="101" fillId="0" borderId="142" xfId="1" applyNumberFormat="1" applyFont="1" applyBorder="1" applyAlignment="1">
      <alignment horizontal="center" vertical="center" wrapText="1"/>
    </xf>
    <xf numFmtId="4" fontId="101" fillId="0" borderId="17" xfId="1" applyNumberFormat="1" applyFont="1" applyBorder="1" applyAlignment="1">
      <alignment horizontal="center" vertical="center" wrapText="1"/>
    </xf>
    <xf numFmtId="4" fontId="101" fillId="0" borderId="121" xfId="1" applyNumberFormat="1" applyFont="1" applyBorder="1" applyAlignment="1">
      <alignment horizontal="center" vertical="center" wrapText="1"/>
    </xf>
    <xf numFmtId="0" fontId="101" fillId="0" borderId="110" xfId="1" applyFont="1" applyBorder="1" applyAlignment="1">
      <alignment horizontal="center" vertical="center" wrapText="1"/>
    </xf>
    <xf numFmtId="0" fontId="101" fillId="0" borderId="111" xfId="1" applyFont="1" applyBorder="1" applyAlignment="1">
      <alignment horizontal="center" vertical="center" wrapText="1"/>
    </xf>
    <xf numFmtId="0" fontId="101" fillId="0" borderId="107" xfId="1" applyFont="1" applyBorder="1" applyAlignment="1">
      <alignment horizontal="center" vertical="center" wrapText="1"/>
    </xf>
    <xf numFmtId="0" fontId="101" fillId="0" borderId="112" xfId="1" applyFont="1" applyBorder="1" applyAlignment="1">
      <alignment horizontal="center" vertical="center" wrapText="1"/>
    </xf>
    <xf numFmtId="0" fontId="101" fillId="0" borderId="113" xfId="1" applyFont="1" applyBorder="1" applyAlignment="1">
      <alignment horizontal="center" vertical="center"/>
    </xf>
    <xf numFmtId="0" fontId="80" fillId="8" borderId="61" xfId="0" applyFont="1" applyFill="1" applyBorder="1" applyAlignment="1">
      <alignment horizontal="right" vertical="center" wrapText="1"/>
    </xf>
    <xf numFmtId="0" fontId="80" fillId="8" borderId="62" xfId="0" applyFont="1" applyFill="1" applyBorder="1" applyAlignment="1">
      <alignment horizontal="right" vertical="center" wrapText="1"/>
    </xf>
    <xf numFmtId="0" fontId="81" fillId="9" borderId="63" xfId="0" applyFont="1" applyFill="1" applyBorder="1" applyAlignment="1">
      <alignment vertical="center"/>
    </xf>
    <xf numFmtId="0" fontId="81" fillId="9" borderId="64" xfId="0" applyFont="1" applyFill="1" applyBorder="1" applyAlignment="1">
      <alignment vertical="center"/>
    </xf>
    <xf numFmtId="0" fontId="81" fillId="9" borderId="65" xfId="0" applyFont="1" applyFill="1" applyBorder="1" applyAlignment="1">
      <alignment vertical="center"/>
    </xf>
    <xf numFmtId="0" fontId="82" fillId="8" borderId="66" xfId="0" applyFont="1" applyFill="1" applyBorder="1" applyAlignment="1">
      <alignment horizontal="center"/>
    </xf>
    <xf numFmtId="0" fontId="82" fillId="8" borderId="0" xfId="0" applyFont="1" applyFill="1" applyBorder="1" applyAlignment="1">
      <alignment horizontal="center"/>
    </xf>
    <xf numFmtId="0" fontId="82" fillId="8" borderId="67" xfId="0" applyFont="1" applyFill="1" applyBorder="1" applyAlignment="1">
      <alignment horizontal="center"/>
    </xf>
    <xf numFmtId="0" fontId="82" fillId="8" borderId="67" xfId="0" applyFont="1" applyFill="1" applyBorder="1" applyAlignment="1">
      <alignment horizontal="center" vertical="center" wrapText="1"/>
    </xf>
    <xf numFmtId="0" fontId="82" fillId="8" borderId="67" xfId="0" applyFont="1" applyFill="1" applyBorder="1" applyAlignment="1">
      <alignment horizontal="center" vertical="center"/>
    </xf>
    <xf numFmtId="0" fontId="82" fillId="8" borderId="19" xfId="0" applyFont="1" applyFill="1" applyBorder="1" applyAlignment="1">
      <alignment horizontal="center" vertical="center" wrapText="1"/>
    </xf>
    <xf numFmtId="0" fontId="83" fillId="2" borderId="67" xfId="0" applyFont="1" applyFill="1" applyBorder="1" applyAlignment="1">
      <alignment horizontal="center" vertical="center" wrapText="1"/>
    </xf>
    <xf numFmtId="0" fontId="83" fillId="2" borderId="71" xfId="0" applyFont="1" applyFill="1" applyBorder="1" applyAlignment="1">
      <alignment horizontal="center" vertical="center" wrapText="1"/>
    </xf>
    <xf numFmtId="0" fontId="83" fillId="2" borderId="154" xfId="0" applyFont="1" applyFill="1" applyBorder="1" applyAlignment="1">
      <alignment horizontal="center" vertical="center" wrapText="1"/>
    </xf>
    <xf numFmtId="3" fontId="84" fillId="2" borderId="71" xfId="0" applyNumberFormat="1" applyFont="1" applyFill="1" applyBorder="1" applyAlignment="1">
      <alignment horizontal="center" vertical="center" wrapText="1"/>
    </xf>
    <xf numFmtId="3" fontId="84" fillId="2" borderId="154" xfId="0" applyNumberFormat="1" applyFont="1" applyFill="1" applyBorder="1" applyAlignment="1">
      <alignment horizontal="center" vertical="center" wrapText="1"/>
    </xf>
    <xf numFmtId="0" fontId="83" fillId="2" borderId="70" xfId="0" applyFont="1" applyFill="1" applyBorder="1" applyAlignment="1">
      <alignment horizontal="center" vertical="center" wrapText="1"/>
    </xf>
    <xf numFmtId="0" fontId="83" fillId="2" borderId="83" xfId="0" applyFont="1" applyFill="1" applyBorder="1" applyAlignment="1">
      <alignment horizontal="center" vertical="center" wrapText="1"/>
    </xf>
    <xf numFmtId="2" fontId="84" fillId="2" borderId="70" xfId="0" applyNumberFormat="1" applyFont="1" applyFill="1" applyBorder="1" applyAlignment="1">
      <alignment horizontal="center" vertical="center" wrapText="1"/>
    </xf>
    <xf numFmtId="2" fontId="84" fillId="2" borderId="73" xfId="0" applyNumberFormat="1" applyFont="1" applyFill="1" applyBorder="1" applyAlignment="1">
      <alignment horizontal="center" vertical="center" wrapText="1"/>
    </xf>
    <xf numFmtId="0" fontId="83" fillId="2" borderId="74" xfId="0" applyFont="1" applyFill="1" applyBorder="1" applyAlignment="1">
      <alignment horizontal="center" vertical="center" wrapText="1"/>
    </xf>
    <xf numFmtId="0" fontId="82" fillId="8" borderId="66" xfId="0" applyFont="1" applyFill="1" applyBorder="1" applyAlignment="1">
      <alignment horizontal="center" vertical="center" wrapText="1"/>
    </xf>
    <xf numFmtId="0" fontId="82" fillId="8" borderId="0" xfId="0" applyFont="1" applyFill="1" applyBorder="1" applyAlignment="1">
      <alignment horizontal="center" vertical="center" wrapText="1"/>
    </xf>
    <xf numFmtId="0" fontId="82" fillId="8" borderId="75" xfId="0" applyFont="1" applyFill="1" applyBorder="1" applyAlignment="1">
      <alignment horizontal="center" vertical="center"/>
    </xf>
    <xf numFmtId="0" fontId="82" fillId="8" borderId="78" xfId="0" applyFont="1" applyFill="1" applyBorder="1" applyAlignment="1">
      <alignment horizontal="center" vertical="center"/>
    </xf>
    <xf numFmtId="0" fontId="82" fillId="8" borderId="81" xfId="0" applyFont="1" applyFill="1" applyBorder="1" applyAlignment="1">
      <alignment horizontal="center" vertical="center"/>
    </xf>
    <xf numFmtId="0" fontId="83" fillId="2" borderId="73" xfId="0" applyFont="1" applyFill="1" applyBorder="1" applyAlignment="1">
      <alignment horizontal="center" vertical="center" wrapText="1"/>
    </xf>
    <xf numFmtId="0" fontId="84" fillId="2" borderId="70" xfId="0" applyFont="1" applyFill="1" applyBorder="1" applyAlignment="1">
      <alignment horizontal="center" vertical="center" wrapText="1"/>
    </xf>
    <xf numFmtId="0" fontId="84" fillId="2" borderId="73" xfId="0" applyFont="1" applyFill="1" applyBorder="1" applyAlignment="1">
      <alignment horizontal="center" vertical="center" wrapText="1"/>
    </xf>
    <xf numFmtId="0" fontId="33" fillId="2" borderId="1" xfId="0" applyFont="1" applyFill="1" applyBorder="1" applyAlignment="1" applyProtection="1">
      <alignment horizontal="center" vertical="center"/>
      <protection locked="0"/>
    </xf>
    <xf numFmtId="0" fontId="33" fillId="2" borderId="27"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33" fillId="2" borderId="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71" fillId="0" borderId="0" xfId="0" applyFont="1" applyAlignment="1" applyProtection="1">
      <alignment horizontal="justify" vertical="distributed" wrapText="1"/>
      <protection locked="0"/>
    </xf>
    <xf numFmtId="0" fontId="32" fillId="0" borderId="0" xfId="0" applyFont="1" applyAlignment="1" applyProtection="1">
      <alignment horizontal="center" vertical="center"/>
      <protection locked="0"/>
    </xf>
    <xf numFmtId="0" fontId="32" fillId="0" borderId="0" xfId="0" applyFont="1" applyFill="1" applyBorder="1" applyAlignment="1" applyProtection="1">
      <alignment horizontal="center" vertical="top"/>
    </xf>
    <xf numFmtId="0" fontId="35" fillId="0" borderId="0" xfId="0" applyFont="1" applyFill="1" applyBorder="1" applyAlignment="1" applyProtection="1">
      <alignment horizontal="center" vertical="top"/>
    </xf>
    <xf numFmtId="0" fontId="59" fillId="0" borderId="5" xfId="0" applyFont="1" applyBorder="1" applyAlignment="1">
      <alignment vertical="center"/>
    </xf>
    <xf numFmtId="0" fontId="58" fillId="0" borderId="5" xfId="0" applyFont="1" applyBorder="1" applyAlignment="1">
      <alignment vertical="center"/>
    </xf>
    <xf numFmtId="0" fontId="58" fillId="6" borderId="1" xfId="0" applyFont="1" applyFill="1" applyBorder="1" applyAlignment="1">
      <alignment vertical="center"/>
    </xf>
    <xf numFmtId="0" fontId="58" fillId="6" borderId="3" xfId="0" applyFont="1" applyFill="1" applyBorder="1" applyAlignment="1">
      <alignment vertical="center"/>
    </xf>
    <xf numFmtId="0" fontId="58" fillId="6" borderId="7" xfId="0" applyFont="1" applyFill="1" applyBorder="1" applyAlignment="1">
      <alignment vertical="center"/>
    </xf>
    <xf numFmtId="0" fontId="58" fillId="6" borderId="9" xfId="0" applyFont="1" applyFill="1" applyBorder="1" applyAlignment="1">
      <alignment vertical="center"/>
    </xf>
    <xf numFmtId="0" fontId="58" fillId="6" borderId="51" xfId="0" applyFont="1" applyFill="1" applyBorder="1" applyAlignment="1">
      <alignment horizontal="center" vertical="justify"/>
    </xf>
    <xf numFmtId="0" fontId="58" fillId="6" borderId="13" xfId="0" applyFont="1" applyFill="1" applyBorder="1" applyAlignment="1">
      <alignment horizontal="center" vertical="justify"/>
    </xf>
    <xf numFmtId="0" fontId="58" fillId="0" borderId="5" xfId="0" applyFont="1" applyBorder="1" applyAlignment="1">
      <alignment vertical="center" wrapText="1"/>
    </xf>
    <xf numFmtId="0" fontId="57" fillId="4" borderId="0" xfId="0" applyFont="1" applyFill="1" applyBorder="1" applyAlignment="1">
      <alignment horizontal="center" vertical="center" wrapText="1"/>
    </xf>
    <xf numFmtId="0" fontId="59" fillId="0" borderId="5" xfId="0" applyFont="1" applyBorder="1" applyAlignment="1">
      <alignment vertical="center" wrapText="1"/>
    </xf>
    <xf numFmtId="0" fontId="59" fillId="0" borderId="11" xfId="0" applyFont="1" applyBorder="1" applyAlignment="1">
      <alignment vertical="center"/>
    </xf>
    <xf numFmtId="0" fontId="58" fillId="6" borderId="10" xfId="0" applyFont="1" applyFill="1" applyBorder="1" applyAlignment="1">
      <alignment vertical="center"/>
    </xf>
    <xf numFmtId="0" fontId="58" fillId="6" borderId="12" xfId="0" applyFont="1" applyFill="1" applyBorder="1" applyAlignment="1">
      <alignment vertical="center"/>
    </xf>
    <xf numFmtId="0" fontId="58" fillId="0" borderId="7" xfId="0" applyFont="1" applyBorder="1" applyAlignment="1">
      <alignment vertical="center"/>
    </xf>
    <xf numFmtId="0" fontId="58" fillId="0" borderId="6" xfId="0" applyFont="1" applyBorder="1" applyAlignment="1">
      <alignment vertical="center"/>
    </xf>
    <xf numFmtId="0" fontId="58" fillId="0" borderId="9" xfId="0" applyFont="1" applyBorder="1" applyAlignment="1">
      <alignment vertical="center"/>
    </xf>
    <xf numFmtId="41" fontId="58" fillId="0" borderId="4" xfId="0" applyNumberFormat="1" applyFont="1" applyBorder="1" applyAlignment="1">
      <alignment horizontal="right" vertical="center"/>
    </xf>
    <xf numFmtId="41" fontId="58" fillId="0" borderId="13" xfId="0" applyNumberFormat="1" applyFont="1" applyBorder="1" applyAlignment="1">
      <alignment horizontal="right" vertical="center"/>
    </xf>
    <xf numFmtId="0" fontId="59" fillId="0" borderId="1" xfId="0" applyFont="1" applyBorder="1" applyAlignment="1">
      <alignment vertical="center"/>
    </xf>
    <xf numFmtId="0" fontId="59" fillId="0" borderId="3" xfId="0" applyFont="1" applyBorder="1" applyAlignment="1">
      <alignment vertical="center"/>
    </xf>
    <xf numFmtId="0" fontId="59" fillId="0" borderId="6" xfId="0" applyFont="1" applyBorder="1" applyAlignment="1">
      <alignment horizontal="left" vertical="center" indent="1"/>
    </xf>
    <xf numFmtId="41" fontId="59" fillId="0" borderId="4" xfId="0" applyNumberFormat="1" applyFont="1" applyBorder="1" applyAlignment="1">
      <alignment horizontal="right" vertical="center"/>
    </xf>
    <xf numFmtId="0" fontId="33" fillId="2" borderId="32" xfId="0" applyFont="1" applyFill="1" applyBorder="1" applyAlignment="1">
      <alignment horizontal="center" vertical="center"/>
    </xf>
    <xf numFmtId="0" fontId="33" fillId="0" borderId="33" xfId="0" applyFont="1" applyFill="1" applyBorder="1" applyAlignment="1">
      <alignment horizontal="center" vertical="center"/>
    </xf>
    <xf numFmtId="0" fontId="33" fillId="2" borderId="33" xfId="0" applyFont="1" applyFill="1" applyBorder="1" applyAlignment="1">
      <alignment horizontal="center" vertical="center"/>
    </xf>
    <xf numFmtId="0" fontId="33" fillId="2" borderId="34" xfId="0" applyFont="1" applyFill="1" applyBorder="1" applyAlignment="1">
      <alignment horizontal="center" vertical="center"/>
    </xf>
    <xf numFmtId="0" fontId="10" fillId="0" borderId="0" xfId="0" applyFont="1" applyAlignment="1">
      <alignment horizontal="center"/>
    </xf>
    <xf numFmtId="0" fontId="32" fillId="0" borderId="0" xfId="0" applyFont="1" applyAlignment="1">
      <alignment horizont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0" borderId="1" xfId="0" applyFont="1" applyBorder="1" applyAlignment="1">
      <alignment horizontal="center" vertical="center"/>
    </xf>
    <xf numFmtId="0" fontId="35" fillId="0" borderId="27" xfId="0" applyFont="1" applyBorder="1" applyAlignment="1">
      <alignment horizontal="center" vertical="center"/>
    </xf>
    <xf numFmtId="0" fontId="35" fillId="0" borderId="7" xfId="0" applyFont="1" applyBorder="1" applyAlignment="1">
      <alignment horizontal="center" vertical="center"/>
    </xf>
    <xf numFmtId="0" fontId="35" fillId="0" borderId="28" xfId="0" applyFont="1" applyBorder="1" applyAlignment="1">
      <alignment horizontal="center" vertical="center"/>
    </xf>
    <xf numFmtId="0" fontId="11" fillId="0" borderId="155" xfId="0" applyFont="1" applyBorder="1" applyAlignment="1">
      <alignment horizontal="center" vertical="center"/>
    </xf>
    <xf numFmtId="0" fontId="11" fillId="0" borderId="156" xfId="0" applyFont="1" applyBorder="1" applyAlignment="1">
      <alignment horizontal="center" vertical="center"/>
    </xf>
    <xf numFmtId="0" fontId="11" fillId="0" borderId="157" xfId="0" applyFont="1" applyBorder="1" applyAlignment="1">
      <alignment horizontal="center" vertical="center"/>
    </xf>
    <xf numFmtId="0" fontId="104" fillId="0" borderId="140" xfId="0" applyFont="1" applyBorder="1" applyAlignment="1">
      <alignment horizontal="center" vertical="center"/>
    </xf>
    <xf numFmtId="0" fontId="104" fillId="0" borderId="93" xfId="0" applyFont="1" applyBorder="1" applyAlignment="1">
      <alignment horizontal="center" vertical="center"/>
    </xf>
    <xf numFmtId="0" fontId="104" fillId="0" borderId="132" xfId="0" applyFont="1" applyBorder="1" applyAlignment="1">
      <alignment horizontal="center" vertical="center"/>
    </xf>
    <xf numFmtId="0" fontId="25" fillId="0" borderId="104" xfId="12" applyNumberFormat="1" applyFont="1" applyBorder="1" applyAlignment="1">
      <alignment horizontal="justify" vertical="justify" wrapText="1"/>
    </xf>
    <xf numFmtId="0" fontId="25" fillId="0" borderId="142" xfId="12" applyNumberFormat="1" applyFont="1" applyBorder="1" applyAlignment="1">
      <alignment horizontal="justify" vertical="justify" wrapText="1"/>
    </xf>
    <xf numFmtId="0" fontId="25" fillId="0" borderId="20" xfId="12" applyNumberFormat="1" applyFont="1" applyBorder="1" applyAlignment="1">
      <alignment horizontal="justify" vertical="justify" wrapText="1"/>
    </xf>
    <xf numFmtId="0" fontId="11" fillId="0" borderId="0" xfId="0" applyFont="1" applyAlignment="1">
      <alignment horizontal="center" vertical="center"/>
    </xf>
    <xf numFmtId="0" fontId="25" fillId="0" borderId="104" xfId="12" applyNumberFormat="1" applyFont="1" applyBorder="1" applyAlignment="1">
      <alignment horizontal="center" vertical="center" wrapText="1"/>
    </xf>
    <xf numFmtId="0" fontId="25" fillId="0" borderId="20" xfId="12" applyNumberFormat="1" applyFont="1" applyBorder="1" applyAlignment="1">
      <alignment horizontal="center" vertical="center" wrapText="1"/>
    </xf>
    <xf numFmtId="0" fontId="25" fillId="0" borderId="104" xfId="0" applyFont="1" applyBorder="1" applyAlignment="1">
      <alignment horizontal="center" vertical="center"/>
    </xf>
    <xf numFmtId="0" fontId="25" fillId="0" borderId="20" xfId="0" applyFont="1" applyBorder="1" applyAlignment="1">
      <alignment horizontal="center" vertical="center"/>
    </xf>
    <xf numFmtId="0" fontId="25" fillId="0" borderId="155" xfId="0" applyFont="1" applyBorder="1" applyAlignment="1">
      <alignment horizontal="justify" vertical="center" wrapText="1"/>
    </xf>
    <xf numFmtId="0" fontId="25" fillId="0" borderId="156" xfId="0" applyFont="1" applyBorder="1" applyAlignment="1">
      <alignment horizontal="justify" vertical="center" wrapText="1"/>
    </xf>
    <xf numFmtId="0" fontId="25" fillId="0" borderId="157" xfId="0" applyFont="1" applyBorder="1" applyAlignment="1">
      <alignment horizontal="justify" vertical="center" wrapText="1"/>
    </xf>
    <xf numFmtId="49" fontId="25" fillId="0" borderId="140" xfId="0" applyNumberFormat="1" applyFont="1" applyBorder="1" applyAlignment="1">
      <alignment horizontal="left" vertical="center" wrapText="1"/>
    </xf>
    <xf numFmtId="49" fontId="25" fillId="0" borderId="93" xfId="0" applyNumberFormat="1" applyFont="1" applyBorder="1" applyAlignment="1">
      <alignment horizontal="left" vertical="center" wrapText="1"/>
    </xf>
    <xf numFmtId="49" fontId="25" fillId="0" borderId="132" xfId="0" applyNumberFormat="1" applyFont="1" applyBorder="1" applyAlignment="1">
      <alignment horizontal="left" vertical="center" wrapText="1"/>
    </xf>
    <xf numFmtId="0" fontId="55" fillId="0" borderId="19" xfId="0" applyFont="1" applyBorder="1" applyAlignment="1">
      <alignment horizontal="center" vertical="center" wrapText="1"/>
    </xf>
    <xf numFmtId="0" fontId="6" fillId="0" borderId="19" xfId="0" applyFont="1" applyFill="1" applyBorder="1" applyAlignment="1">
      <alignment horizontal="center" vertical="center" wrapText="1"/>
    </xf>
    <xf numFmtId="0" fontId="32" fillId="2" borderId="60" xfId="0" applyFont="1" applyFill="1" applyBorder="1" applyAlignment="1">
      <alignment horizontal="center" wrapText="1"/>
    </xf>
    <xf numFmtId="0" fontId="32" fillId="2" borderId="33" xfId="0" applyFont="1" applyFill="1" applyBorder="1" applyAlignment="1">
      <alignment horizontal="center"/>
    </xf>
    <xf numFmtId="0" fontId="32" fillId="2" borderId="37" xfId="0" applyFont="1" applyFill="1" applyBorder="1" applyAlignment="1">
      <alignment horizontal="center"/>
    </xf>
    <xf numFmtId="0" fontId="32" fillId="0" borderId="0" xfId="0" applyFont="1" applyBorder="1" applyAlignment="1">
      <alignment horizontal="center"/>
    </xf>
    <xf numFmtId="0" fontId="93" fillId="15" borderId="29" xfId="0" applyFont="1" applyFill="1" applyBorder="1" applyAlignment="1">
      <alignment horizontal="center" vertical="center"/>
    </xf>
    <xf numFmtId="0" fontId="93" fillId="15" borderId="30" xfId="0" applyFont="1" applyFill="1" applyBorder="1" applyAlignment="1">
      <alignment horizontal="center" vertical="center"/>
    </xf>
    <xf numFmtId="0" fontId="93" fillId="15" borderId="36" xfId="0" applyFont="1" applyFill="1" applyBorder="1" applyAlignment="1">
      <alignment horizontal="center" vertical="center"/>
    </xf>
    <xf numFmtId="0" fontId="93" fillId="15" borderId="29" xfId="0" applyFont="1" applyFill="1" applyBorder="1" applyAlignment="1">
      <alignment horizontal="center" vertical="center" wrapText="1"/>
    </xf>
    <xf numFmtId="0" fontId="93" fillId="15" borderId="36" xfId="0" applyFont="1" applyFill="1" applyBorder="1" applyAlignment="1">
      <alignment horizontal="center" vertical="center" wrapText="1"/>
    </xf>
    <xf numFmtId="167" fontId="93" fillId="15" borderId="29" xfId="0" applyNumberFormat="1" applyFont="1" applyFill="1" applyBorder="1" applyAlignment="1">
      <alignment horizontal="center" vertical="center"/>
    </xf>
    <xf numFmtId="167" fontId="93" fillId="15" borderId="30" xfId="0" applyNumberFormat="1" applyFont="1" applyFill="1" applyBorder="1" applyAlignment="1">
      <alignment horizontal="center" vertical="center"/>
    </xf>
    <xf numFmtId="167" fontId="93" fillId="15" borderId="36" xfId="0" applyNumberFormat="1" applyFont="1" applyFill="1" applyBorder="1" applyAlignment="1">
      <alignment horizontal="center" vertical="center"/>
    </xf>
  </cellXfs>
  <cellStyles count="15">
    <cellStyle name="20% - Accent6" xfId="10"/>
    <cellStyle name="Euro" xfId="2"/>
    <cellStyle name="Euro 2" xfId="3"/>
    <cellStyle name="Euro 3" xfId="4"/>
    <cellStyle name="Millares" xfId="12" builtinId="3"/>
    <cellStyle name="Millares 3" xfId="9"/>
    <cellStyle name="Moneda" xfId="8" builtinId="4"/>
    <cellStyle name="Normal" xfId="0" builtinId="0"/>
    <cellStyle name="Normal 2" xfId="1"/>
    <cellStyle name="Normal 3" xfId="7"/>
    <cellStyle name="Normal 3 2" xfId="13"/>
    <cellStyle name="Normal 4" xfId="14"/>
    <cellStyle name="Normal 4 8" xfId="11"/>
    <cellStyle name="Porcentual" xfId="6" builtinId="5"/>
    <cellStyle name="Porcentual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3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0</xdr:rowOff>
    </xdr:from>
    <xdr:ext cx="858825" cy="254557"/>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877426"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0</xdr:col>
      <xdr:colOff>666750</xdr:colOff>
      <xdr:row>56</xdr:row>
      <xdr:rowOff>0</xdr:rowOff>
    </xdr:from>
    <xdr:ext cx="3200400" cy="662517"/>
    <xdr:sp macro="" textlink="">
      <xdr:nvSpPr>
        <xdr:cNvPr id="4" name="CuadroTexto 5">
          <a:extLst>
            <a:ext uri="{FF2B5EF4-FFF2-40B4-BE49-F238E27FC236}">
              <a16:creationId xmlns:a16="http://schemas.microsoft.com/office/drawing/2014/main" xmlns="" id="{00000000-0008-0000-0100-000004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1571625</xdr:colOff>
      <xdr:row>56</xdr:row>
      <xdr:rowOff>0</xdr:rowOff>
    </xdr:from>
    <xdr:ext cx="3305175" cy="662517"/>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ING.</a:t>
          </a:r>
          <a:r>
            <a:rPr lang="es-MX" sz="1200" baseline="0"/>
            <a:t> HUMBERTO TADDEI ZAVALA</a:t>
          </a:r>
          <a:endParaRPr lang="es-MX" sz="1200"/>
        </a:p>
        <a:p>
          <a:pPr algn="ctr"/>
          <a:r>
            <a:rPr lang="es-MX" sz="1200"/>
            <a:t>SUBDIRECTOR</a:t>
          </a:r>
        </a:p>
      </xdr:txBody>
    </xdr:sp>
    <xdr:clientData/>
  </xdr:oneCellAnchor>
  <xdr:oneCellAnchor>
    <xdr:from>
      <xdr:col>3</xdr:col>
      <xdr:colOff>2486025</xdr:colOff>
      <xdr:row>3</xdr:row>
      <xdr:rowOff>123825</xdr:rowOff>
    </xdr:from>
    <xdr:ext cx="2790824" cy="254557"/>
    <xdr:sp macro="" textlink="">
      <xdr:nvSpPr>
        <xdr:cNvPr id="7" name="6 CuadroTexto">
          <a:extLst>
            <a:ext uri="{FF2B5EF4-FFF2-40B4-BE49-F238E27FC236}">
              <a16:creationId xmlns:a16="http://schemas.microsoft.com/office/drawing/2014/main" xmlns="" id="{00000000-0008-0000-0100-000007000000}"/>
            </a:ext>
          </a:extLst>
        </xdr:cNvPr>
        <xdr:cNvSpPr txBox="1"/>
      </xdr:nvSpPr>
      <xdr:spPr>
        <a:xfrm>
          <a:off x="8010525"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0</xdr:col>
      <xdr:colOff>0</xdr:colOff>
      <xdr:row>25</xdr:row>
      <xdr:rowOff>0</xdr:rowOff>
    </xdr:from>
    <xdr:ext cx="3200400" cy="662517"/>
    <xdr:sp macro="" textlink="">
      <xdr:nvSpPr>
        <xdr:cNvPr id="5" name="CuadroTexto 5">
          <a:extLst>
            <a:ext uri="{FF2B5EF4-FFF2-40B4-BE49-F238E27FC236}">
              <a16:creationId xmlns:a16="http://schemas.microsoft.com/office/drawing/2014/main" xmlns="" id="{00000000-0008-0000-0A00-000005000000}"/>
            </a:ext>
          </a:extLst>
        </xdr:cNvPr>
        <xdr:cNvSpPr txBox="1"/>
      </xdr:nvSpPr>
      <xdr:spPr>
        <a:xfrm>
          <a:off x="0" y="6667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7</xdr:col>
      <xdr:colOff>190500</xdr:colOff>
      <xdr:row>3</xdr:row>
      <xdr:rowOff>85725</xdr:rowOff>
    </xdr:from>
    <xdr:ext cx="2790824" cy="254557"/>
    <xdr:sp macro="" textlink="">
      <xdr:nvSpPr>
        <xdr:cNvPr id="8" name="7 CuadroTexto">
          <a:extLst>
            <a:ext uri="{FF2B5EF4-FFF2-40B4-BE49-F238E27FC236}">
              <a16:creationId xmlns:a16="http://schemas.microsoft.com/office/drawing/2014/main" xmlns="" id="{00000000-0008-0000-0A00-000008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twoCellAnchor>
    <xdr:from>
      <xdr:col>3</xdr:col>
      <xdr:colOff>28575</xdr:colOff>
      <xdr:row>11</xdr:row>
      <xdr:rowOff>95250</xdr:rowOff>
    </xdr:from>
    <xdr:to>
      <xdr:col>6</xdr:col>
      <xdr:colOff>1</xdr:colOff>
      <xdr:row>14</xdr:row>
      <xdr:rowOff>123825</xdr:rowOff>
    </xdr:to>
    <xdr:sp macro="" textlink="">
      <xdr:nvSpPr>
        <xdr:cNvPr id="7" name="6 CuadroTexto">
          <a:extLst>
            <a:ext uri="{FF2B5EF4-FFF2-40B4-BE49-F238E27FC236}">
              <a16:creationId xmlns:a16="http://schemas.microsoft.com/office/drawing/2014/main" xmlns="" id="{00000000-0008-0000-0A00-000007000000}"/>
            </a:ext>
          </a:extLst>
        </xdr:cNvPr>
        <xdr:cNvSpPr txBox="1"/>
      </xdr:nvSpPr>
      <xdr:spPr>
        <a:xfrm>
          <a:off x="3124200" y="3657600"/>
          <a:ext cx="2257426"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3600" b="1"/>
            <a:t>NO</a:t>
          </a:r>
          <a:r>
            <a:rPr lang="es-MX" sz="3600" b="1" baseline="0"/>
            <a:t> APLICA</a:t>
          </a:r>
          <a:endParaRPr lang="es-MX" sz="3600" b="1"/>
        </a:p>
      </xdr:txBody>
    </xdr:sp>
    <xdr:clientData/>
  </xdr:twoCellAnchor>
  <xdr:oneCellAnchor>
    <xdr:from>
      <xdr:col>5</xdr:col>
      <xdr:colOff>352425</xdr:colOff>
      <xdr:row>24</xdr:row>
      <xdr:rowOff>180975</xdr:rowOff>
    </xdr:from>
    <xdr:ext cx="3305175" cy="662517"/>
    <xdr:sp macro="" textlink="">
      <xdr:nvSpPr>
        <xdr:cNvPr id="10" name="CuadroTexto 9">
          <a:extLst>
            <a:ext uri="{FF2B5EF4-FFF2-40B4-BE49-F238E27FC236}">
              <a16:creationId xmlns:a16="http://schemas.microsoft.com/office/drawing/2014/main" xmlns="" id="{6E07B209-5DAA-4ED2-AC0F-A49090CBBCC2}"/>
            </a:ext>
          </a:extLst>
        </xdr:cNvPr>
        <xdr:cNvSpPr txBox="1"/>
      </xdr:nvSpPr>
      <xdr:spPr>
        <a:xfrm>
          <a:off x="4972050" y="6657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71948</xdr:colOff>
      <xdr:row>0</xdr:row>
      <xdr:rowOff>76200</xdr:rowOff>
    </xdr:from>
    <xdr:ext cx="874535" cy="2545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6654781" y="7620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603250</xdr:colOff>
      <xdr:row>47</xdr:row>
      <xdr:rowOff>95250</xdr:rowOff>
    </xdr:from>
    <xdr:ext cx="2995083" cy="751417"/>
    <xdr:sp macro="" textlink="">
      <xdr:nvSpPr>
        <xdr:cNvPr id="9" name="CuadroTexto 5">
          <a:extLst>
            <a:ext uri="{FF2B5EF4-FFF2-40B4-BE49-F238E27FC236}">
              <a16:creationId xmlns:a16="http://schemas.microsoft.com/office/drawing/2014/main" xmlns="" id="{00000000-0008-0000-0B00-000009000000}"/>
            </a:ext>
          </a:extLst>
        </xdr:cNvPr>
        <xdr:cNvSpPr txBox="1"/>
      </xdr:nvSpPr>
      <xdr:spPr>
        <a:xfrm>
          <a:off x="603250" y="9768417"/>
          <a:ext cx="2995083" cy="75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5</xdr:col>
      <xdr:colOff>455084</xdr:colOff>
      <xdr:row>3</xdr:row>
      <xdr:rowOff>158750</xdr:rowOff>
    </xdr:from>
    <xdr:ext cx="2790824" cy="254557"/>
    <xdr:sp macro="" textlink="">
      <xdr:nvSpPr>
        <xdr:cNvPr id="8" name="7 CuadroTexto">
          <a:extLst>
            <a:ext uri="{FF2B5EF4-FFF2-40B4-BE49-F238E27FC236}">
              <a16:creationId xmlns:a16="http://schemas.microsoft.com/office/drawing/2014/main" xmlns="" id="{00000000-0008-0000-0B00-000008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twoCellAnchor>
    <xdr:from>
      <xdr:col>0</xdr:col>
      <xdr:colOff>1026586</xdr:colOff>
      <xdr:row>14</xdr:row>
      <xdr:rowOff>31754</xdr:rowOff>
    </xdr:from>
    <xdr:to>
      <xdr:col>8</xdr:col>
      <xdr:colOff>455083</xdr:colOff>
      <xdr:row>29</xdr:row>
      <xdr:rowOff>127000</xdr:rowOff>
    </xdr:to>
    <xdr:sp macro="" textlink="">
      <xdr:nvSpPr>
        <xdr:cNvPr id="10" name="9 CuadroTexto">
          <a:extLst>
            <a:ext uri="{FF2B5EF4-FFF2-40B4-BE49-F238E27FC236}">
              <a16:creationId xmlns:a16="http://schemas.microsoft.com/office/drawing/2014/main" xmlns="" id="{00000000-0008-0000-0B00-00000A000000}"/>
            </a:ext>
          </a:extLst>
        </xdr:cNvPr>
        <xdr:cNvSpPr txBox="1"/>
      </xdr:nvSpPr>
      <xdr:spPr>
        <a:xfrm>
          <a:off x="1026586" y="2984504"/>
          <a:ext cx="6011330" cy="2973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MX" sz="1000" b="1">
              <a:solidFill>
                <a:schemeClr val="dk1"/>
              </a:solidFill>
              <a:latin typeface="+mn-lt"/>
              <a:ea typeface="+mn-ea"/>
              <a:cs typeface="+mn-cs"/>
            </a:rPr>
            <a:t>PRIMA DE ANTIGÜEDAD</a:t>
          </a:r>
          <a:endParaRPr lang="es-MX" sz="1000">
            <a:solidFill>
              <a:schemeClr val="dk1"/>
            </a:solidFill>
            <a:latin typeface="+mn-lt"/>
            <a:ea typeface="+mn-ea"/>
            <a:cs typeface="+mn-cs"/>
          </a:endParaRPr>
        </a:p>
        <a:p>
          <a:pPr>
            <a:lnSpc>
              <a:spcPts val="900"/>
            </a:lnSpc>
          </a:pPr>
          <a:r>
            <a:rPr lang="es-MX" sz="1000">
              <a:solidFill>
                <a:schemeClr val="dk1"/>
              </a:solidFill>
              <a:latin typeface="+mn-lt"/>
              <a:ea typeface="+mn-ea"/>
              <a:cs typeface="+mn-cs"/>
            </a:rPr>
            <a:t>De acuerdo con la Ley Federal del Trabajo, la empresa tiene una responsabilidad contingente por indemnizaciones a sus trabajadores que sean despedidos en ciertas condiciones. Los gastos por estos conceptos se cargan a los resultados del ejercicio en que se conocen los retiros de los trabajadores. Los trabajadores de planta tienen derecho a una prima de antigüedad consistente en doce días de salario por cada año de servicio. La prima de antigüedad se pagará a los trabajadores que se separen voluntariamente de su empleo siempre que hayan cumplido quince años de servicio por lo menos. Así mismo se pagará a los que se separen por causa justificada y a los que sean separados de su empleo, independientemente de la justificación o injustificación del despido. </a:t>
          </a:r>
        </a:p>
        <a:p>
          <a:pPr>
            <a:lnSpc>
              <a:spcPts val="900"/>
            </a:lnSpc>
          </a:pPr>
          <a:r>
            <a:rPr lang="es-MX" sz="1000">
              <a:solidFill>
                <a:schemeClr val="dk1"/>
              </a:solidFill>
              <a:latin typeface="+mn-lt"/>
              <a:ea typeface="+mn-ea"/>
              <a:cs typeface="+mn-cs"/>
            </a:rPr>
            <a:t> </a:t>
          </a:r>
        </a:p>
        <a:p>
          <a:pPr>
            <a:lnSpc>
              <a:spcPts val="900"/>
            </a:lnSpc>
          </a:pPr>
          <a:r>
            <a:rPr lang="es-MX" sz="1000">
              <a:solidFill>
                <a:schemeClr val="dk1"/>
              </a:solidFill>
              <a:latin typeface="+mn-lt"/>
              <a:ea typeface="+mn-ea"/>
              <a:cs typeface="+mn-cs"/>
            </a:rPr>
            <a:t>De acuerdo con los artículos 67 y 68 del Contrato Ley de la Industria de la Radio y Televisión, para el año 2009 los trabajadores de planta tienen derecho a una prima de antigüedad con base en el salario máximo igual al doble del salario mínimo de área geográfica de aplicación a que corresponda el lugar de prestación de trabajo, bajo ciertas condiciones y atendiendo a las reglas siguientes:</a:t>
          </a:r>
        </a:p>
        <a:p>
          <a:r>
            <a:rPr lang="es-MX" sz="1000">
              <a:solidFill>
                <a:schemeClr val="dk1"/>
              </a:solidFill>
              <a:latin typeface="+mn-lt"/>
              <a:ea typeface="+mn-ea"/>
              <a:cs typeface="+mn-cs"/>
            </a:rPr>
            <a:t>-12 días de salario por cada año de servicio, con antigüedad de 1 a 6 años.</a:t>
          </a:r>
        </a:p>
        <a:p>
          <a:r>
            <a:rPr lang="es-MX" sz="1000">
              <a:solidFill>
                <a:schemeClr val="dk1"/>
              </a:solidFill>
              <a:latin typeface="+mn-lt"/>
              <a:ea typeface="+mn-ea"/>
              <a:cs typeface="+mn-cs"/>
            </a:rPr>
            <a:t>-14 días de salario por cada año de servicio, con antigüedad de 7 a 8 años.</a:t>
          </a:r>
        </a:p>
        <a:p>
          <a:r>
            <a:rPr lang="es-MX" sz="1000">
              <a:solidFill>
                <a:schemeClr val="dk1"/>
              </a:solidFill>
              <a:latin typeface="+mn-lt"/>
              <a:ea typeface="+mn-ea"/>
              <a:cs typeface="+mn-cs"/>
            </a:rPr>
            <a:t>-17 días de salario por cada año de servicio, con antigüedad de 9 o  más años</a:t>
          </a:r>
        </a:p>
        <a:p>
          <a:r>
            <a:rPr lang="es-MX" sz="1000">
              <a:solidFill>
                <a:schemeClr val="dk1"/>
              </a:solidFill>
              <a:latin typeface="+mn-lt"/>
              <a:ea typeface="+mn-ea"/>
              <a:cs typeface="+mn-cs"/>
            </a:rPr>
            <a:t> </a:t>
          </a:r>
        </a:p>
        <a:p>
          <a:r>
            <a:rPr lang="es-MX" sz="1000">
              <a:solidFill>
                <a:schemeClr val="dk1"/>
              </a:solidFill>
              <a:latin typeface="+mn-lt"/>
              <a:ea typeface="+mn-ea"/>
              <a:cs typeface="+mn-cs"/>
            </a:rPr>
            <a:t>La Televisora registro al cierre del ejercicio la valuación actuarial de la prima de antigüedad, la cual fue preparada y certificada por el actuario ACT. Mauricio Eduardo Bonilla Lupp, con los requerimientos señalados en la nueva norma de información financiera NIF-D3 “ Beneficios a los Empleados”, emitida por el Consejo Mexicano para Investigación y Desarrollo de la Normas de Información Financiera (CINIF).</a:t>
          </a:r>
        </a:p>
        <a:p>
          <a:pPr>
            <a:lnSpc>
              <a:spcPts val="1200"/>
            </a:lnSpc>
          </a:pPr>
          <a:endParaRPr lang="es-MX" sz="900"/>
        </a:p>
      </xdr:txBody>
    </xdr:sp>
    <xdr:clientData/>
  </xdr:twoCellAnchor>
  <xdr:oneCellAnchor>
    <xdr:from>
      <xdr:col>4</xdr:col>
      <xdr:colOff>730249</xdr:colOff>
      <xdr:row>47</xdr:row>
      <xdr:rowOff>74083</xdr:rowOff>
    </xdr:from>
    <xdr:ext cx="3305175" cy="662517"/>
    <xdr:sp macro="" textlink="">
      <xdr:nvSpPr>
        <xdr:cNvPr id="12" name="CuadroTexto 11">
          <a:extLst>
            <a:ext uri="{FF2B5EF4-FFF2-40B4-BE49-F238E27FC236}">
              <a16:creationId xmlns:a16="http://schemas.microsoft.com/office/drawing/2014/main" xmlns="" id="{A977F05A-2D22-4704-9CD2-E6160E717BA2}"/>
            </a:ext>
          </a:extLst>
        </xdr:cNvPr>
        <xdr:cNvSpPr txBox="1"/>
      </xdr:nvSpPr>
      <xdr:spPr>
        <a:xfrm>
          <a:off x="4243916" y="9736666"/>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3</xdr:row>
      <xdr:rowOff>133350</xdr:rowOff>
    </xdr:from>
    <xdr:ext cx="2790824" cy="254557"/>
    <xdr:sp macro="" textlink="">
      <xdr:nvSpPr>
        <xdr:cNvPr id="5" name="4 CuadroTexto">
          <a:extLst>
            <a:ext uri="{FF2B5EF4-FFF2-40B4-BE49-F238E27FC236}">
              <a16:creationId xmlns:a16="http://schemas.microsoft.com/office/drawing/2014/main" xmlns=""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TRIMESTRE:______________</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xmlns=""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987260</xdr:colOff>
      <xdr:row>0</xdr:row>
      <xdr:rowOff>0</xdr:rowOff>
    </xdr:from>
    <xdr:ext cx="898002" cy="254557"/>
    <xdr:sp macro="" textlink="">
      <xdr:nvSpPr>
        <xdr:cNvPr id="4" name="3 CuadroTexto">
          <a:extLst>
            <a:ext uri="{FF2B5EF4-FFF2-40B4-BE49-F238E27FC236}">
              <a16:creationId xmlns:a16="http://schemas.microsoft.com/office/drawing/2014/main" xmlns="" id="{00000000-0008-0000-0D00-000004000000}"/>
            </a:ext>
          </a:extLst>
        </xdr:cNvPr>
        <xdr:cNvSpPr txBox="1"/>
      </xdr:nvSpPr>
      <xdr:spPr>
        <a:xfrm>
          <a:off x="6892760" y="0"/>
          <a:ext cx="89800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2 CuadroTexto">
          <a:extLst>
            <a:ext uri="{FF2B5EF4-FFF2-40B4-BE49-F238E27FC236}">
              <a16:creationId xmlns:a16="http://schemas.microsoft.com/office/drawing/2014/main" xmlns=""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46</xdr:row>
      <xdr:rowOff>9524</xdr:rowOff>
    </xdr:from>
    <xdr:ext cx="3019425" cy="695325"/>
    <xdr:sp macro="" textlink="">
      <xdr:nvSpPr>
        <xdr:cNvPr id="8" name="CuadroTexto 5">
          <a:extLst>
            <a:ext uri="{FF2B5EF4-FFF2-40B4-BE49-F238E27FC236}">
              <a16:creationId xmlns:a16="http://schemas.microsoft.com/office/drawing/2014/main" xmlns="" id="{00000000-0008-0000-0D00-000008000000}"/>
            </a:ext>
          </a:extLst>
        </xdr:cNvPr>
        <xdr:cNvSpPr txBox="1"/>
      </xdr:nvSpPr>
      <xdr:spPr>
        <a:xfrm>
          <a:off x="76200" y="120776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5</xdr:col>
      <xdr:colOff>47625</xdr:colOff>
      <xdr:row>3</xdr:row>
      <xdr:rowOff>133350</xdr:rowOff>
    </xdr:from>
    <xdr:ext cx="2790824" cy="254557"/>
    <xdr:sp macro="" textlink="">
      <xdr:nvSpPr>
        <xdr:cNvPr id="11" name="10 CuadroTexto">
          <a:extLst>
            <a:ext uri="{FF2B5EF4-FFF2-40B4-BE49-F238E27FC236}">
              <a16:creationId xmlns:a16="http://schemas.microsoft.com/office/drawing/2014/main" xmlns="" id="{00000000-0008-0000-0D00-00000B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4</xdr:col>
      <xdr:colOff>349250</xdr:colOff>
      <xdr:row>46</xdr:row>
      <xdr:rowOff>47625</xdr:rowOff>
    </xdr:from>
    <xdr:ext cx="3305175" cy="662517"/>
    <xdr:sp macro="" textlink="">
      <xdr:nvSpPr>
        <xdr:cNvPr id="12" name="CuadroTexto 11">
          <a:extLst>
            <a:ext uri="{FF2B5EF4-FFF2-40B4-BE49-F238E27FC236}">
              <a16:creationId xmlns:a16="http://schemas.microsoft.com/office/drawing/2014/main" xmlns="" id="{1EDD942F-D326-4C08-BC9E-82B9DF1DADDF}"/>
            </a:ext>
          </a:extLst>
        </xdr:cNvPr>
        <xdr:cNvSpPr txBox="1"/>
      </xdr:nvSpPr>
      <xdr:spPr>
        <a:xfrm>
          <a:off x="4445000" y="128905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xmlns=""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2</xdr:col>
      <xdr:colOff>0</xdr:colOff>
      <xdr:row>82</xdr:row>
      <xdr:rowOff>161193</xdr:rowOff>
    </xdr:from>
    <xdr:ext cx="3200400" cy="662517"/>
    <xdr:sp macro="" textlink="">
      <xdr:nvSpPr>
        <xdr:cNvPr id="4" name="CuadroTexto 5">
          <a:extLst>
            <a:ext uri="{FF2B5EF4-FFF2-40B4-BE49-F238E27FC236}">
              <a16:creationId xmlns:a16="http://schemas.microsoft.com/office/drawing/2014/main" xmlns="" id="{00000000-0008-0000-0E00-000004000000}"/>
            </a:ext>
          </a:extLst>
        </xdr:cNvPr>
        <xdr:cNvSpPr txBox="1"/>
      </xdr:nvSpPr>
      <xdr:spPr>
        <a:xfrm>
          <a:off x="183173" y="15650308"/>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5</xdr:col>
      <xdr:colOff>190499</xdr:colOff>
      <xdr:row>3</xdr:row>
      <xdr:rowOff>103188</xdr:rowOff>
    </xdr:from>
    <xdr:ext cx="2790824" cy="254557"/>
    <xdr:sp macro="" textlink="">
      <xdr:nvSpPr>
        <xdr:cNvPr id="7" name="6 CuadroTexto">
          <a:extLst>
            <a:ext uri="{FF2B5EF4-FFF2-40B4-BE49-F238E27FC236}">
              <a16:creationId xmlns:a16="http://schemas.microsoft.com/office/drawing/2014/main" xmlns="" id="{00000000-0008-0000-0E00-000007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4</xdr:col>
      <xdr:colOff>197827</xdr:colOff>
      <xdr:row>82</xdr:row>
      <xdr:rowOff>183174</xdr:rowOff>
    </xdr:from>
    <xdr:ext cx="3305175" cy="662517"/>
    <xdr:sp macro="" textlink="">
      <xdr:nvSpPr>
        <xdr:cNvPr id="6" name="CuadroTexto 5">
          <a:extLst>
            <a:ext uri="{FF2B5EF4-FFF2-40B4-BE49-F238E27FC236}">
              <a16:creationId xmlns:a16="http://schemas.microsoft.com/office/drawing/2014/main" xmlns="" id="{459C4B41-039A-4124-9DB2-636FB667262C}"/>
            </a:ext>
          </a:extLst>
        </xdr:cNvPr>
        <xdr:cNvSpPr txBox="1"/>
      </xdr:nvSpPr>
      <xdr:spPr>
        <a:xfrm>
          <a:off x="4454769" y="15672289"/>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31</xdr:row>
      <xdr:rowOff>152400</xdr:rowOff>
    </xdr:from>
    <xdr:ext cx="3019425" cy="714375"/>
    <xdr:sp macro="" textlink="">
      <xdr:nvSpPr>
        <xdr:cNvPr id="5" name="CuadroTexto 5">
          <a:extLst>
            <a:ext uri="{FF2B5EF4-FFF2-40B4-BE49-F238E27FC236}">
              <a16:creationId xmlns:a16="http://schemas.microsoft.com/office/drawing/2014/main" xmlns="" id="{00000000-0008-0000-0F00-000005000000}"/>
            </a:ext>
          </a:extLst>
        </xdr:cNvPr>
        <xdr:cNvSpPr txBox="1"/>
      </xdr:nvSpPr>
      <xdr:spPr>
        <a:xfrm>
          <a:off x="95250" y="5972175"/>
          <a:ext cx="30194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609600</xdr:colOff>
      <xdr:row>3</xdr:row>
      <xdr:rowOff>104775</xdr:rowOff>
    </xdr:from>
    <xdr:ext cx="2790824" cy="254557"/>
    <xdr:sp macro="" textlink="">
      <xdr:nvSpPr>
        <xdr:cNvPr id="8" name="7 CuadroTexto">
          <a:extLst>
            <a:ext uri="{FF2B5EF4-FFF2-40B4-BE49-F238E27FC236}">
              <a16:creationId xmlns:a16="http://schemas.microsoft.com/office/drawing/2014/main" xmlns="" id="{00000000-0008-0000-0F00-000008000000}"/>
            </a:ext>
          </a:extLst>
        </xdr:cNvPr>
        <xdr:cNvSpPr txBox="1"/>
      </xdr:nvSpPr>
      <xdr:spPr>
        <a:xfrm>
          <a:off x="3619500" y="7143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2</xdr:col>
      <xdr:colOff>31750</xdr:colOff>
      <xdr:row>31</xdr:row>
      <xdr:rowOff>150812</xdr:rowOff>
    </xdr:from>
    <xdr:ext cx="3305175" cy="662517"/>
    <xdr:sp macro="" textlink="">
      <xdr:nvSpPr>
        <xdr:cNvPr id="9" name="CuadroTexto 8">
          <a:extLst>
            <a:ext uri="{FF2B5EF4-FFF2-40B4-BE49-F238E27FC236}">
              <a16:creationId xmlns:a16="http://schemas.microsoft.com/office/drawing/2014/main" xmlns="" id="{8E2C44F6-C925-4D74-973C-2437D09838C8}"/>
            </a:ext>
          </a:extLst>
        </xdr:cNvPr>
        <xdr:cNvSpPr txBox="1"/>
      </xdr:nvSpPr>
      <xdr:spPr>
        <a:xfrm>
          <a:off x="3040063" y="73342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2" name="21 CuadroTexto">
          <a:extLst>
            <a:ext uri="{FF2B5EF4-FFF2-40B4-BE49-F238E27FC236}">
              <a16:creationId xmlns:a16="http://schemas.microsoft.com/office/drawing/2014/main" xmlns=""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xmlns=""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0</xdr:col>
      <xdr:colOff>295275</xdr:colOff>
      <xdr:row>87</xdr:row>
      <xdr:rowOff>161926</xdr:rowOff>
    </xdr:from>
    <xdr:ext cx="3429000" cy="666749"/>
    <xdr:sp macro="" textlink="">
      <xdr:nvSpPr>
        <xdr:cNvPr id="24" name="CuadroTexto 5">
          <a:extLst>
            <a:ext uri="{FF2B5EF4-FFF2-40B4-BE49-F238E27FC236}">
              <a16:creationId xmlns:a16="http://schemas.microsoft.com/office/drawing/2014/main" xmlns="" id="{00000000-0008-0000-1000-000018000000}"/>
            </a:ext>
          </a:extLst>
        </xdr:cNvPr>
        <xdr:cNvSpPr txBox="1"/>
      </xdr:nvSpPr>
      <xdr:spPr>
        <a:xfrm>
          <a:off x="295275" y="16849726"/>
          <a:ext cx="342900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          ______________________________________</a:t>
          </a:r>
        </a:p>
        <a:p>
          <a:pPr algn="ctr"/>
          <a:r>
            <a:rPr lang="es-MX" sz="1100"/>
            <a:t>C.P.</a:t>
          </a:r>
          <a:r>
            <a:rPr lang="es-MX" sz="1100" baseline="0"/>
            <a:t> TERESA ROMANA GOMEZ MORALES</a:t>
          </a:r>
        </a:p>
        <a:p>
          <a:pPr algn="ctr"/>
          <a:r>
            <a:rPr lang="es-MX" sz="1100" baseline="0"/>
            <a:t>CONTADOR GENERAL</a:t>
          </a:r>
          <a:endParaRPr lang="es-MX" sz="1100"/>
        </a:p>
      </xdr:txBody>
    </xdr:sp>
    <xdr:clientData/>
  </xdr:oneCellAnchor>
  <xdr:oneCellAnchor>
    <xdr:from>
      <xdr:col>3</xdr:col>
      <xdr:colOff>781050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000-00001A000000}"/>
            </a:ext>
          </a:extLst>
        </xdr:cNvPr>
        <xdr:cNvSpPr txBox="1"/>
      </xdr:nvSpPr>
      <xdr:spPr>
        <a:xfrm>
          <a:off x="60960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2</xdr:col>
      <xdr:colOff>787270</xdr:colOff>
      <xdr:row>87</xdr:row>
      <xdr:rowOff>145790</xdr:rowOff>
    </xdr:from>
    <xdr:ext cx="3305175" cy="662517"/>
    <xdr:sp macro="" textlink="">
      <xdr:nvSpPr>
        <xdr:cNvPr id="7" name="CuadroTexto 6">
          <a:extLst>
            <a:ext uri="{FF2B5EF4-FFF2-40B4-BE49-F238E27FC236}">
              <a16:creationId xmlns:a16="http://schemas.microsoft.com/office/drawing/2014/main" xmlns="" id="{EFEC134B-BDB5-45DF-AF33-9A3B04CE01F0}"/>
            </a:ext>
          </a:extLst>
        </xdr:cNvPr>
        <xdr:cNvSpPr txBox="1"/>
      </xdr:nvSpPr>
      <xdr:spPr>
        <a:xfrm>
          <a:off x="4937449" y="17737882"/>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1</xdr:col>
      <xdr:colOff>0</xdr:colOff>
      <xdr:row>161</xdr:row>
      <xdr:rowOff>0</xdr:rowOff>
    </xdr:from>
    <xdr:ext cx="3200400" cy="662517"/>
    <xdr:sp macro="" textlink="">
      <xdr:nvSpPr>
        <xdr:cNvPr id="3" name="CuadroTexto 5">
          <a:extLst>
            <a:ext uri="{FF2B5EF4-FFF2-40B4-BE49-F238E27FC236}">
              <a16:creationId xmlns:a16="http://schemas.microsoft.com/office/drawing/2014/main" xmlns="" id="{00000000-0008-0000-1100-000003000000}"/>
            </a:ext>
          </a:extLst>
        </xdr:cNvPr>
        <xdr:cNvSpPr txBox="1"/>
      </xdr:nvSpPr>
      <xdr:spPr>
        <a:xfrm>
          <a:off x="409575" y="306609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4</xdr:col>
      <xdr:colOff>161925</xdr:colOff>
      <xdr:row>4</xdr:row>
      <xdr:rowOff>28575</xdr:rowOff>
    </xdr:from>
    <xdr:ext cx="2790824" cy="254557"/>
    <xdr:sp macro="" textlink="">
      <xdr:nvSpPr>
        <xdr:cNvPr id="5" name="4 CuadroTexto">
          <a:extLst>
            <a:ext uri="{FF2B5EF4-FFF2-40B4-BE49-F238E27FC236}">
              <a16:creationId xmlns:a16="http://schemas.microsoft.com/office/drawing/2014/main" xmlns="" id="{00000000-0008-0000-1100-000005000000}"/>
            </a:ext>
          </a:extLst>
        </xdr:cNvPr>
        <xdr:cNvSpPr txBox="1"/>
      </xdr:nvSpPr>
      <xdr:spPr>
        <a:xfrm>
          <a:off x="540067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2</xdr:col>
      <xdr:colOff>714375</xdr:colOff>
      <xdr:row>160</xdr:row>
      <xdr:rowOff>152400</xdr:rowOff>
    </xdr:from>
    <xdr:ext cx="3305175" cy="662517"/>
    <xdr:sp macro="" textlink="">
      <xdr:nvSpPr>
        <xdr:cNvPr id="6" name="CuadroTexto 5">
          <a:extLst>
            <a:ext uri="{FF2B5EF4-FFF2-40B4-BE49-F238E27FC236}">
              <a16:creationId xmlns:a16="http://schemas.microsoft.com/office/drawing/2014/main" xmlns="" id="{4F02D0AE-C7BA-4F0B-82CB-B1E158741AE4}"/>
            </a:ext>
          </a:extLst>
        </xdr:cNvPr>
        <xdr:cNvSpPr txBox="1"/>
      </xdr:nvSpPr>
      <xdr:spPr>
        <a:xfrm>
          <a:off x="4314825" y="311086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xmlns=""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29</xdr:row>
      <xdr:rowOff>0</xdr:rowOff>
    </xdr:from>
    <xdr:ext cx="184731" cy="254557"/>
    <xdr:sp macro="" textlink="">
      <xdr:nvSpPr>
        <xdr:cNvPr id="10" name="9 CuadroTexto">
          <a:extLst>
            <a:ext uri="{FF2B5EF4-FFF2-40B4-BE49-F238E27FC236}">
              <a16:creationId xmlns:a16="http://schemas.microsoft.com/office/drawing/2014/main" xmlns=""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a16="http://schemas.microsoft.com/office/drawing/2014/main" xmlns=""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600075</xdr:colOff>
      <xdr:row>20</xdr:row>
      <xdr:rowOff>19050</xdr:rowOff>
    </xdr:from>
    <xdr:ext cx="3009900" cy="647700"/>
    <xdr:sp macro="" textlink="">
      <xdr:nvSpPr>
        <xdr:cNvPr id="14" name="CuadroTexto 5">
          <a:extLst>
            <a:ext uri="{FF2B5EF4-FFF2-40B4-BE49-F238E27FC236}">
              <a16:creationId xmlns:a16="http://schemas.microsoft.com/office/drawing/2014/main" xmlns="" id="{00000000-0008-0000-1200-00000E000000}"/>
            </a:ext>
          </a:extLst>
        </xdr:cNvPr>
        <xdr:cNvSpPr txBox="1"/>
      </xdr:nvSpPr>
      <xdr:spPr>
        <a:xfrm>
          <a:off x="600075" y="4762500"/>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800100</xdr:colOff>
      <xdr:row>4</xdr:row>
      <xdr:rowOff>161925</xdr:rowOff>
    </xdr:from>
    <xdr:ext cx="2790824" cy="254557"/>
    <xdr:sp macro="" textlink="">
      <xdr:nvSpPr>
        <xdr:cNvPr id="13" name="12 CuadroTexto">
          <a:extLst>
            <a:ext uri="{FF2B5EF4-FFF2-40B4-BE49-F238E27FC236}">
              <a16:creationId xmlns:a16="http://schemas.microsoft.com/office/drawing/2014/main" xmlns="" id="{00000000-0008-0000-1200-00000D000000}"/>
            </a:ext>
          </a:extLst>
        </xdr:cNvPr>
        <xdr:cNvSpPr txBox="1"/>
      </xdr:nvSpPr>
      <xdr:spPr>
        <a:xfrm>
          <a:off x="4962525" y="9715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3</xdr:col>
      <xdr:colOff>57150</xdr:colOff>
      <xdr:row>20</xdr:row>
      <xdr:rowOff>9525</xdr:rowOff>
    </xdr:from>
    <xdr:ext cx="3305175" cy="662517"/>
    <xdr:sp macro="" textlink="">
      <xdr:nvSpPr>
        <xdr:cNvPr id="15" name="CuadroTexto 14">
          <a:extLst>
            <a:ext uri="{FF2B5EF4-FFF2-40B4-BE49-F238E27FC236}">
              <a16:creationId xmlns:a16="http://schemas.microsoft.com/office/drawing/2014/main" xmlns="" id="{1BF5454F-FC91-4FFE-94A3-A24A47F4A14D}"/>
            </a:ext>
          </a:extLst>
        </xdr:cNvPr>
        <xdr:cNvSpPr txBox="1"/>
      </xdr:nvSpPr>
      <xdr:spPr>
        <a:xfrm>
          <a:off x="4219575" y="4752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6" name="5 CuadroTexto">
          <a:extLst>
            <a:ext uri="{FF2B5EF4-FFF2-40B4-BE49-F238E27FC236}">
              <a16:creationId xmlns:a16="http://schemas.microsoft.com/office/drawing/2014/main" xmlns=""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a16="http://schemas.microsoft.com/office/drawing/2014/main" xmlns=""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0" name="1 CuadroTexto">
          <a:extLst>
            <a:ext uri="{FF2B5EF4-FFF2-40B4-BE49-F238E27FC236}">
              <a16:creationId xmlns:a16="http://schemas.microsoft.com/office/drawing/2014/main" xmlns=""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1" name="1 CuadroTexto">
          <a:extLst>
            <a:ext uri="{FF2B5EF4-FFF2-40B4-BE49-F238E27FC236}">
              <a16:creationId xmlns:a16="http://schemas.microsoft.com/office/drawing/2014/main" xmlns=""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2" name="1 CuadroTexto">
          <a:extLst>
            <a:ext uri="{FF2B5EF4-FFF2-40B4-BE49-F238E27FC236}">
              <a16:creationId xmlns:a16="http://schemas.microsoft.com/office/drawing/2014/main" xmlns=""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3" name="1 CuadroTexto">
          <a:extLst>
            <a:ext uri="{FF2B5EF4-FFF2-40B4-BE49-F238E27FC236}">
              <a16:creationId xmlns:a16="http://schemas.microsoft.com/office/drawing/2014/main" xmlns=""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4" name="4 CuadroTexto">
          <a:extLst>
            <a:ext uri="{FF2B5EF4-FFF2-40B4-BE49-F238E27FC236}">
              <a16:creationId xmlns:a16="http://schemas.microsoft.com/office/drawing/2014/main" xmlns=""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5" name="1 CuadroTexto">
          <a:extLst>
            <a:ext uri="{FF2B5EF4-FFF2-40B4-BE49-F238E27FC236}">
              <a16:creationId xmlns:a16="http://schemas.microsoft.com/office/drawing/2014/main" xmlns=""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6" name="1 CuadroTexto">
          <a:extLst>
            <a:ext uri="{FF2B5EF4-FFF2-40B4-BE49-F238E27FC236}">
              <a16:creationId xmlns:a16="http://schemas.microsoft.com/office/drawing/2014/main" xmlns=""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7" name="1 CuadroTexto">
          <a:extLst>
            <a:ext uri="{FF2B5EF4-FFF2-40B4-BE49-F238E27FC236}">
              <a16:creationId xmlns:a16="http://schemas.microsoft.com/office/drawing/2014/main" xmlns=""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8" name="1 CuadroTexto">
          <a:extLst>
            <a:ext uri="{FF2B5EF4-FFF2-40B4-BE49-F238E27FC236}">
              <a16:creationId xmlns:a16="http://schemas.microsoft.com/office/drawing/2014/main" xmlns=""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9" name="4 CuadroTexto">
          <a:extLst>
            <a:ext uri="{FF2B5EF4-FFF2-40B4-BE49-F238E27FC236}">
              <a16:creationId xmlns:a16="http://schemas.microsoft.com/office/drawing/2014/main" xmlns=""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571500</xdr:colOff>
      <xdr:row>34</xdr:row>
      <xdr:rowOff>19051</xdr:rowOff>
    </xdr:from>
    <xdr:ext cx="3009900" cy="647700"/>
    <xdr:sp macro="" textlink="">
      <xdr:nvSpPr>
        <xdr:cNvPr id="30" name="CuadroTexto 5">
          <a:extLst>
            <a:ext uri="{FF2B5EF4-FFF2-40B4-BE49-F238E27FC236}">
              <a16:creationId xmlns:a16="http://schemas.microsoft.com/office/drawing/2014/main" xmlns="" id="{00000000-0008-0000-1300-00001E000000}"/>
            </a:ext>
          </a:extLst>
        </xdr:cNvPr>
        <xdr:cNvSpPr txBox="1"/>
      </xdr:nvSpPr>
      <xdr:spPr>
        <a:xfrm>
          <a:off x="571500" y="8810626"/>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803413</xdr:colOff>
      <xdr:row>4</xdr:row>
      <xdr:rowOff>182217</xdr:rowOff>
    </xdr:from>
    <xdr:ext cx="2790824" cy="254557"/>
    <xdr:sp macro="" textlink="">
      <xdr:nvSpPr>
        <xdr:cNvPr id="32" name="31 CuadroTexto">
          <a:extLst>
            <a:ext uri="{FF2B5EF4-FFF2-40B4-BE49-F238E27FC236}">
              <a16:creationId xmlns:a16="http://schemas.microsoft.com/office/drawing/2014/main" xmlns="" id="{00000000-0008-0000-1300-000020000000}"/>
            </a:ext>
          </a:extLst>
        </xdr:cNvPr>
        <xdr:cNvSpPr txBox="1"/>
      </xdr:nvSpPr>
      <xdr:spPr>
        <a:xfrm>
          <a:off x="5284304" y="101047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2</xdr:col>
      <xdr:colOff>646044</xdr:colOff>
      <xdr:row>33</xdr:row>
      <xdr:rowOff>198783</xdr:rowOff>
    </xdr:from>
    <xdr:ext cx="3305175" cy="662517"/>
    <xdr:sp macro="" textlink="">
      <xdr:nvSpPr>
        <xdr:cNvPr id="33" name="CuadroTexto 32">
          <a:extLst>
            <a:ext uri="{FF2B5EF4-FFF2-40B4-BE49-F238E27FC236}">
              <a16:creationId xmlns:a16="http://schemas.microsoft.com/office/drawing/2014/main" xmlns="" id="{6352A30B-618E-48DA-9CE8-16416036B490}"/>
            </a:ext>
          </a:extLst>
        </xdr:cNvPr>
        <xdr:cNvSpPr txBox="1"/>
      </xdr:nvSpPr>
      <xdr:spPr>
        <a:xfrm>
          <a:off x="4215848" y="8721587"/>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0</xdr:col>
      <xdr:colOff>0</xdr:colOff>
      <xdr:row>73</xdr:row>
      <xdr:rowOff>133349</xdr:rowOff>
    </xdr:from>
    <xdr:ext cx="3200400" cy="657226"/>
    <xdr:sp macro="" textlink="">
      <xdr:nvSpPr>
        <xdr:cNvPr id="4" name="CuadroTexto 5">
          <a:extLst>
            <a:ext uri="{FF2B5EF4-FFF2-40B4-BE49-F238E27FC236}">
              <a16:creationId xmlns:a16="http://schemas.microsoft.com/office/drawing/2014/main" xmlns="" id="{00000000-0008-0000-0200-000004000000}"/>
            </a:ext>
          </a:extLst>
        </xdr:cNvPr>
        <xdr:cNvSpPr txBox="1"/>
      </xdr:nvSpPr>
      <xdr:spPr>
        <a:xfrm>
          <a:off x="0" y="16430624"/>
          <a:ext cx="32004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4</xdr:col>
      <xdr:colOff>1695450</xdr:colOff>
      <xdr:row>3</xdr:row>
      <xdr:rowOff>9525</xdr:rowOff>
    </xdr:from>
    <xdr:ext cx="2790824" cy="254557"/>
    <xdr:sp macro="" textlink="">
      <xdr:nvSpPr>
        <xdr:cNvPr id="9" name="8 CuadroTexto">
          <a:extLst>
            <a:ext uri="{FF2B5EF4-FFF2-40B4-BE49-F238E27FC236}">
              <a16:creationId xmlns:a16="http://schemas.microsoft.com/office/drawing/2014/main" xmlns=""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4</xdr:col>
      <xdr:colOff>142875</xdr:colOff>
      <xdr:row>73</xdr:row>
      <xdr:rowOff>114300</xdr:rowOff>
    </xdr:from>
    <xdr:ext cx="3305175" cy="662517"/>
    <xdr:sp macro="" textlink="">
      <xdr:nvSpPr>
        <xdr:cNvPr id="11" name="CuadroTexto 10">
          <a:extLst>
            <a:ext uri="{FF2B5EF4-FFF2-40B4-BE49-F238E27FC236}">
              <a16:creationId xmlns:a16="http://schemas.microsoft.com/office/drawing/2014/main" xmlns="" id="{4C804C7A-BF41-4843-9B63-B429DF054C47}"/>
            </a:ext>
          </a:extLst>
        </xdr:cNvPr>
        <xdr:cNvSpPr txBox="1"/>
      </xdr:nvSpPr>
      <xdr:spPr>
        <a:xfrm>
          <a:off x="5133975" y="1646872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ING.</a:t>
          </a:r>
          <a:r>
            <a:rPr lang="es-MX" sz="1200" baseline="0"/>
            <a:t> HUMBERTO TADDEI ZAVALA</a:t>
          </a:r>
          <a:endParaRPr lang="es-MX" sz="1200"/>
        </a:p>
        <a:p>
          <a:pPr algn="ctr"/>
          <a:r>
            <a:rPr lang="es-MX" sz="1200"/>
            <a:t>SUBDIRECTOR</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0</xdr:col>
      <xdr:colOff>0</xdr:colOff>
      <xdr:row>34</xdr:row>
      <xdr:rowOff>0</xdr:rowOff>
    </xdr:from>
    <xdr:ext cx="3200400" cy="662517"/>
    <xdr:sp macro="" textlink="">
      <xdr:nvSpPr>
        <xdr:cNvPr id="5" name="CuadroTexto 5">
          <a:extLst>
            <a:ext uri="{FF2B5EF4-FFF2-40B4-BE49-F238E27FC236}">
              <a16:creationId xmlns:a16="http://schemas.microsoft.com/office/drawing/2014/main" xmlns="" id="{00000000-0008-0000-1400-000005000000}"/>
            </a:ext>
          </a:extLst>
        </xdr:cNvPr>
        <xdr:cNvSpPr txBox="1"/>
      </xdr:nvSpPr>
      <xdr:spPr>
        <a:xfrm>
          <a:off x="0" y="65341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762000</xdr:colOff>
      <xdr:row>4</xdr:row>
      <xdr:rowOff>114300</xdr:rowOff>
    </xdr:from>
    <xdr:ext cx="2790824" cy="254557"/>
    <xdr:sp macro="" textlink="">
      <xdr:nvSpPr>
        <xdr:cNvPr id="8" name="7 CuadroTexto">
          <a:extLst>
            <a:ext uri="{FF2B5EF4-FFF2-40B4-BE49-F238E27FC236}">
              <a16:creationId xmlns:a16="http://schemas.microsoft.com/office/drawing/2014/main" xmlns="" id="{00000000-0008-0000-1400-000008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3</xdr:col>
      <xdr:colOff>209550</xdr:colOff>
      <xdr:row>33</xdr:row>
      <xdr:rowOff>180975</xdr:rowOff>
    </xdr:from>
    <xdr:ext cx="3305175" cy="662517"/>
    <xdr:sp macro="" textlink="">
      <xdr:nvSpPr>
        <xdr:cNvPr id="7" name="CuadroTexto 6">
          <a:extLst>
            <a:ext uri="{FF2B5EF4-FFF2-40B4-BE49-F238E27FC236}">
              <a16:creationId xmlns:a16="http://schemas.microsoft.com/office/drawing/2014/main" xmlns="" id="{F8E94EBC-AB01-4B6A-B298-D6152A743391}"/>
            </a:ext>
          </a:extLst>
        </xdr:cNvPr>
        <xdr:cNvSpPr txBox="1"/>
      </xdr:nvSpPr>
      <xdr:spPr>
        <a:xfrm>
          <a:off x="4057650" y="60769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xmlns=""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xmlns=""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xmlns=""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xmlns=""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xmlns=""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xmlns=""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18</xdr:row>
      <xdr:rowOff>0</xdr:rowOff>
    </xdr:from>
    <xdr:ext cx="3019425" cy="662517"/>
    <xdr:sp macro="" textlink="">
      <xdr:nvSpPr>
        <xdr:cNvPr id="22" name="CuadroTexto 5">
          <a:extLst>
            <a:ext uri="{FF2B5EF4-FFF2-40B4-BE49-F238E27FC236}">
              <a16:creationId xmlns:a16="http://schemas.microsoft.com/office/drawing/2014/main" xmlns="" id="{00000000-0008-0000-1500-000016000000}"/>
            </a:ext>
          </a:extLst>
        </xdr:cNvPr>
        <xdr:cNvSpPr txBox="1"/>
      </xdr:nvSpPr>
      <xdr:spPr>
        <a:xfrm>
          <a:off x="0"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809625</xdr:colOff>
      <xdr:row>4</xdr:row>
      <xdr:rowOff>95250</xdr:rowOff>
    </xdr:from>
    <xdr:ext cx="2790824" cy="254557"/>
    <xdr:sp macro="" textlink="">
      <xdr:nvSpPr>
        <xdr:cNvPr id="23" name="22 CuadroTexto">
          <a:extLst>
            <a:ext uri="{FF2B5EF4-FFF2-40B4-BE49-F238E27FC236}">
              <a16:creationId xmlns:a16="http://schemas.microsoft.com/office/drawing/2014/main" xmlns="" id="{00000000-0008-0000-1500-000017000000}"/>
            </a:ext>
          </a:extLst>
        </xdr:cNvPr>
        <xdr:cNvSpPr txBox="1"/>
      </xdr:nvSpPr>
      <xdr:spPr>
        <a:xfrm>
          <a:off x="52959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3</xdr:col>
      <xdr:colOff>133350</xdr:colOff>
      <xdr:row>18</xdr:row>
      <xdr:rowOff>0</xdr:rowOff>
    </xdr:from>
    <xdr:ext cx="3305175" cy="662517"/>
    <xdr:sp macro="" textlink="">
      <xdr:nvSpPr>
        <xdr:cNvPr id="25" name="CuadroTexto 24">
          <a:extLst>
            <a:ext uri="{FF2B5EF4-FFF2-40B4-BE49-F238E27FC236}">
              <a16:creationId xmlns:a16="http://schemas.microsoft.com/office/drawing/2014/main" xmlns="" id="{79DEA4A3-7ECC-449F-80AB-556B57C35C0D}"/>
            </a:ext>
          </a:extLst>
        </xdr:cNvPr>
        <xdr:cNvSpPr txBox="1"/>
      </xdr:nvSpPr>
      <xdr:spPr>
        <a:xfrm>
          <a:off x="4619625" y="580072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a16="http://schemas.microsoft.com/office/drawing/2014/main" xmlns=""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a16="http://schemas.microsoft.com/office/drawing/2014/main" xmlns=""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0</xdr:col>
      <xdr:colOff>533400</xdr:colOff>
      <xdr:row>24</xdr:row>
      <xdr:rowOff>0</xdr:rowOff>
    </xdr:from>
    <xdr:ext cx="3038475" cy="662517"/>
    <xdr:sp macro="" textlink="">
      <xdr:nvSpPr>
        <xdr:cNvPr id="23" name="CuadroTexto 5">
          <a:extLst>
            <a:ext uri="{FF2B5EF4-FFF2-40B4-BE49-F238E27FC236}">
              <a16:creationId xmlns:a16="http://schemas.microsoft.com/office/drawing/2014/main" xmlns="" id="{00000000-0008-0000-1600-000017000000}"/>
            </a:ext>
          </a:extLst>
        </xdr:cNvPr>
        <xdr:cNvSpPr txBox="1"/>
      </xdr:nvSpPr>
      <xdr:spPr>
        <a:xfrm>
          <a:off x="533400" y="5610225"/>
          <a:ext cx="30384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838200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600-00001A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2</xdr:col>
      <xdr:colOff>762000</xdr:colOff>
      <xdr:row>24</xdr:row>
      <xdr:rowOff>9525</xdr:rowOff>
    </xdr:from>
    <xdr:ext cx="3305175" cy="662517"/>
    <xdr:sp macro="" textlink="">
      <xdr:nvSpPr>
        <xdr:cNvPr id="24" name="CuadroTexto 23">
          <a:extLst>
            <a:ext uri="{FF2B5EF4-FFF2-40B4-BE49-F238E27FC236}">
              <a16:creationId xmlns:a16="http://schemas.microsoft.com/office/drawing/2014/main" xmlns="" id="{E76C9D56-C5CC-420A-A639-18DC5B33497B}"/>
            </a:ext>
          </a:extLst>
        </xdr:cNvPr>
        <xdr:cNvSpPr txBox="1"/>
      </xdr:nvSpPr>
      <xdr:spPr>
        <a:xfrm>
          <a:off x="4333875" y="56197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12" name="5 CuadroTexto">
          <a:extLst>
            <a:ext uri="{FF2B5EF4-FFF2-40B4-BE49-F238E27FC236}">
              <a16:creationId xmlns:a16="http://schemas.microsoft.com/office/drawing/2014/main" xmlns=""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7" name="4 CuadroTexto">
          <a:extLst>
            <a:ext uri="{FF2B5EF4-FFF2-40B4-BE49-F238E27FC236}">
              <a16:creationId xmlns:a16="http://schemas.microsoft.com/office/drawing/2014/main" xmlns=""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xmlns=""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0</xdr:col>
      <xdr:colOff>485775</xdr:colOff>
      <xdr:row>46</xdr:row>
      <xdr:rowOff>0</xdr:rowOff>
    </xdr:from>
    <xdr:ext cx="2733674" cy="638175"/>
    <xdr:sp macro="" textlink="">
      <xdr:nvSpPr>
        <xdr:cNvPr id="19" name="CuadroTexto 5">
          <a:extLst>
            <a:ext uri="{FF2B5EF4-FFF2-40B4-BE49-F238E27FC236}">
              <a16:creationId xmlns:a16="http://schemas.microsoft.com/office/drawing/2014/main" xmlns="" id="{00000000-0008-0000-1700-000013000000}"/>
            </a:ext>
          </a:extLst>
        </xdr:cNvPr>
        <xdr:cNvSpPr txBox="1"/>
      </xdr:nvSpPr>
      <xdr:spPr>
        <a:xfrm>
          <a:off x="485775" y="9963150"/>
          <a:ext cx="2733674"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219075</xdr:colOff>
      <xdr:row>4</xdr:row>
      <xdr:rowOff>152400</xdr:rowOff>
    </xdr:from>
    <xdr:ext cx="2790824" cy="254557"/>
    <xdr:sp macro="" textlink="">
      <xdr:nvSpPr>
        <xdr:cNvPr id="21" name="20 CuadroTexto">
          <a:extLst>
            <a:ext uri="{FF2B5EF4-FFF2-40B4-BE49-F238E27FC236}">
              <a16:creationId xmlns:a16="http://schemas.microsoft.com/office/drawing/2014/main" xmlns="" id="{00000000-0008-0000-1700-00001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2</xdr:col>
      <xdr:colOff>571500</xdr:colOff>
      <xdr:row>45</xdr:row>
      <xdr:rowOff>84666</xdr:rowOff>
    </xdr:from>
    <xdr:ext cx="3305175" cy="662517"/>
    <xdr:sp macro="" textlink="">
      <xdr:nvSpPr>
        <xdr:cNvPr id="22" name="CuadroTexto 21">
          <a:extLst>
            <a:ext uri="{FF2B5EF4-FFF2-40B4-BE49-F238E27FC236}">
              <a16:creationId xmlns:a16="http://schemas.microsoft.com/office/drawing/2014/main" xmlns="" id="{1B8C52EA-A28D-4C80-9C77-2B62B2009F9D}"/>
            </a:ext>
          </a:extLst>
        </xdr:cNvPr>
        <xdr:cNvSpPr txBox="1"/>
      </xdr:nvSpPr>
      <xdr:spPr>
        <a:xfrm>
          <a:off x="3704167" y="10011833"/>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0</xdr:row>
      <xdr:rowOff>0</xdr:rowOff>
    </xdr:from>
    <xdr:ext cx="923924" cy="333375"/>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24800" y="0"/>
          <a:ext cx="923924"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1</xdr:col>
      <xdr:colOff>0</xdr:colOff>
      <xdr:row>83</xdr:row>
      <xdr:rowOff>0</xdr:rowOff>
    </xdr:from>
    <xdr:ext cx="3200400" cy="662517"/>
    <xdr:sp macro="" textlink="">
      <xdr:nvSpPr>
        <xdr:cNvPr id="4" name="CuadroTexto 5">
          <a:extLst>
            <a:ext uri="{FF2B5EF4-FFF2-40B4-BE49-F238E27FC236}">
              <a16:creationId xmlns:a16="http://schemas.microsoft.com/office/drawing/2014/main" xmlns="" id="{00000000-0008-0000-1800-000004000000}"/>
            </a:ext>
          </a:extLst>
        </xdr:cNvPr>
        <xdr:cNvSpPr txBox="1"/>
      </xdr:nvSpPr>
      <xdr:spPr>
        <a:xfrm>
          <a:off x="762000" y="166497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4</xdr:col>
      <xdr:colOff>171450</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1800-000007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3</xdr:col>
      <xdr:colOff>116416</xdr:colOff>
      <xdr:row>83</xdr:row>
      <xdr:rowOff>0</xdr:rowOff>
    </xdr:from>
    <xdr:ext cx="3305175" cy="662517"/>
    <xdr:sp macro="" textlink="">
      <xdr:nvSpPr>
        <xdr:cNvPr id="6" name="CuadroTexto 5">
          <a:extLst>
            <a:ext uri="{FF2B5EF4-FFF2-40B4-BE49-F238E27FC236}">
              <a16:creationId xmlns:a16="http://schemas.microsoft.com/office/drawing/2014/main" xmlns="" id="{7DD6DF29-3202-4DBE-930A-2D3B3BFB64F5}"/>
            </a:ext>
          </a:extLst>
        </xdr:cNvPr>
        <xdr:cNvSpPr txBox="1"/>
      </xdr:nvSpPr>
      <xdr:spPr>
        <a:xfrm>
          <a:off x="5365749" y="160337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5" name="4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238125</xdr:colOff>
      <xdr:row>4</xdr:row>
      <xdr:rowOff>123825</xdr:rowOff>
    </xdr:from>
    <xdr:ext cx="2790824" cy="254557"/>
    <xdr:sp macro="" textlink="">
      <xdr:nvSpPr>
        <xdr:cNvPr id="10" name="9 CuadroTexto">
          <a:extLst>
            <a:ext uri="{FF2B5EF4-FFF2-40B4-BE49-F238E27FC236}">
              <a16:creationId xmlns:a16="http://schemas.microsoft.com/office/drawing/2014/main" xmlns="" id="{00000000-0008-0000-1900-00000A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1</xdr:col>
      <xdr:colOff>0</xdr:colOff>
      <xdr:row>135</xdr:row>
      <xdr:rowOff>0</xdr:rowOff>
    </xdr:from>
    <xdr:ext cx="3200400" cy="662517"/>
    <xdr:sp macro="" textlink="">
      <xdr:nvSpPr>
        <xdr:cNvPr id="11" name="CuadroTexto 10">
          <a:extLst>
            <a:ext uri="{FF2B5EF4-FFF2-40B4-BE49-F238E27FC236}">
              <a16:creationId xmlns:a16="http://schemas.microsoft.com/office/drawing/2014/main" xmlns="" id="{CA8A8F34-771D-4CBE-B429-089528AE5235}"/>
            </a:ext>
          </a:extLst>
        </xdr:cNvPr>
        <xdr:cNvSpPr txBox="1"/>
      </xdr:nvSpPr>
      <xdr:spPr>
        <a:xfrm>
          <a:off x="695325" y="28003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p>
        <a:p>
          <a:pPr algn="ctr"/>
          <a:endParaRPr lang="es-MX" sz="1200"/>
        </a:p>
      </xdr:txBody>
    </xdr:sp>
    <xdr:clientData/>
  </xdr:oneCellAnchor>
  <xdr:oneCellAnchor>
    <xdr:from>
      <xdr:col>2</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34EA8112-0B7E-4938-B7E2-76368FF99A74}"/>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7</xdr:col>
      <xdr:colOff>229621</xdr:colOff>
      <xdr:row>0</xdr:row>
      <xdr:rowOff>42522</xdr:rowOff>
    </xdr:from>
    <xdr:ext cx="1226791" cy="255134"/>
    <xdr:sp macro="" textlink="">
      <xdr:nvSpPr>
        <xdr:cNvPr id="13" name="2 CuadroTexto">
          <a:extLst>
            <a:ext uri="{FF2B5EF4-FFF2-40B4-BE49-F238E27FC236}">
              <a16:creationId xmlns:a16="http://schemas.microsoft.com/office/drawing/2014/main" xmlns="" id="{9E57FFC9-91D8-4182-AEE2-AB1E23D4EDC1}"/>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40E89C85-4B85-49BD-A735-37E2061C61A4}"/>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79105FF6-4D1C-4801-B203-50127F630B2E}"/>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135</xdr:row>
      <xdr:rowOff>0</xdr:rowOff>
    </xdr:from>
    <xdr:ext cx="3200400" cy="662517"/>
    <xdr:sp macro="" textlink="">
      <xdr:nvSpPr>
        <xdr:cNvPr id="16" name="CuadroTexto 15">
          <a:extLst>
            <a:ext uri="{FF2B5EF4-FFF2-40B4-BE49-F238E27FC236}">
              <a16:creationId xmlns:a16="http://schemas.microsoft.com/office/drawing/2014/main" xmlns="" id="{9BFF7063-9104-48C4-AF92-9EE3D391B7F6}"/>
            </a:ext>
          </a:extLst>
        </xdr:cNvPr>
        <xdr:cNvSpPr txBox="1"/>
      </xdr:nvSpPr>
      <xdr:spPr>
        <a:xfrm>
          <a:off x="695325" y="28003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p>
        <a:p>
          <a:pPr algn="ctr"/>
          <a:endParaRPr lang="es-MX" sz="1200"/>
        </a:p>
      </xdr:txBody>
    </xdr:sp>
    <xdr:clientData/>
  </xdr:oneCellAnchor>
  <xdr:oneCellAnchor>
    <xdr:from>
      <xdr:col>4</xdr:col>
      <xdr:colOff>114300</xdr:colOff>
      <xdr:row>135</xdr:row>
      <xdr:rowOff>0</xdr:rowOff>
    </xdr:from>
    <xdr:ext cx="3305175" cy="662517"/>
    <xdr:sp macro="" textlink="">
      <xdr:nvSpPr>
        <xdr:cNvPr id="18" name="CuadroTexto 17">
          <a:extLst>
            <a:ext uri="{FF2B5EF4-FFF2-40B4-BE49-F238E27FC236}">
              <a16:creationId xmlns:a16="http://schemas.microsoft.com/office/drawing/2014/main" xmlns="" id="{C6ADF6BC-AD58-4142-A72C-6C9EDDC8C03D}"/>
            </a:ext>
          </a:extLst>
        </xdr:cNvPr>
        <xdr:cNvSpPr txBox="1"/>
      </xdr:nvSpPr>
      <xdr:spPr>
        <a:xfrm>
          <a:off x="5153025" y="277653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xmlns=""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0</xdr:col>
      <xdr:colOff>0</xdr:colOff>
      <xdr:row>34</xdr:row>
      <xdr:rowOff>171450</xdr:rowOff>
    </xdr:from>
    <xdr:ext cx="3200400" cy="662517"/>
    <xdr:sp macro="" textlink="">
      <xdr:nvSpPr>
        <xdr:cNvPr id="4" name="CuadroTexto 5">
          <a:extLst>
            <a:ext uri="{FF2B5EF4-FFF2-40B4-BE49-F238E27FC236}">
              <a16:creationId xmlns:a16="http://schemas.microsoft.com/office/drawing/2014/main" xmlns="" id="{00000000-0008-0000-1A00-000004000000}"/>
            </a:ext>
          </a:extLst>
        </xdr:cNvPr>
        <xdr:cNvSpPr txBox="1"/>
      </xdr:nvSpPr>
      <xdr:spPr>
        <a:xfrm>
          <a:off x="0" y="75533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247650</xdr:colOff>
      <xdr:row>4</xdr:row>
      <xdr:rowOff>133350</xdr:rowOff>
    </xdr:from>
    <xdr:ext cx="2790824" cy="254557"/>
    <xdr:sp macro="" textlink="">
      <xdr:nvSpPr>
        <xdr:cNvPr id="7" name="6 CuadroTexto">
          <a:extLst>
            <a:ext uri="{FF2B5EF4-FFF2-40B4-BE49-F238E27FC236}">
              <a16:creationId xmlns:a16="http://schemas.microsoft.com/office/drawing/2014/main" xmlns="" id="{00000000-0008-0000-1A00-000007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3</xdr:col>
      <xdr:colOff>85725</xdr:colOff>
      <xdr:row>34</xdr:row>
      <xdr:rowOff>180975</xdr:rowOff>
    </xdr:from>
    <xdr:ext cx="3305175" cy="662517"/>
    <xdr:sp macro="" textlink="">
      <xdr:nvSpPr>
        <xdr:cNvPr id="6" name="CuadroTexto 5">
          <a:extLst>
            <a:ext uri="{FF2B5EF4-FFF2-40B4-BE49-F238E27FC236}">
              <a16:creationId xmlns:a16="http://schemas.microsoft.com/office/drawing/2014/main" xmlns="" id="{46C50FF6-478F-41AB-AEEE-733E7573A9DD}"/>
            </a:ext>
          </a:extLst>
        </xdr:cNvPr>
        <xdr:cNvSpPr txBox="1"/>
      </xdr:nvSpPr>
      <xdr:spPr>
        <a:xfrm>
          <a:off x="3981450" y="75628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xmlns="" id="{00000000-0008-0000-1B00-000004000000}"/>
            </a:ext>
          </a:extLst>
        </xdr:cNvPr>
        <xdr:cNvSpPr txBox="1"/>
      </xdr:nvSpPr>
      <xdr:spPr>
        <a:xfrm>
          <a:off x="671370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3</xdr:row>
      <xdr:rowOff>195723</xdr:rowOff>
    </xdr:from>
    <xdr:ext cx="647870" cy="239809"/>
    <xdr:sp macro="" textlink="">
      <xdr:nvSpPr>
        <xdr:cNvPr id="5" name="4 CuadroTexto">
          <a:extLst>
            <a:ext uri="{FF2B5EF4-FFF2-40B4-BE49-F238E27FC236}">
              <a16:creationId xmlns:a16="http://schemas.microsoft.com/office/drawing/2014/main" xmlns=""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709083</xdr:colOff>
      <xdr:row>44</xdr:row>
      <xdr:rowOff>0</xdr:rowOff>
    </xdr:from>
    <xdr:ext cx="3143250" cy="662517"/>
    <xdr:sp macro="" textlink="">
      <xdr:nvSpPr>
        <xdr:cNvPr id="8" name="CuadroTexto 5">
          <a:extLst>
            <a:ext uri="{FF2B5EF4-FFF2-40B4-BE49-F238E27FC236}">
              <a16:creationId xmlns:a16="http://schemas.microsoft.com/office/drawing/2014/main" xmlns="" id="{00000000-0008-0000-1B00-000008000000}"/>
            </a:ext>
          </a:extLst>
        </xdr:cNvPr>
        <xdr:cNvSpPr txBox="1"/>
      </xdr:nvSpPr>
      <xdr:spPr>
        <a:xfrm>
          <a:off x="709083" y="9398000"/>
          <a:ext cx="314325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1</xdr:col>
      <xdr:colOff>560917</xdr:colOff>
      <xdr:row>3</xdr:row>
      <xdr:rowOff>105834</xdr:rowOff>
    </xdr:from>
    <xdr:ext cx="2790824" cy="254557"/>
    <xdr:sp macro="" textlink="">
      <xdr:nvSpPr>
        <xdr:cNvPr id="10" name="9 CuadroTexto">
          <a:extLst>
            <a:ext uri="{FF2B5EF4-FFF2-40B4-BE49-F238E27FC236}">
              <a16:creationId xmlns:a16="http://schemas.microsoft.com/office/drawing/2014/main" xmlns="" id="{00000000-0008-0000-1B00-00000A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0</xdr:col>
      <xdr:colOff>4225636</xdr:colOff>
      <xdr:row>44</xdr:row>
      <xdr:rowOff>34636</xdr:rowOff>
    </xdr:from>
    <xdr:ext cx="3305175" cy="662517"/>
    <xdr:sp macro="" textlink="">
      <xdr:nvSpPr>
        <xdr:cNvPr id="11" name="CuadroTexto 10">
          <a:extLst>
            <a:ext uri="{FF2B5EF4-FFF2-40B4-BE49-F238E27FC236}">
              <a16:creationId xmlns:a16="http://schemas.microsoft.com/office/drawing/2014/main" xmlns="" id="{FB665053-C7C7-4CC7-8E20-EEDB5424D5CF}"/>
            </a:ext>
          </a:extLst>
        </xdr:cNvPr>
        <xdr:cNvSpPr txBox="1"/>
      </xdr:nvSpPr>
      <xdr:spPr>
        <a:xfrm>
          <a:off x="4225636" y="1061604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115997</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C00-000004000000}"/>
            </a:ext>
          </a:extLst>
        </xdr:cNvPr>
        <xdr:cNvSpPr txBox="1"/>
      </xdr:nvSpPr>
      <xdr:spPr>
        <a:xfrm>
          <a:off x="5411897"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34</xdr:row>
      <xdr:rowOff>0</xdr:rowOff>
    </xdr:from>
    <xdr:ext cx="3019425" cy="662517"/>
    <xdr:sp macro="" textlink="">
      <xdr:nvSpPr>
        <xdr:cNvPr id="7" name="CuadroTexto 5">
          <a:extLst>
            <a:ext uri="{FF2B5EF4-FFF2-40B4-BE49-F238E27FC236}">
              <a16:creationId xmlns:a16="http://schemas.microsoft.com/office/drawing/2014/main" xmlns="" id="{00000000-0008-0000-1C00-000007000000}"/>
            </a:ext>
          </a:extLst>
        </xdr:cNvPr>
        <xdr:cNvSpPr txBox="1"/>
      </xdr:nvSpPr>
      <xdr:spPr>
        <a:xfrm>
          <a:off x="285750" y="90582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514350</xdr:colOff>
      <xdr:row>3</xdr:row>
      <xdr:rowOff>152400</xdr:rowOff>
    </xdr:from>
    <xdr:ext cx="2790824" cy="254557"/>
    <xdr:sp macro="" textlink="">
      <xdr:nvSpPr>
        <xdr:cNvPr id="10" name="9 CuadroTexto">
          <a:extLst>
            <a:ext uri="{FF2B5EF4-FFF2-40B4-BE49-F238E27FC236}">
              <a16:creationId xmlns:a16="http://schemas.microsoft.com/office/drawing/2014/main" xmlns="" id="{00000000-0008-0000-1C00-00000A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2</xdr:col>
      <xdr:colOff>222250</xdr:colOff>
      <xdr:row>34</xdr:row>
      <xdr:rowOff>0</xdr:rowOff>
    </xdr:from>
    <xdr:ext cx="3305175" cy="662517"/>
    <xdr:sp macro="" textlink="">
      <xdr:nvSpPr>
        <xdr:cNvPr id="8" name="CuadroTexto 7">
          <a:extLst>
            <a:ext uri="{FF2B5EF4-FFF2-40B4-BE49-F238E27FC236}">
              <a16:creationId xmlns:a16="http://schemas.microsoft.com/office/drawing/2014/main" xmlns="" id="{AF12E63D-D3C4-4DB7-886A-E0CBAB9BDB02}"/>
            </a:ext>
          </a:extLst>
        </xdr:cNvPr>
        <xdr:cNvSpPr txBox="1"/>
      </xdr:nvSpPr>
      <xdr:spPr>
        <a:xfrm>
          <a:off x="3286125" y="89852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752055</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D00-000004000000}"/>
            </a:ext>
          </a:extLst>
        </xdr:cNvPr>
        <xdr:cNvSpPr txBox="1"/>
      </xdr:nvSpPr>
      <xdr:spPr>
        <a:xfrm>
          <a:off x="5525138"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322791</xdr:colOff>
      <xdr:row>35</xdr:row>
      <xdr:rowOff>42334</xdr:rowOff>
    </xdr:from>
    <xdr:ext cx="2925416" cy="609013"/>
    <xdr:sp macro="" textlink="">
      <xdr:nvSpPr>
        <xdr:cNvPr id="2" name="CuadroTexto 1">
          <a:extLst>
            <a:ext uri="{FF2B5EF4-FFF2-40B4-BE49-F238E27FC236}">
              <a16:creationId xmlns:a16="http://schemas.microsoft.com/office/drawing/2014/main" xmlns="" id="{00000000-0008-0000-1D00-000002000000}"/>
            </a:ext>
          </a:extLst>
        </xdr:cNvPr>
        <xdr:cNvSpPr txBox="1"/>
      </xdr:nvSpPr>
      <xdr:spPr>
        <a:xfrm>
          <a:off x="322791" y="805391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582083</xdr:colOff>
      <xdr:row>3</xdr:row>
      <xdr:rowOff>201084</xdr:rowOff>
    </xdr:from>
    <xdr:ext cx="2790824" cy="254557"/>
    <xdr:sp macro="" textlink="">
      <xdr:nvSpPr>
        <xdr:cNvPr id="7" name="6 CuadroTexto">
          <a:extLst>
            <a:ext uri="{FF2B5EF4-FFF2-40B4-BE49-F238E27FC236}">
              <a16:creationId xmlns:a16="http://schemas.microsoft.com/office/drawing/2014/main" xmlns="" id="{00000000-0008-0000-1D00-000007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2</xdr:col>
      <xdr:colOff>0</xdr:colOff>
      <xdr:row>35</xdr:row>
      <xdr:rowOff>25977</xdr:rowOff>
    </xdr:from>
    <xdr:ext cx="3305175" cy="662517"/>
    <xdr:sp macro="" textlink="">
      <xdr:nvSpPr>
        <xdr:cNvPr id="9" name="CuadroTexto 8">
          <a:extLst>
            <a:ext uri="{FF2B5EF4-FFF2-40B4-BE49-F238E27FC236}">
              <a16:creationId xmlns:a16="http://schemas.microsoft.com/office/drawing/2014/main" xmlns="" id="{59B108FF-F744-4162-A9E3-2D06DD7D94A5}"/>
            </a:ext>
          </a:extLst>
        </xdr:cNvPr>
        <xdr:cNvSpPr txBox="1"/>
      </xdr:nvSpPr>
      <xdr:spPr>
        <a:xfrm>
          <a:off x="4035136" y="7862454"/>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362766"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0</xdr:colOff>
      <xdr:row>67</xdr:row>
      <xdr:rowOff>0</xdr:rowOff>
    </xdr:from>
    <xdr:ext cx="3019425" cy="662517"/>
    <xdr:sp macro="" textlink="">
      <xdr:nvSpPr>
        <xdr:cNvPr id="10" name="CuadroTexto 5">
          <a:extLst>
            <a:ext uri="{FF2B5EF4-FFF2-40B4-BE49-F238E27FC236}">
              <a16:creationId xmlns:a16="http://schemas.microsoft.com/office/drawing/2014/main" xmlns="" id="{00000000-0008-0000-0300-00000A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1</xdr:col>
      <xdr:colOff>6318250</xdr:colOff>
      <xdr:row>3</xdr:row>
      <xdr:rowOff>116416</xdr:rowOff>
    </xdr:from>
    <xdr:ext cx="2790824" cy="254557"/>
    <xdr:sp macro="" textlink="">
      <xdr:nvSpPr>
        <xdr:cNvPr id="9" name="8 CuadroTexto">
          <a:extLst>
            <a:ext uri="{FF2B5EF4-FFF2-40B4-BE49-F238E27FC236}">
              <a16:creationId xmlns:a16="http://schemas.microsoft.com/office/drawing/2014/main" xmlns="" id="{00000000-0008-0000-0300-000009000000}"/>
            </a:ext>
          </a:extLst>
        </xdr:cNvPr>
        <xdr:cNvSpPr txBox="1"/>
      </xdr:nvSpPr>
      <xdr:spPr>
        <a:xfrm>
          <a:off x="6434667" y="772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1</xdr:col>
      <xdr:colOff>5221432</xdr:colOff>
      <xdr:row>66</xdr:row>
      <xdr:rowOff>199159</xdr:rowOff>
    </xdr:from>
    <xdr:ext cx="3305175" cy="662517"/>
    <xdr:sp macro="" textlink="">
      <xdr:nvSpPr>
        <xdr:cNvPr id="12" name="CuadroTexto 11">
          <a:extLst>
            <a:ext uri="{FF2B5EF4-FFF2-40B4-BE49-F238E27FC236}">
              <a16:creationId xmlns:a16="http://schemas.microsoft.com/office/drawing/2014/main" xmlns="" id="{5EF8F33B-6213-4126-832E-A524367F143E}"/>
            </a:ext>
          </a:extLst>
        </xdr:cNvPr>
        <xdr:cNvSpPr txBox="1"/>
      </xdr:nvSpPr>
      <xdr:spPr>
        <a:xfrm>
          <a:off x="5334000" y="14434704"/>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a16="http://schemas.microsoft.com/office/drawing/2014/main" xmlns=""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93592</xdr:rowOff>
    </xdr:from>
    <xdr:ext cx="1638301" cy="496957"/>
    <xdr:sp macro="" textlink="">
      <xdr:nvSpPr>
        <xdr:cNvPr id="3" name="11 CuadroTexto">
          <a:extLst>
            <a:ext uri="{FF2B5EF4-FFF2-40B4-BE49-F238E27FC236}">
              <a16:creationId xmlns:a16="http://schemas.microsoft.com/office/drawing/2014/main" xmlns="" id="{00000000-0008-0000-1E00-000003000000}"/>
            </a:ext>
          </a:extLst>
        </xdr:cNvPr>
        <xdr:cNvSpPr txBox="1"/>
      </xdr:nvSpPr>
      <xdr:spPr>
        <a:xfrm>
          <a:off x="5981700" y="93592"/>
          <a:ext cx="1638301" cy="4969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41</xdr:row>
      <xdr:rowOff>0</xdr:rowOff>
    </xdr:from>
    <xdr:ext cx="2925416" cy="609013"/>
    <xdr:sp macro="" textlink="">
      <xdr:nvSpPr>
        <xdr:cNvPr id="10" name="CuadroTexto 1">
          <a:extLst>
            <a:ext uri="{FF2B5EF4-FFF2-40B4-BE49-F238E27FC236}">
              <a16:creationId xmlns:a16="http://schemas.microsoft.com/office/drawing/2014/main" xmlns="" id="{00000000-0008-0000-1E00-00000A000000}"/>
            </a:ext>
          </a:extLst>
        </xdr:cNvPr>
        <xdr:cNvSpPr txBox="1"/>
      </xdr:nvSpPr>
      <xdr:spPr>
        <a:xfrm>
          <a:off x="0" y="8953500"/>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133350</xdr:colOff>
      <xdr:row>3</xdr:row>
      <xdr:rowOff>161925</xdr:rowOff>
    </xdr:from>
    <xdr:ext cx="2790824" cy="254557"/>
    <xdr:sp macro="" textlink="">
      <xdr:nvSpPr>
        <xdr:cNvPr id="12" name="11 CuadroTexto">
          <a:extLst>
            <a:ext uri="{FF2B5EF4-FFF2-40B4-BE49-F238E27FC236}">
              <a16:creationId xmlns:a16="http://schemas.microsoft.com/office/drawing/2014/main" xmlns="" id="{00000000-0008-0000-1E00-00000C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2</xdr:col>
      <xdr:colOff>266700</xdr:colOff>
      <xdr:row>41</xdr:row>
      <xdr:rowOff>9525</xdr:rowOff>
    </xdr:from>
    <xdr:ext cx="3305175" cy="662517"/>
    <xdr:sp macro="" textlink="">
      <xdr:nvSpPr>
        <xdr:cNvPr id="13" name="CuadroTexto 12">
          <a:extLst>
            <a:ext uri="{FF2B5EF4-FFF2-40B4-BE49-F238E27FC236}">
              <a16:creationId xmlns:a16="http://schemas.microsoft.com/office/drawing/2014/main" xmlns="" id="{42376D31-F801-40A0-8BC8-F599D5BB9891}"/>
            </a:ext>
          </a:extLst>
        </xdr:cNvPr>
        <xdr:cNvSpPr txBox="1"/>
      </xdr:nvSpPr>
      <xdr:spPr>
        <a:xfrm>
          <a:off x="4200525" y="896302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259911</xdr:colOff>
      <xdr:row>0</xdr:row>
      <xdr:rowOff>21167</xdr:rowOff>
    </xdr:from>
    <xdr:ext cx="952890" cy="254557"/>
    <xdr:sp macro="" textlink="">
      <xdr:nvSpPr>
        <xdr:cNvPr id="3" name="1 CuadroTexto">
          <a:extLst>
            <a:ext uri="{FF2B5EF4-FFF2-40B4-BE49-F238E27FC236}">
              <a16:creationId xmlns:a16="http://schemas.microsoft.com/office/drawing/2014/main" xmlns="" id="{00000000-0008-0000-1F00-000003000000}"/>
            </a:ext>
          </a:extLst>
        </xdr:cNvPr>
        <xdr:cNvSpPr txBox="1"/>
      </xdr:nvSpPr>
      <xdr:spPr>
        <a:xfrm>
          <a:off x="5805578" y="21167"/>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1</xdr:col>
      <xdr:colOff>0</xdr:colOff>
      <xdr:row>41</xdr:row>
      <xdr:rowOff>0</xdr:rowOff>
    </xdr:from>
    <xdr:ext cx="2925416" cy="609013"/>
    <xdr:sp macro="" textlink="">
      <xdr:nvSpPr>
        <xdr:cNvPr id="4" name="CuadroTexto 1">
          <a:extLst>
            <a:ext uri="{FF2B5EF4-FFF2-40B4-BE49-F238E27FC236}">
              <a16:creationId xmlns:a16="http://schemas.microsoft.com/office/drawing/2014/main" xmlns="" id="{00000000-0008-0000-1F00-000004000000}"/>
            </a:ext>
          </a:extLst>
        </xdr:cNvPr>
        <xdr:cNvSpPr txBox="1"/>
      </xdr:nvSpPr>
      <xdr:spPr>
        <a:xfrm>
          <a:off x="127000" y="878416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169333</xdr:colOff>
      <xdr:row>3</xdr:row>
      <xdr:rowOff>179917</xdr:rowOff>
    </xdr:from>
    <xdr:ext cx="2790824" cy="254557"/>
    <xdr:sp macro="" textlink="">
      <xdr:nvSpPr>
        <xdr:cNvPr id="6" name="5 CuadroTexto">
          <a:extLst>
            <a:ext uri="{FF2B5EF4-FFF2-40B4-BE49-F238E27FC236}">
              <a16:creationId xmlns:a16="http://schemas.microsoft.com/office/drawing/2014/main" xmlns="" id="{00000000-0008-0000-1F00-000006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twoCellAnchor>
    <xdr:from>
      <xdr:col>1</xdr:col>
      <xdr:colOff>677334</xdr:colOff>
      <xdr:row>14</xdr:row>
      <xdr:rowOff>116417</xdr:rowOff>
    </xdr:from>
    <xdr:to>
      <xdr:col>4</xdr:col>
      <xdr:colOff>381001</xdr:colOff>
      <xdr:row>15</xdr:row>
      <xdr:rowOff>169333</xdr:rowOff>
    </xdr:to>
    <xdr:sp macro="" textlink="">
      <xdr:nvSpPr>
        <xdr:cNvPr id="7" name="6 CuadroTexto">
          <a:extLst>
            <a:ext uri="{FF2B5EF4-FFF2-40B4-BE49-F238E27FC236}">
              <a16:creationId xmlns:a16="http://schemas.microsoft.com/office/drawing/2014/main" xmlns="" id="{00000000-0008-0000-1F00-000007000000}"/>
            </a:ext>
          </a:extLst>
        </xdr:cNvPr>
        <xdr:cNvSpPr txBox="1"/>
      </xdr:nvSpPr>
      <xdr:spPr>
        <a:xfrm>
          <a:off x="804334" y="3270250"/>
          <a:ext cx="5122334"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200" b="1"/>
            <a:t>NO APLICA POR QUE EN ESTE EJERCICIO NO SE REALIZO OBRA PUBLICA</a:t>
          </a:r>
        </a:p>
      </xdr:txBody>
    </xdr:sp>
    <xdr:clientData/>
  </xdr:twoCellAnchor>
  <xdr:oneCellAnchor>
    <xdr:from>
      <xdr:col>2</xdr:col>
      <xdr:colOff>1111251</xdr:colOff>
      <xdr:row>41</xdr:row>
      <xdr:rowOff>0</xdr:rowOff>
    </xdr:from>
    <xdr:ext cx="3305175" cy="662517"/>
    <xdr:sp macro="" textlink="">
      <xdr:nvSpPr>
        <xdr:cNvPr id="8" name="CuadroTexto 7">
          <a:extLst>
            <a:ext uri="{FF2B5EF4-FFF2-40B4-BE49-F238E27FC236}">
              <a16:creationId xmlns:a16="http://schemas.microsoft.com/office/drawing/2014/main" xmlns="" id="{F3D5A356-738B-4D1E-955F-CCBAE7F486A2}"/>
            </a:ext>
          </a:extLst>
        </xdr:cNvPr>
        <xdr:cNvSpPr txBox="1"/>
      </xdr:nvSpPr>
      <xdr:spPr>
        <a:xfrm>
          <a:off x="3556001" y="89217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 name="3 CuadroTexto">
          <a:extLst>
            <a:ext uri="{FF2B5EF4-FFF2-40B4-BE49-F238E27FC236}">
              <a16:creationId xmlns:a16="http://schemas.microsoft.com/office/drawing/2014/main" xmlns=""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 name="4 CuadroTexto">
          <a:extLst>
            <a:ext uri="{FF2B5EF4-FFF2-40B4-BE49-F238E27FC236}">
              <a16:creationId xmlns:a16="http://schemas.microsoft.com/office/drawing/2014/main" xmlns=""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 name="5 CuadroTexto">
          <a:extLst>
            <a:ext uri="{FF2B5EF4-FFF2-40B4-BE49-F238E27FC236}">
              <a16:creationId xmlns:a16="http://schemas.microsoft.com/office/drawing/2014/main" xmlns=""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 name="6 CuadroTexto">
          <a:extLst>
            <a:ext uri="{FF2B5EF4-FFF2-40B4-BE49-F238E27FC236}">
              <a16:creationId xmlns:a16="http://schemas.microsoft.com/office/drawing/2014/main" xmlns=""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 name="7 CuadroTexto">
          <a:extLst>
            <a:ext uri="{FF2B5EF4-FFF2-40B4-BE49-F238E27FC236}">
              <a16:creationId xmlns:a16="http://schemas.microsoft.com/office/drawing/2014/main" xmlns=""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 name="8 CuadroTexto">
          <a:extLst>
            <a:ext uri="{FF2B5EF4-FFF2-40B4-BE49-F238E27FC236}">
              <a16:creationId xmlns:a16="http://schemas.microsoft.com/office/drawing/2014/main" xmlns=""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 name="9 CuadroTexto">
          <a:extLst>
            <a:ext uri="{FF2B5EF4-FFF2-40B4-BE49-F238E27FC236}">
              <a16:creationId xmlns:a16="http://schemas.microsoft.com/office/drawing/2014/main" xmlns=""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 name="10 CuadroTexto">
          <a:extLst>
            <a:ext uri="{FF2B5EF4-FFF2-40B4-BE49-F238E27FC236}">
              <a16:creationId xmlns:a16="http://schemas.microsoft.com/office/drawing/2014/main" xmlns=""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 name="11 CuadroTexto">
          <a:extLst>
            <a:ext uri="{FF2B5EF4-FFF2-40B4-BE49-F238E27FC236}">
              <a16:creationId xmlns:a16="http://schemas.microsoft.com/office/drawing/2014/main" xmlns=""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 name="12 CuadroTexto">
          <a:extLst>
            <a:ext uri="{FF2B5EF4-FFF2-40B4-BE49-F238E27FC236}">
              <a16:creationId xmlns:a16="http://schemas.microsoft.com/office/drawing/2014/main" xmlns=""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 name="13 CuadroTexto">
          <a:extLst>
            <a:ext uri="{FF2B5EF4-FFF2-40B4-BE49-F238E27FC236}">
              <a16:creationId xmlns:a16="http://schemas.microsoft.com/office/drawing/2014/main" xmlns=""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 name="14 CuadroTexto">
          <a:extLst>
            <a:ext uri="{FF2B5EF4-FFF2-40B4-BE49-F238E27FC236}">
              <a16:creationId xmlns:a16="http://schemas.microsoft.com/office/drawing/2014/main" xmlns=""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 name="15 CuadroTexto">
          <a:extLst>
            <a:ext uri="{FF2B5EF4-FFF2-40B4-BE49-F238E27FC236}">
              <a16:creationId xmlns:a16="http://schemas.microsoft.com/office/drawing/2014/main" xmlns=""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 name="16 CuadroTexto">
          <a:extLst>
            <a:ext uri="{FF2B5EF4-FFF2-40B4-BE49-F238E27FC236}">
              <a16:creationId xmlns:a16="http://schemas.microsoft.com/office/drawing/2014/main" xmlns=""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 name="17 CuadroTexto">
          <a:extLst>
            <a:ext uri="{FF2B5EF4-FFF2-40B4-BE49-F238E27FC236}">
              <a16:creationId xmlns:a16="http://schemas.microsoft.com/office/drawing/2014/main" xmlns=""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 name="18 CuadroTexto">
          <a:extLst>
            <a:ext uri="{FF2B5EF4-FFF2-40B4-BE49-F238E27FC236}">
              <a16:creationId xmlns:a16="http://schemas.microsoft.com/office/drawing/2014/main" xmlns=""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 name="19 CuadroTexto">
          <a:extLst>
            <a:ext uri="{FF2B5EF4-FFF2-40B4-BE49-F238E27FC236}">
              <a16:creationId xmlns:a16="http://schemas.microsoft.com/office/drawing/2014/main" xmlns=""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 name="20 CuadroTexto">
          <a:extLst>
            <a:ext uri="{FF2B5EF4-FFF2-40B4-BE49-F238E27FC236}">
              <a16:creationId xmlns:a16="http://schemas.microsoft.com/office/drawing/2014/main" xmlns=""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 name="21 CuadroTexto">
          <a:extLst>
            <a:ext uri="{FF2B5EF4-FFF2-40B4-BE49-F238E27FC236}">
              <a16:creationId xmlns:a16="http://schemas.microsoft.com/office/drawing/2014/main" xmlns=""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 name="22 CuadroTexto">
          <a:extLst>
            <a:ext uri="{FF2B5EF4-FFF2-40B4-BE49-F238E27FC236}">
              <a16:creationId xmlns:a16="http://schemas.microsoft.com/office/drawing/2014/main" xmlns=""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 name="23 CuadroTexto">
          <a:extLst>
            <a:ext uri="{FF2B5EF4-FFF2-40B4-BE49-F238E27FC236}">
              <a16:creationId xmlns:a16="http://schemas.microsoft.com/office/drawing/2014/main" xmlns=""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 name="24 CuadroTexto">
          <a:extLst>
            <a:ext uri="{FF2B5EF4-FFF2-40B4-BE49-F238E27FC236}">
              <a16:creationId xmlns:a16="http://schemas.microsoft.com/office/drawing/2014/main" xmlns=""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 name="25 CuadroTexto">
          <a:extLst>
            <a:ext uri="{FF2B5EF4-FFF2-40B4-BE49-F238E27FC236}">
              <a16:creationId xmlns:a16="http://schemas.microsoft.com/office/drawing/2014/main" xmlns=""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7" name="26 CuadroTexto">
          <a:extLst>
            <a:ext uri="{FF2B5EF4-FFF2-40B4-BE49-F238E27FC236}">
              <a16:creationId xmlns:a16="http://schemas.microsoft.com/office/drawing/2014/main" xmlns=""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 name="27 CuadroTexto">
          <a:extLst>
            <a:ext uri="{FF2B5EF4-FFF2-40B4-BE49-F238E27FC236}">
              <a16:creationId xmlns:a16="http://schemas.microsoft.com/office/drawing/2014/main" xmlns=""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 name="28 CuadroTexto">
          <a:extLst>
            <a:ext uri="{FF2B5EF4-FFF2-40B4-BE49-F238E27FC236}">
              <a16:creationId xmlns:a16="http://schemas.microsoft.com/office/drawing/2014/main" xmlns=""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 name="29 CuadroTexto">
          <a:extLst>
            <a:ext uri="{FF2B5EF4-FFF2-40B4-BE49-F238E27FC236}">
              <a16:creationId xmlns:a16="http://schemas.microsoft.com/office/drawing/2014/main" xmlns=""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 name="30 CuadroTexto">
          <a:extLst>
            <a:ext uri="{FF2B5EF4-FFF2-40B4-BE49-F238E27FC236}">
              <a16:creationId xmlns:a16="http://schemas.microsoft.com/office/drawing/2014/main" xmlns=""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 name="31 CuadroTexto">
          <a:extLst>
            <a:ext uri="{FF2B5EF4-FFF2-40B4-BE49-F238E27FC236}">
              <a16:creationId xmlns:a16="http://schemas.microsoft.com/office/drawing/2014/main" xmlns=""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 name="32 CuadroTexto">
          <a:extLst>
            <a:ext uri="{FF2B5EF4-FFF2-40B4-BE49-F238E27FC236}">
              <a16:creationId xmlns:a16="http://schemas.microsoft.com/office/drawing/2014/main" xmlns=""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 name="33 CuadroTexto">
          <a:extLst>
            <a:ext uri="{FF2B5EF4-FFF2-40B4-BE49-F238E27FC236}">
              <a16:creationId xmlns:a16="http://schemas.microsoft.com/office/drawing/2014/main" xmlns=""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 name="34 CuadroTexto">
          <a:extLst>
            <a:ext uri="{FF2B5EF4-FFF2-40B4-BE49-F238E27FC236}">
              <a16:creationId xmlns:a16="http://schemas.microsoft.com/office/drawing/2014/main" xmlns=""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 name="35 CuadroTexto">
          <a:extLst>
            <a:ext uri="{FF2B5EF4-FFF2-40B4-BE49-F238E27FC236}">
              <a16:creationId xmlns:a16="http://schemas.microsoft.com/office/drawing/2014/main" xmlns=""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 name="36 CuadroTexto">
          <a:extLst>
            <a:ext uri="{FF2B5EF4-FFF2-40B4-BE49-F238E27FC236}">
              <a16:creationId xmlns:a16="http://schemas.microsoft.com/office/drawing/2014/main" xmlns=""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 name="37 CuadroTexto">
          <a:extLst>
            <a:ext uri="{FF2B5EF4-FFF2-40B4-BE49-F238E27FC236}">
              <a16:creationId xmlns:a16="http://schemas.microsoft.com/office/drawing/2014/main" xmlns=""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 name="38 CuadroTexto">
          <a:extLst>
            <a:ext uri="{FF2B5EF4-FFF2-40B4-BE49-F238E27FC236}">
              <a16:creationId xmlns:a16="http://schemas.microsoft.com/office/drawing/2014/main" xmlns=""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 name="39 CuadroTexto">
          <a:extLst>
            <a:ext uri="{FF2B5EF4-FFF2-40B4-BE49-F238E27FC236}">
              <a16:creationId xmlns:a16="http://schemas.microsoft.com/office/drawing/2014/main" xmlns=""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 name="40 CuadroTexto">
          <a:extLst>
            <a:ext uri="{FF2B5EF4-FFF2-40B4-BE49-F238E27FC236}">
              <a16:creationId xmlns:a16="http://schemas.microsoft.com/office/drawing/2014/main" xmlns=""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2" name="41 CuadroTexto">
          <a:extLst>
            <a:ext uri="{FF2B5EF4-FFF2-40B4-BE49-F238E27FC236}">
              <a16:creationId xmlns:a16="http://schemas.microsoft.com/office/drawing/2014/main" xmlns=""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 name="42 CuadroTexto">
          <a:extLst>
            <a:ext uri="{FF2B5EF4-FFF2-40B4-BE49-F238E27FC236}">
              <a16:creationId xmlns:a16="http://schemas.microsoft.com/office/drawing/2014/main" xmlns=""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 name="43 CuadroTexto">
          <a:extLst>
            <a:ext uri="{FF2B5EF4-FFF2-40B4-BE49-F238E27FC236}">
              <a16:creationId xmlns:a16="http://schemas.microsoft.com/office/drawing/2014/main" xmlns=""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 name="44 CuadroTexto">
          <a:extLst>
            <a:ext uri="{FF2B5EF4-FFF2-40B4-BE49-F238E27FC236}">
              <a16:creationId xmlns:a16="http://schemas.microsoft.com/office/drawing/2014/main" xmlns=""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 name="45 CuadroTexto">
          <a:extLst>
            <a:ext uri="{FF2B5EF4-FFF2-40B4-BE49-F238E27FC236}">
              <a16:creationId xmlns:a16="http://schemas.microsoft.com/office/drawing/2014/main" xmlns=""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 name="46 CuadroTexto">
          <a:extLst>
            <a:ext uri="{FF2B5EF4-FFF2-40B4-BE49-F238E27FC236}">
              <a16:creationId xmlns:a16="http://schemas.microsoft.com/office/drawing/2014/main" xmlns=""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 name="47 CuadroTexto">
          <a:extLst>
            <a:ext uri="{FF2B5EF4-FFF2-40B4-BE49-F238E27FC236}">
              <a16:creationId xmlns:a16="http://schemas.microsoft.com/office/drawing/2014/main" xmlns=""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 name="48 CuadroTexto">
          <a:extLst>
            <a:ext uri="{FF2B5EF4-FFF2-40B4-BE49-F238E27FC236}">
              <a16:creationId xmlns:a16="http://schemas.microsoft.com/office/drawing/2014/main" xmlns=""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 name="49 CuadroTexto">
          <a:extLst>
            <a:ext uri="{FF2B5EF4-FFF2-40B4-BE49-F238E27FC236}">
              <a16:creationId xmlns:a16="http://schemas.microsoft.com/office/drawing/2014/main" xmlns=""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 name="50 CuadroTexto">
          <a:extLst>
            <a:ext uri="{FF2B5EF4-FFF2-40B4-BE49-F238E27FC236}">
              <a16:creationId xmlns:a16="http://schemas.microsoft.com/office/drawing/2014/main" xmlns=""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 name="51 CuadroTexto">
          <a:extLst>
            <a:ext uri="{FF2B5EF4-FFF2-40B4-BE49-F238E27FC236}">
              <a16:creationId xmlns:a16="http://schemas.microsoft.com/office/drawing/2014/main" xmlns=""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 name="52 CuadroTexto">
          <a:extLst>
            <a:ext uri="{FF2B5EF4-FFF2-40B4-BE49-F238E27FC236}">
              <a16:creationId xmlns:a16="http://schemas.microsoft.com/office/drawing/2014/main" xmlns=""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 name="53 CuadroTexto">
          <a:extLst>
            <a:ext uri="{FF2B5EF4-FFF2-40B4-BE49-F238E27FC236}">
              <a16:creationId xmlns:a16="http://schemas.microsoft.com/office/drawing/2014/main" xmlns=""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 name="54 CuadroTexto">
          <a:extLst>
            <a:ext uri="{FF2B5EF4-FFF2-40B4-BE49-F238E27FC236}">
              <a16:creationId xmlns:a16="http://schemas.microsoft.com/office/drawing/2014/main" xmlns=""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 name="55 CuadroTexto">
          <a:extLst>
            <a:ext uri="{FF2B5EF4-FFF2-40B4-BE49-F238E27FC236}">
              <a16:creationId xmlns:a16="http://schemas.microsoft.com/office/drawing/2014/main" xmlns=""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 name="56 CuadroTexto">
          <a:extLst>
            <a:ext uri="{FF2B5EF4-FFF2-40B4-BE49-F238E27FC236}">
              <a16:creationId xmlns:a16="http://schemas.microsoft.com/office/drawing/2014/main" xmlns=""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 name="57 CuadroTexto">
          <a:extLst>
            <a:ext uri="{FF2B5EF4-FFF2-40B4-BE49-F238E27FC236}">
              <a16:creationId xmlns:a16="http://schemas.microsoft.com/office/drawing/2014/main" xmlns=""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9" name="58 CuadroTexto">
          <a:extLst>
            <a:ext uri="{FF2B5EF4-FFF2-40B4-BE49-F238E27FC236}">
              <a16:creationId xmlns:a16="http://schemas.microsoft.com/office/drawing/2014/main" xmlns=""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0" name="59 CuadroTexto">
          <a:extLst>
            <a:ext uri="{FF2B5EF4-FFF2-40B4-BE49-F238E27FC236}">
              <a16:creationId xmlns:a16="http://schemas.microsoft.com/office/drawing/2014/main" xmlns=""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 name="60 CuadroTexto">
          <a:extLst>
            <a:ext uri="{FF2B5EF4-FFF2-40B4-BE49-F238E27FC236}">
              <a16:creationId xmlns:a16="http://schemas.microsoft.com/office/drawing/2014/main" xmlns=""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2" name="61 CuadroTexto">
          <a:extLst>
            <a:ext uri="{FF2B5EF4-FFF2-40B4-BE49-F238E27FC236}">
              <a16:creationId xmlns:a16="http://schemas.microsoft.com/office/drawing/2014/main" xmlns=""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 name="62 CuadroTexto">
          <a:extLst>
            <a:ext uri="{FF2B5EF4-FFF2-40B4-BE49-F238E27FC236}">
              <a16:creationId xmlns:a16="http://schemas.microsoft.com/office/drawing/2014/main" xmlns=""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 name="63 CuadroTexto">
          <a:extLst>
            <a:ext uri="{FF2B5EF4-FFF2-40B4-BE49-F238E27FC236}">
              <a16:creationId xmlns:a16="http://schemas.microsoft.com/office/drawing/2014/main" xmlns=""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 name="64 CuadroTexto">
          <a:extLst>
            <a:ext uri="{FF2B5EF4-FFF2-40B4-BE49-F238E27FC236}">
              <a16:creationId xmlns:a16="http://schemas.microsoft.com/office/drawing/2014/main" xmlns=""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 name="65 CuadroTexto">
          <a:extLst>
            <a:ext uri="{FF2B5EF4-FFF2-40B4-BE49-F238E27FC236}">
              <a16:creationId xmlns:a16="http://schemas.microsoft.com/office/drawing/2014/main" xmlns=""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 name="66 CuadroTexto">
          <a:extLst>
            <a:ext uri="{FF2B5EF4-FFF2-40B4-BE49-F238E27FC236}">
              <a16:creationId xmlns:a16="http://schemas.microsoft.com/office/drawing/2014/main" xmlns=""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 name="67 CuadroTexto">
          <a:extLst>
            <a:ext uri="{FF2B5EF4-FFF2-40B4-BE49-F238E27FC236}">
              <a16:creationId xmlns:a16="http://schemas.microsoft.com/office/drawing/2014/main" xmlns=""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 name="68 CuadroTexto">
          <a:extLst>
            <a:ext uri="{FF2B5EF4-FFF2-40B4-BE49-F238E27FC236}">
              <a16:creationId xmlns:a16="http://schemas.microsoft.com/office/drawing/2014/main" xmlns=""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 name="69 CuadroTexto">
          <a:extLst>
            <a:ext uri="{FF2B5EF4-FFF2-40B4-BE49-F238E27FC236}">
              <a16:creationId xmlns:a16="http://schemas.microsoft.com/office/drawing/2014/main" xmlns=""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 name="70 CuadroTexto">
          <a:extLst>
            <a:ext uri="{FF2B5EF4-FFF2-40B4-BE49-F238E27FC236}">
              <a16:creationId xmlns:a16="http://schemas.microsoft.com/office/drawing/2014/main" xmlns=""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 name="71 CuadroTexto">
          <a:extLst>
            <a:ext uri="{FF2B5EF4-FFF2-40B4-BE49-F238E27FC236}">
              <a16:creationId xmlns:a16="http://schemas.microsoft.com/office/drawing/2014/main" xmlns=""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 name="72 CuadroTexto">
          <a:extLst>
            <a:ext uri="{FF2B5EF4-FFF2-40B4-BE49-F238E27FC236}">
              <a16:creationId xmlns:a16="http://schemas.microsoft.com/office/drawing/2014/main" xmlns=""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 name="73 CuadroTexto">
          <a:extLst>
            <a:ext uri="{FF2B5EF4-FFF2-40B4-BE49-F238E27FC236}">
              <a16:creationId xmlns:a16="http://schemas.microsoft.com/office/drawing/2014/main" xmlns=""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 name="74 CuadroTexto">
          <a:extLst>
            <a:ext uri="{FF2B5EF4-FFF2-40B4-BE49-F238E27FC236}">
              <a16:creationId xmlns:a16="http://schemas.microsoft.com/office/drawing/2014/main" xmlns=""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 name="75 CuadroTexto">
          <a:extLst>
            <a:ext uri="{FF2B5EF4-FFF2-40B4-BE49-F238E27FC236}">
              <a16:creationId xmlns:a16="http://schemas.microsoft.com/office/drawing/2014/main" xmlns=""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7" name="76 CuadroTexto">
          <a:extLst>
            <a:ext uri="{FF2B5EF4-FFF2-40B4-BE49-F238E27FC236}">
              <a16:creationId xmlns:a16="http://schemas.microsoft.com/office/drawing/2014/main" xmlns=""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 name="77 CuadroTexto">
          <a:extLst>
            <a:ext uri="{FF2B5EF4-FFF2-40B4-BE49-F238E27FC236}">
              <a16:creationId xmlns:a16="http://schemas.microsoft.com/office/drawing/2014/main" xmlns=""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 name="78 CuadroTexto">
          <a:extLst>
            <a:ext uri="{FF2B5EF4-FFF2-40B4-BE49-F238E27FC236}">
              <a16:creationId xmlns:a16="http://schemas.microsoft.com/office/drawing/2014/main" xmlns=""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0" name="79 CuadroTexto">
          <a:extLst>
            <a:ext uri="{FF2B5EF4-FFF2-40B4-BE49-F238E27FC236}">
              <a16:creationId xmlns:a16="http://schemas.microsoft.com/office/drawing/2014/main" xmlns=""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 name="80 CuadroTexto">
          <a:extLst>
            <a:ext uri="{FF2B5EF4-FFF2-40B4-BE49-F238E27FC236}">
              <a16:creationId xmlns:a16="http://schemas.microsoft.com/office/drawing/2014/main" xmlns=""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 name="81 CuadroTexto">
          <a:extLst>
            <a:ext uri="{FF2B5EF4-FFF2-40B4-BE49-F238E27FC236}">
              <a16:creationId xmlns:a16="http://schemas.microsoft.com/office/drawing/2014/main" xmlns=""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 name="82 CuadroTexto">
          <a:extLst>
            <a:ext uri="{FF2B5EF4-FFF2-40B4-BE49-F238E27FC236}">
              <a16:creationId xmlns:a16="http://schemas.microsoft.com/office/drawing/2014/main" xmlns=""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 name="83 CuadroTexto">
          <a:extLst>
            <a:ext uri="{FF2B5EF4-FFF2-40B4-BE49-F238E27FC236}">
              <a16:creationId xmlns:a16="http://schemas.microsoft.com/office/drawing/2014/main" xmlns=""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 name="84 CuadroTexto">
          <a:extLst>
            <a:ext uri="{FF2B5EF4-FFF2-40B4-BE49-F238E27FC236}">
              <a16:creationId xmlns:a16="http://schemas.microsoft.com/office/drawing/2014/main" xmlns=""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 name="85 CuadroTexto">
          <a:extLst>
            <a:ext uri="{FF2B5EF4-FFF2-40B4-BE49-F238E27FC236}">
              <a16:creationId xmlns:a16="http://schemas.microsoft.com/office/drawing/2014/main" xmlns=""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 name="86 CuadroTexto">
          <a:extLst>
            <a:ext uri="{FF2B5EF4-FFF2-40B4-BE49-F238E27FC236}">
              <a16:creationId xmlns:a16="http://schemas.microsoft.com/office/drawing/2014/main" xmlns=""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 name="87 CuadroTexto">
          <a:extLst>
            <a:ext uri="{FF2B5EF4-FFF2-40B4-BE49-F238E27FC236}">
              <a16:creationId xmlns:a16="http://schemas.microsoft.com/office/drawing/2014/main" xmlns=""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 name="88 CuadroTexto">
          <a:extLst>
            <a:ext uri="{FF2B5EF4-FFF2-40B4-BE49-F238E27FC236}">
              <a16:creationId xmlns:a16="http://schemas.microsoft.com/office/drawing/2014/main" xmlns=""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 name="89 CuadroTexto">
          <a:extLst>
            <a:ext uri="{FF2B5EF4-FFF2-40B4-BE49-F238E27FC236}">
              <a16:creationId xmlns:a16="http://schemas.microsoft.com/office/drawing/2014/main" xmlns=""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91" name="90 CuadroTexto">
          <a:extLst>
            <a:ext uri="{FF2B5EF4-FFF2-40B4-BE49-F238E27FC236}">
              <a16:creationId xmlns:a16="http://schemas.microsoft.com/office/drawing/2014/main" xmlns="" id="{00000000-0008-0000-2000-00005B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2" name="91 CuadroTexto">
          <a:extLst>
            <a:ext uri="{FF2B5EF4-FFF2-40B4-BE49-F238E27FC236}">
              <a16:creationId xmlns:a16="http://schemas.microsoft.com/office/drawing/2014/main" xmlns="" id="{00000000-0008-0000-2000-00005C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3" name="92 CuadroTexto">
          <a:extLst>
            <a:ext uri="{FF2B5EF4-FFF2-40B4-BE49-F238E27FC236}">
              <a16:creationId xmlns:a16="http://schemas.microsoft.com/office/drawing/2014/main" xmlns="" id="{00000000-0008-0000-2000-00005D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4" name="93 CuadroTexto">
          <a:extLst>
            <a:ext uri="{FF2B5EF4-FFF2-40B4-BE49-F238E27FC236}">
              <a16:creationId xmlns:a16="http://schemas.microsoft.com/office/drawing/2014/main" xmlns="" id="{00000000-0008-0000-2000-00005E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5" name="94 CuadroTexto">
          <a:extLst>
            <a:ext uri="{FF2B5EF4-FFF2-40B4-BE49-F238E27FC236}">
              <a16:creationId xmlns:a16="http://schemas.microsoft.com/office/drawing/2014/main" xmlns="" id="{00000000-0008-0000-2000-00005F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6" name="95 CuadroTexto">
          <a:extLst>
            <a:ext uri="{FF2B5EF4-FFF2-40B4-BE49-F238E27FC236}">
              <a16:creationId xmlns:a16="http://schemas.microsoft.com/office/drawing/2014/main" xmlns="" id="{00000000-0008-0000-2000-000060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7" name="96 CuadroTexto">
          <a:extLst>
            <a:ext uri="{FF2B5EF4-FFF2-40B4-BE49-F238E27FC236}">
              <a16:creationId xmlns:a16="http://schemas.microsoft.com/office/drawing/2014/main" xmlns="" id="{00000000-0008-0000-2000-000061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 name="97 CuadroTexto">
          <a:extLst>
            <a:ext uri="{FF2B5EF4-FFF2-40B4-BE49-F238E27FC236}">
              <a16:creationId xmlns:a16="http://schemas.microsoft.com/office/drawing/2014/main" xmlns="" id="{00000000-0008-0000-2000-000062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 name="98 CuadroTexto">
          <a:extLst>
            <a:ext uri="{FF2B5EF4-FFF2-40B4-BE49-F238E27FC236}">
              <a16:creationId xmlns:a16="http://schemas.microsoft.com/office/drawing/2014/main" xmlns="" id="{00000000-0008-0000-2000-000063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0" name="99 CuadroTexto">
          <a:extLst>
            <a:ext uri="{FF2B5EF4-FFF2-40B4-BE49-F238E27FC236}">
              <a16:creationId xmlns:a16="http://schemas.microsoft.com/office/drawing/2014/main" xmlns="" id="{00000000-0008-0000-2000-000064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1" name="100 CuadroTexto">
          <a:extLst>
            <a:ext uri="{FF2B5EF4-FFF2-40B4-BE49-F238E27FC236}">
              <a16:creationId xmlns:a16="http://schemas.microsoft.com/office/drawing/2014/main" xmlns="" id="{00000000-0008-0000-2000-000065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2" name="101 CuadroTexto">
          <a:extLst>
            <a:ext uri="{FF2B5EF4-FFF2-40B4-BE49-F238E27FC236}">
              <a16:creationId xmlns:a16="http://schemas.microsoft.com/office/drawing/2014/main" xmlns="" id="{00000000-0008-0000-2000-000066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 name="102 CuadroTexto">
          <a:extLst>
            <a:ext uri="{FF2B5EF4-FFF2-40B4-BE49-F238E27FC236}">
              <a16:creationId xmlns:a16="http://schemas.microsoft.com/office/drawing/2014/main" xmlns=""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 name="103 CuadroTexto">
          <a:extLst>
            <a:ext uri="{FF2B5EF4-FFF2-40B4-BE49-F238E27FC236}">
              <a16:creationId xmlns:a16="http://schemas.microsoft.com/office/drawing/2014/main" xmlns=""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 name="104 CuadroTexto">
          <a:extLst>
            <a:ext uri="{FF2B5EF4-FFF2-40B4-BE49-F238E27FC236}">
              <a16:creationId xmlns:a16="http://schemas.microsoft.com/office/drawing/2014/main" xmlns=""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 name="105 CuadroTexto">
          <a:extLst>
            <a:ext uri="{FF2B5EF4-FFF2-40B4-BE49-F238E27FC236}">
              <a16:creationId xmlns:a16="http://schemas.microsoft.com/office/drawing/2014/main" xmlns=""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 name="106 CuadroTexto">
          <a:extLst>
            <a:ext uri="{FF2B5EF4-FFF2-40B4-BE49-F238E27FC236}">
              <a16:creationId xmlns:a16="http://schemas.microsoft.com/office/drawing/2014/main" xmlns=""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 name="107 CuadroTexto">
          <a:extLst>
            <a:ext uri="{FF2B5EF4-FFF2-40B4-BE49-F238E27FC236}">
              <a16:creationId xmlns:a16="http://schemas.microsoft.com/office/drawing/2014/main" xmlns=""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 name="108 CuadroTexto">
          <a:extLst>
            <a:ext uri="{FF2B5EF4-FFF2-40B4-BE49-F238E27FC236}">
              <a16:creationId xmlns:a16="http://schemas.microsoft.com/office/drawing/2014/main" xmlns=""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 name="109 CuadroTexto">
          <a:extLst>
            <a:ext uri="{FF2B5EF4-FFF2-40B4-BE49-F238E27FC236}">
              <a16:creationId xmlns:a16="http://schemas.microsoft.com/office/drawing/2014/main" xmlns=""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 name="110 CuadroTexto">
          <a:extLst>
            <a:ext uri="{FF2B5EF4-FFF2-40B4-BE49-F238E27FC236}">
              <a16:creationId xmlns:a16="http://schemas.microsoft.com/office/drawing/2014/main" xmlns=""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 name="111 CuadroTexto">
          <a:extLst>
            <a:ext uri="{FF2B5EF4-FFF2-40B4-BE49-F238E27FC236}">
              <a16:creationId xmlns:a16="http://schemas.microsoft.com/office/drawing/2014/main" xmlns=""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3" name="112 CuadroTexto">
          <a:extLst>
            <a:ext uri="{FF2B5EF4-FFF2-40B4-BE49-F238E27FC236}">
              <a16:creationId xmlns:a16="http://schemas.microsoft.com/office/drawing/2014/main" xmlns=""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 name="113 CuadroTexto">
          <a:extLst>
            <a:ext uri="{FF2B5EF4-FFF2-40B4-BE49-F238E27FC236}">
              <a16:creationId xmlns:a16="http://schemas.microsoft.com/office/drawing/2014/main" xmlns=""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 name="114 CuadroTexto">
          <a:extLst>
            <a:ext uri="{FF2B5EF4-FFF2-40B4-BE49-F238E27FC236}">
              <a16:creationId xmlns:a16="http://schemas.microsoft.com/office/drawing/2014/main" xmlns=""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 name="115 CuadroTexto">
          <a:extLst>
            <a:ext uri="{FF2B5EF4-FFF2-40B4-BE49-F238E27FC236}">
              <a16:creationId xmlns:a16="http://schemas.microsoft.com/office/drawing/2014/main" xmlns=""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 name="116 CuadroTexto">
          <a:extLst>
            <a:ext uri="{FF2B5EF4-FFF2-40B4-BE49-F238E27FC236}">
              <a16:creationId xmlns:a16="http://schemas.microsoft.com/office/drawing/2014/main" xmlns=""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 name="117 CuadroTexto">
          <a:extLst>
            <a:ext uri="{FF2B5EF4-FFF2-40B4-BE49-F238E27FC236}">
              <a16:creationId xmlns:a16="http://schemas.microsoft.com/office/drawing/2014/main" xmlns=""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 name="118 CuadroTexto">
          <a:extLst>
            <a:ext uri="{FF2B5EF4-FFF2-40B4-BE49-F238E27FC236}">
              <a16:creationId xmlns:a16="http://schemas.microsoft.com/office/drawing/2014/main" xmlns=""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 name="119 CuadroTexto">
          <a:extLst>
            <a:ext uri="{FF2B5EF4-FFF2-40B4-BE49-F238E27FC236}">
              <a16:creationId xmlns:a16="http://schemas.microsoft.com/office/drawing/2014/main" xmlns=""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 name="120 CuadroTexto">
          <a:extLst>
            <a:ext uri="{FF2B5EF4-FFF2-40B4-BE49-F238E27FC236}">
              <a16:creationId xmlns:a16="http://schemas.microsoft.com/office/drawing/2014/main" xmlns=""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 name="121 CuadroTexto">
          <a:extLst>
            <a:ext uri="{FF2B5EF4-FFF2-40B4-BE49-F238E27FC236}">
              <a16:creationId xmlns:a16="http://schemas.microsoft.com/office/drawing/2014/main" xmlns=""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 name="122 CuadroTexto">
          <a:extLst>
            <a:ext uri="{FF2B5EF4-FFF2-40B4-BE49-F238E27FC236}">
              <a16:creationId xmlns:a16="http://schemas.microsoft.com/office/drawing/2014/main" xmlns=""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 name="123 CuadroTexto">
          <a:extLst>
            <a:ext uri="{FF2B5EF4-FFF2-40B4-BE49-F238E27FC236}">
              <a16:creationId xmlns:a16="http://schemas.microsoft.com/office/drawing/2014/main" xmlns=""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 name="124 CuadroTexto">
          <a:extLst>
            <a:ext uri="{FF2B5EF4-FFF2-40B4-BE49-F238E27FC236}">
              <a16:creationId xmlns:a16="http://schemas.microsoft.com/office/drawing/2014/main" xmlns=""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 name="125 CuadroTexto">
          <a:extLst>
            <a:ext uri="{FF2B5EF4-FFF2-40B4-BE49-F238E27FC236}">
              <a16:creationId xmlns:a16="http://schemas.microsoft.com/office/drawing/2014/main" xmlns=""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 name="126 CuadroTexto">
          <a:extLst>
            <a:ext uri="{FF2B5EF4-FFF2-40B4-BE49-F238E27FC236}">
              <a16:creationId xmlns:a16="http://schemas.microsoft.com/office/drawing/2014/main" xmlns=""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 name="127 CuadroTexto">
          <a:extLst>
            <a:ext uri="{FF2B5EF4-FFF2-40B4-BE49-F238E27FC236}">
              <a16:creationId xmlns:a16="http://schemas.microsoft.com/office/drawing/2014/main" xmlns=""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 name="128 CuadroTexto">
          <a:extLst>
            <a:ext uri="{FF2B5EF4-FFF2-40B4-BE49-F238E27FC236}">
              <a16:creationId xmlns:a16="http://schemas.microsoft.com/office/drawing/2014/main" xmlns=""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0" name="129 CuadroTexto">
          <a:extLst>
            <a:ext uri="{FF2B5EF4-FFF2-40B4-BE49-F238E27FC236}">
              <a16:creationId xmlns:a16="http://schemas.microsoft.com/office/drawing/2014/main" xmlns=""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 name="130 CuadroTexto">
          <a:extLst>
            <a:ext uri="{FF2B5EF4-FFF2-40B4-BE49-F238E27FC236}">
              <a16:creationId xmlns:a16="http://schemas.microsoft.com/office/drawing/2014/main" xmlns=""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 name="131 CuadroTexto">
          <a:extLst>
            <a:ext uri="{FF2B5EF4-FFF2-40B4-BE49-F238E27FC236}">
              <a16:creationId xmlns:a16="http://schemas.microsoft.com/office/drawing/2014/main" xmlns=""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3" name="132 CuadroTexto">
          <a:extLst>
            <a:ext uri="{FF2B5EF4-FFF2-40B4-BE49-F238E27FC236}">
              <a16:creationId xmlns:a16="http://schemas.microsoft.com/office/drawing/2014/main" xmlns=""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4" name="133 CuadroTexto">
          <a:extLst>
            <a:ext uri="{FF2B5EF4-FFF2-40B4-BE49-F238E27FC236}">
              <a16:creationId xmlns:a16="http://schemas.microsoft.com/office/drawing/2014/main" xmlns=""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 name="134 CuadroTexto">
          <a:extLst>
            <a:ext uri="{FF2B5EF4-FFF2-40B4-BE49-F238E27FC236}">
              <a16:creationId xmlns:a16="http://schemas.microsoft.com/office/drawing/2014/main" xmlns=""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 name="135 CuadroTexto">
          <a:extLst>
            <a:ext uri="{FF2B5EF4-FFF2-40B4-BE49-F238E27FC236}">
              <a16:creationId xmlns:a16="http://schemas.microsoft.com/office/drawing/2014/main" xmlns=""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 name="136 CuadroTexto">
          <a:extLst>
            <a:ext uri="{FF2B5EF4-FFF2-40B4-BE49-F238E27FC236}">
              <a16:creationId xmlns:a16="http://schemas.microsoft.com/office/drawing/2014/main" xmlns=""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 name="137 CuadroTexto">
          <a:extLst>
            <a:ext uri="{FF2B5EF4-FFF2-40B4-BE49-F238E27FC236}">
              <a16:creationId xmlns:a16="http://schemas.microsoft.com/office/drawing/2014/main" xmlns=""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 name="138 CuadroTexto">
          <a:extLst>
            <a:ext uri="{FF2B5EF4-FFF2-40B4-BE49-F238E27FC236}">
              <a16:creationId xmlns:a16="http://schemas.microsoft.com/office/drawing/2014/main" xmlns=""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 name="139 CuadroTexto">
          <a:extLst>
            <a:ext uri="{FF2B5EF4-FFF2-40B4-BE49-F238E27FC236}">
              <a16:creationId xmlns:a16="http://schemas.microsoft.com/office/drawing/2014/main" xmlns=""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 name="140 CuadroTexto">
          <a:extLst>
            <a:ext uri="{FF2B5EF4-FFF2-40B4-BE49-F238E27FC236}">
              <a16:creationId xmlns:a16="http://schemas.microsoft.com/office/drawing/2014/main" xmlns=""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 name="141 CuadroTexto">
          <a:extLst>
            <a:ext uri="{FF2B5EF4-FFF2-40B4-BE49-F238E27FC236}">
              <a16:creationId xmlns:a16="http://schemas.microsoft.com/office/drawing/2014/main" xmlns=""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 name="142 CuadroTexto">
          <a:extLst>
            <a:ext uri="{FF2B5EF4-FFF2-40B4-BE49-F238E27FC236}">
              <a16:creationId xmlns:a16="http://schemas.microsoft.com/office/drawing/2014/main" xmlns=""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 name="143 CuadroTexto">
          <a:extLst>
            <a:ext uri="{FF2B5EF4-FFF2-40B4-BE49-F238E27FC236}">
              <a16:creationId xmlns:a16="http://schemas.microsoft.com/office/drawing/2014/main" xmlns=""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 name="144 CuadroTexto">
          <a:extLst>
            <a:ext uri="{FF2B5EF4-FFF2-40B4-BE49-F238E27FC236}">
              <a16:creationId xmlns:a16="http://schemas.microsoft.com/office/drawing/2014/main" xmlns=""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 name="145 CuadroTexto">
          <a:extLst>
            <a:ext uri="{FF2B5EF4-FFF2-40B4-BE49-F238E27FC236}">
              <a16:creationId xmlns:a16="http://schemas.microsoft.com/office/drawing/2014/main" xmlns=""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 name="146 CuadroTexto">
          <a:extLst>
            <a:ext uri="{FF2B5EF4-FFF2-40B4-BE49-F238E27FC236}">
              <a16:creationId xmlns:a16="http://schemas.microsoft.com/office/drawing/2014/main" xmlns=""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 name="147 CuadroTexto">
          <a:extLst>
            <a:ext uri="{FF2B5EF4-FFF2-40B4-BE49-F238E27FC236}">
              <a16:creationId xmlns:a16="http://schemas.microsoft.com/office/drawing/2014/main" xmlns=""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9" name="148 CuadroTexto">
          <a:extLst>
            <a:ext uri="{FF2B5EF4-FFF2-40B4-BE49-F238E27FC236}">
              <a16:creationId xmlns:a16="http://schemas.microsoft.com/office/drawing/2014/main" xmlns=""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 name="149 CuadroTexto">
          <a:extLst>
            <a:ext uri="{FF2B5EF4-FFF2-40B4-BE49-F238E27FC236}">
              <a16:creationId xmlns:a16="http://schemas.microsoft.com/office/drawing/2014/main" xmlns=""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 name="150 CuadroTexto">
          <a:extLst>
            <a:ext uri="{FF2B5EF4-FFF2-40B4-BE49-F238E27FC236}">
              <a16:creationId xmlns:a16="http://schemas.microsoft.com/office/drawing/2014/main" xmlns=""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 name="151 CuadroTexto">
          <a:extLst>
            <a:ext uri="{FF2B5EF4-FFF2-40B4-BE49-F238E27FC236}">
              <a16:creationId xmlns:a16="http://schemas.microsoft.com/office/drawing/2014/main" xmlns=""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 name="152 CuadroTexto">
          <a:extLst>
            <a:ext uri="{FF2B5EF4-FFF2-40B4-BE49-F238E27FC236}">
              <a16:creationId xmlns:a16="http://schemas.microsoft.com/office/drawing/2014/main" xmlns=""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 name="153 CuadroTexto">
          <a:extLst>
            <a:ext uri="{FF2B5EF4-FFF2-40B4-BE49-F238E27FC236}">
              <a16:creationId xmlns:a16="http://schemas.microsoft.com/office/drawing/2014/main" xmlns=""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 name="154 CuadroTexto">
          <a:extLst>
            <a:ext uri="{FF2B5EF4-FFF2-40B4-BE49-F238E27FC236}">
              <a16:creationId xmlns:a16="http://schemas.microsoft.com/office/drawing/2014/main" xmlns=""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 name="155 CuadroTexto">
          <a:extLst>
            <a:ext uri="{FF2B5EF4-FFF2-40B4-BE49-F238E27FC236}">
              <a16:creationId xmlns:a16="http://schemas.microsoft.com/office/drawing/2014/main" xmlns=""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 name="156 CuadroTexto">
          <a:extLst>
            <a:ext uri="{FF2B5EF4-FFF2-40B4-BE49-F238E27FC236}">
              <a16:creationId xmlns:a16="http://schemas.microsoft.com/office/drawing/2014/main" xmlns=""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 name="157 CuadroTexto">
          <a:extLst>
            <a:ext uri="{FF2B5EF4-FFF2-40B4-BE49-F238E27FC236}">
              <a16:creationId xmlns:a16="http://schemas.microsoft.com/office/drawing/2014/main" xmlns=""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 name="158 CuadroTexto">
          <a:extLst>
            <a:ext uri="{FF2B5EF4-FFF2-40B4-BE49-F238E27FC236}">
              <a16:creationId xmlns:a16="http://schemas.microsoft.com/office/drawing/2014/main" xmlns=""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 name="159 CuadroTexto">
          <a:extLst>
            <a:ext uri="{FF2B5EF4-FFF2-40B4-BE49-F238E27FC236}">
              <a16:creationId xmlns:a16="http://schemas.microsoft.com/office/drawing/2014/main" xmlns=""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 name="160 CuadroTexto">
          <a:extLst>
            <a:ext uri="{FF2B5EF4-FFF2-40B4-BE49-F238E27FC236}">
              <a16:creationId xmlns:a16="http://schemas.microsoft.com/office/drawing/2014/main" xmlns=""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 name="161 CuadroTexto">
          <a:extLst>
            <a:ext uri="{FF2B5EF4-FFF2-40B4-BE49-F238E27FC236}">
              <a16:creationId xmlns:a16="http://schemas.microsoft.com/office/drawing/2014/main" xmlns=""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 name="162 CuadroTexto">
          <a:extLst>
            <a:ext uri="{FF2B5EF4-FFF2-40B4-BE49-F238E27FC236}">
              <a16:creationId xmlns:a16="http://schemas.microsoft.com/office/drawing/2014/main" xmlns=""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 name="163 CuadroTexto">
          <a:extLst>
            <a:ext uri="{FF2B5EF4-FFF2-40B4-BE49-F238E27FC236}">
              <a16:creationId xmlns:a16="http://schemas.microsoft.com/office/drawing/2014/main" xmlns=""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 name="164 CuadroTexto">
          <a:extLst>
            <a:ext uri="{FF2B5EF4-FFF2-40B4-BE49-F238E27FC236}">
              <a16:creationId xmlns:a16="http://schemas.microsoft.com/office/drawing/2014/main" xmlns=""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6" name="165 CuadroTexto">
          <a:extLst>
            <a:ext uri="{FF2B5EF4-FFF2-40B4-BE49-F238E27FC236}">
              <a16:creationId xmlns:a16="http://schemas.microsoft.com/office/drawing/2014/main" xmlns=""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 name="166 CuadroTexto">
          <a:extLst>
            <a:ext uri="{FF2B5EF4-FFF2-40B4-BE49-F238E27FC236}">
              <a16:creationId xmlns:a16="http://schemas.microsoft.com/office/drawing/2014/main" xmlns=""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 name="167 CuadroTexto">
          <a:extLst>
            <a:ext uri="{FF2B5EF4-FFF2-40B4-BE49-F238E27FC236}">
              <a16:creationId xmlns:a16="http://schemas.microsoft.com/office/drawing/2014/main" xmlns=""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9" name="168 CuadroTexto">
          <a:extLst>
            <a:ext uri="{FF2B5EF4-FFF2-40B4-BE49-F238E27FC236}">
              <a16:creationId xmlns:a16="http://schemas.microsoft.com/office/drawing/2014/main" xmlns=""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 name="169 CuadroTexto">
          <a:extLst>
            <a:ext uri="{FF2B5EF4-FFF2-40B4-BE49-F238E27FC236}">
              <a16:creationId xmlns:a16="http://schemas.microsoft.com/office/drawing/2014/main" xmlns=""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 name="170 CuadroTexto">
          <a:extLst>
            <a:ext uri="{FF2B5EF4-FFF2-40B4-BE49-F238E27FC236}">
              <a16:creationId xmlns:a16="http://schemas.microsoft.com/office/drawing/2014/main" xmlns=""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 name="171 CuadroTexto">
          <a:extLst>
            <a:ext uri="{FF2B5EF4-FFF2-40B4-BE49-F238E27FC236}">
              <a16:creationId xmlns:a16="http://schemas.microsoft.com/office/drawing/2014/main" xmlns=""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 name="172 CuadroTexto">
          <a:extLst>
            <a:ext uri="{FF2B5EF4-FFF2-40B4-BE49-F238E27FC236}">
              <a16:creationId xmlns:a16="http://schemas.microsoft.com/office/drawing/2014/main" xmlns=""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 name="173 CuadroTexto">
          <a:extLst>
            <a:ext uri="{FF2B5EF4-FFF2-40B4-BE49-F238E27FC236}">
              <a16:creationId xmlns:a16="http://schemas.microsoft.com/office/drawing/2014/main" xmlns=""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 name="174 CuadroTexto">
          <a:extLst>
            <a:ext uri="{FF2B5EF4-FFF2-40B4-BE49-F238E27FC236}">
              <a16:creationId xmlns:a16="http://schemas.microsoft.com/office/drawing/2014/main" xmlns=""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 name="175 CuadroTexto">
          <a:extLst>
            <a:ext uri="{FF2B5EF4-FFF2-40B4-BE49-F238E27FC236}">
              <a16:creationId xmlns:a16="http://schemas.microsoft.com/office/drawing/2014/main" xmlns=""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 name="176 CuadroTexto">
          <a:extLst>
            <a:ext uri="{FF2B5EF4-FFF2-40B4-BE49-F238E27FC236}">
              <a16:creationId xmlns:a16="http://schemas.microsoft.com/office/drawing/2014/main" xmlns=""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 name="177 CuadroTexto">
          <a:extLst>
            <a:ext uri="{FF2B5EF4-FFF2-40B4-BE49-F238E27FC236}">
              <a16:creationId xmlns:a16="http://schemas.microsoft.com/office/drawing/2014/main" xmlns=""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 name="178 CuadroTexto">
          <a:extLst>
            <a:ext uri="{FF2B5EF4-FFF2-40B4-BE49-F238E27FC236}">
              <a16:creationId xmlns:a16="http://schemas.microsoft.com/office/drawing/2014/main" xmlns=""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 name="179 CuadroTexto">
          <a:extLst>
            <a:ext uri="{FF2B5EF4-FFF2-40B4-BE49-F238E27FC236}">
              <a16:creationId xmlns:a16="http://schemas.microsoft.com/office/drawing/2014/main" xmlns=""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 name="180 CuadroTexto">
          <a:extLst>
            <a:ext uri="{FF2B5EF4-FFF2-40B4-BE49-F238E27FC236}">
              <a16:creationId xmlns:a16="http://schemas.microsoft.com/office/drawing/2014/main" xmlns=""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 name="181 CuadroTexto">
          <a:extLst>
            <a:ext uri="{FF2B5EF4-FFF2-40B4-BE49-F238E27FC236}">
              <a16:creationId xmlns:a16="http://schemas.microsoft.com/office/drawing/2014/main" xmlns=""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 name="182 CuadroTexto">
          <a:extLst>
            <a:ext uri="{FF2B5EF4-FFF2-40B4-BE49-F238E27FC236}">
              <a16:creationId xmlns:a16="http://schemas.microsoft.com/office/drawing/2014/main" xmlns=""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4" name="183 CuadroTexto">
          <a:extLst>
            <a:ext uri="{FF2B5EF4-FFF2-40B4-BE49-F238E27FC236}">
              <a16:creationId xmlns:a16="http://schemas.microsoft.com/office/drawing/2014/main" xmlns=""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 name="184 CuadroTexto">
          <a:extLst>
            <a:ext uri="{FF2B5EF4-FFF2-40B4-BE49-F238E27FC236}">
              <a16:creationId xmlns:a16="http://schemas.microsoft.com/office/drawing/2014/main" xmlns=""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 name="185 CuadroTexto">
          <a:extLst>
            <a:ext uri="{FF2B5EF4-FFF2-40B4-BE49-F238E27FC236}">
              <a16:creationId xmlns:a16="http://schemas.microsoft.com/office/drawing/2014/main" xmlns=""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 name="186 CuadroTexto">
          <a:extLst>
            <a:ext uri="{FF2B5EF4-FFF2-40B4-BE49-F238E27FC236}">
              <a16:creationId xmlns:a16="http://schemas.microsoft.com/office/drawing/2014/main" xmlns=""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 name="187 CuadroTexto">
          <a:extLst>
            <a:ext uri="{FF2B5EF4-FFF2-40B4-BE49-F238E27FC236}">
              <a16:creationId xmlns:a16="http://schemas.microsoft.com/office/drawing/2014/main" xmlns=""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 name="188 CuadroTexto">
          <a:extLst>
            <a:ext uri="{FF2B5EF4-FFF2-40B4-BE49-F238E27FC236}">
              <a16:creationId xmlns:a16="http://schemas.microsoft.com/office/drawing/2014/main" xmlns=""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 name="189 CuadroTexto">
          <a:extLst>
            <a:ext uri="{FF2B5EF4-FFF2-40B4-BE49-F238E27FC236}">
              <a16:creationId xmlns:a16="http://schemas.microsoft.com/office/drawing/2014/main" xmlns=""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 name="190 CuadroTexto">
          <a:extLst>
            <a:ext uri="{FF2B5EF4-FFF2-40B4-BE49-F238E27FC236}">
              <a16:creationId xmlns:a16="http://schemas.microsoft.com/office/drawing/2014/main" xmlns=""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 name="191 CuadroTexto">
          <a:extLst>
            <a:ext uri="{FF2B5EF4-FFF2-40B4-BE49-F238E27FC236}">
              <a16:creationId xmlns:a16="http://schemas.microsoft.com/office/drawing/2014/main" xmlns=""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 name="192 CuadroTexto">
          <a:extLst>
            <a:ext uri="{FF2B5EF4-FFF2-40B4-BE49-F238E27FC236}">
              <a16:creationId xmlns:a16="http://schemas.microsoft.com/office/drawing/2014/main" xmlns=""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 name="193 CuadroTexto">
          <a:extLst>
            <a:ext uri="{FF2B5EF4-FFF2-40B4-BE49-F238E27FC236}">
              <a16:creationId xmlns:a16="http://schemas.microsoft.com/office/drawing/2014/main" xmlns=""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 name="194 CuadroTexto">
          <a:extLst>
            <a:ext uri="{FF2B5EF4-FFF2-40B4-BE49-F238E27FC236}">
              <a16:creationId xmlns:a16="http://schemas.microsoft.com/office/drawing/2014/main" xmlns=""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 name="195 CuadroTexto">
          <a:extLst>
            <a:ext uri="{FF2B5EF4-FFF2-40B4-BE49-F238E27FC236}">
              <a16:creationId xmlns:a16="http://schemas.microsoft.com/office/drawing/2014/main" xmlns=""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 name="196 CuadroTexto">
          <a:extLst>
            <a:ext uri="{FF2B5EF4-FFF2-40B4-BE49-F238E27FC236}">
              <a16:creationId xmlns:a16="http://schemas.microsoft.com/office/drawing/2014/main" xmlns=""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 name="197 CuadroTexto">
          <a:extLst>
            <a:ext uri="{FF2B5EF4-FFF2-40B4-BE49-F238E27FC236}">
              <a16:creationId xmlns:a16="http://schemas.microsoft.com/office/drawing/2014/main" xmlns=""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 name="198 CuadroTexto">
          <a:extLst>
            <a:ext uri="{FF2B5EF4-FFF2-40B4-BE49-F238E27FC236}">
              <a16:creationId xmlns:a16="http://schemas.microsoft.com/office/drawing/2014/main" xmlns=""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 name="199 CuadroTexto">
          <a:extLst>
            <a:ext uri="{FF2B5EF4-FFF2-40B4-BE49-F238E27FC236}">
              <a16:creationId xmlns:a16="http://schemas.microsoft.com/office/drawing/2014/main" xmlns=""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1" name="200 CuadroTexto">
          <a:extLst>
            <a:ext uri="{FF2B5EF4-FFF2-40B4-BE49-F238E27FC236}">
              <a16:creationId xmlns:a16="http://schemas.microsoft.com/office/drawing/2014/main" xmlns=""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 name="201 CuadroTexto">
          <a:extLst>
            <a:ext uri="{FF2B5EF4-FFF2-40B4-BE49-F238E27FC236}">
              <a16:creationId xmlns:a16="http://schemas.microsoft.com/office/drawing/2014/main" xmlns=""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 name="202 CuadroTexto">
          <a:extLst>
            <a:ext uri="{FF2B5EF4-FFF2-40B4-BE49-F238E27FC236}">
              <a16:creationId xmlns:a16="http://schemas.microsoft.com/office/drawing/2014/main" xmlns=""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4" name="203 CuadroTexto">
          <a:extLst>
            <a:ext uri="{FF2B5EF4-FFF2-40B4-BE49-F238E27FC236}">
              <a16:creationId xmlns:a16="http://schemas.microsoft.com/office/drawing/2014/main" xmlns=""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 name="204 CuadroTexto">
          <a:extLst>
            <a:ext uri="{FF2B5EF4-FFF2-40B4-BE49-F238E27FC236}">
              <a16:creationId xmlns:a16="http://schemas.microsoft.com/office/drawing/2014/main" xmlns=""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 name="205 CuadroTexto">
          <a:extLst>
            <a:ext uri="{FF2B5EF4-FFF2-40B4-BE49-F238E27FC236}">
              <a16:creationId xmlns:a16="http://schemas.microsoft.com/office/drawing/2014/main" xmlns=""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 name="206 CuadroTexto">
          <a:extLst>
            <a:ext uri="{FF2B5EF4-FFF2-40B4-BE49-F238E27FC236}">
              <a16:creationId xmlns:a16="http://schemas.microsoft.com/office/drawing/2014/main" xmlns=""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 name="207 CuadroTexto">
          <a:extLst>
            <a:ext uri="{FF2B5EF4-FFF2-40B4-BE49-F238E27FC236}">
              <a16:creationId xmlns:a16="http://schemas.microsoft.com/office/drawing/2014/main" xmlns=""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 name="208 CuadroTexto">
          <a:extLst>
            <a:ext uri="{FF2B5EF4-FFF2-40B4-BE49-F238E27FC236}">
              <a16:creationId xmlns:a16="http://schemas.microsoft.com/office/drawing/2014/main" xmlns=""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 name="209 CuadroTexto">
          <a:extLst>
            <a:ext uri="{FF2B5EF4-FFF2-40B4-BE49-F238E27FC236}">
              <a16:creationId xmlns:a16="http://schemas.microsoft.com/office/drawing/2014/main" xmlns=""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 name="210 CuadroTexto">
          <a:extLst>
            <a:ext uri="{FF2B5EF4-FFF2-40B4-BE49-F238E27FC236}">
              <a16:creationId xmlns:a16="http://schemas.microsoft.com/office/drawing/2014/main" xmlns=""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 name="211 CuadroTexto">
          <a:extLst>
            <a:ext uri="{FF2B5EF4-FFF2-40B4-BE49-F238E27FC236}">
              <a16:creationId xmlns:a16="http://schemas.microsoft.com/office/drawing/2014/main" xmlns=""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 name="212 CuadroTexto">
          <a:extLst>
            <a:ext uri="{FF2B5EF4-FFF2-40B4-BE49-F238E27FC236}">
              <a16:creationId xmlns:a16="http://schemas.microsoft.com/office/drawing/2014/main" xmlns=""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 name="213 CuadroTexto">
          <a:extLst>
            <a:ext uri="{FF2B5EF4-FFF2-40B4-BE49-F238E27FC236}">
              <a16:creationId xmlns:a16="http://schemas.microsoft.com/office/drawing/2014/main" xmlns=""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 name="214 CuadroTexto">
          <a:extLst>
            <a:ext uri="{FF2B5EF4-FFF2-40B4-BE49-F238E27FC236}">
              <a16:creationId xmlns:a16="http://schemas.microsoft.com/office/drawing/2014/main" xmlns=""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 name="215 CuadroTexto">
          <a:extLst>
            <a:ext uri="{FF2B5EF4-FFF2-40B4-BE49-F238E27FC236}">
              <a16:creationId xmlns:a16="http://schemas.microsoft.com/office/drawing/2014/main" xmlns=""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 name="216 CuadroTexto">
          <a:extLst>
            <a:ext uri="{FF2B5EF4-FFF2-40B4-BE49-F238E27FC236}">
              <a16:creationId xmlns:a16="http://schemas.microsoft.com/office/drawing/2014/main" xmlns=""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 name="217 CuadroTexto">
          <a:extLst>
            <a:ext uri="{FF2B5EF4-FFF2-40B4-BE49-F238E27FC236}">
              <a16:creationId xmlns:a16="http://schemas.microsoft.com/office/drawing/2014/main" xmlns=""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9" name="218 CuadroTexto">
          <a:extLst>
            <a:ext uri="{FF2B5EF4-FFF2-40B4-BE49-F238E27FC236}">
              <a16:creationId xmlns:a16="http://schemas.microsoft.com/office/drawing/2014/main" xmlns=""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 name="219 CuadroTexto">
          <a:extLst>
            <a:ext uri="{FF2B5EF4-FFF2-40B4-BE49-F238E27FC236}">
              <a16:creationId xmlns:a16="http://schemas.microsoft.com/office/drawing/2014/main" xmlns=""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 name="220 CuadroTexto">
          <a:extLst>
            <a:ext uri="{FF2B5EF4-FFF2-40B4-BE49-F238E27FC236}">
              <a16:creationId xmlns:a16="http://schemas.microsoft.com/office/drawing/2014/main" xmlns=""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 name="221 CuadroTexto">
          <a:extLst>
            <a:ext uri="{FF2B5EF4-FFF2-40B4-BE49-F238E27FC236}">
              <a16:creationId xmlns:a16="http://schemas.microsoft.com/office/drawing/2014/main" xmlns=""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 name="222 CuadroTexto">
          <a:extLst>
            <a:ext uri="{FF2B5EF4-FFF2-40B4-BE49-F238E27FC236}">
              <a16:creationId xmlns:a16="http://schemas.microsoft.com/office/drawing/2014/main" xmlns=""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 name="223 CuadroTexto">
          <a:extLst>
            <a:ext uri="{FF2B5EF4-FFF2-40B4-BE49-F238E27FC236}">
              <a16:creationId xmlns:a16="http://schemas.microsoft.com/office/drawing/2014/main" xmlns=""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 name="224 CuadroTexto">
          <a:extLst>
            <a:ext uri="{FF2B5EF4-FFF2-40B4-BE49-F238E27FC236}">
              <a16:creationId xmlns:a16="http://schemas.microsoft.com/office/drawing/2014/main" xmlns=""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 name="225 CuadroTexto">
          <a:extLst>
            <a:ext uri="{FF2B5EF4-FFF2-40B4-BE49-F238E27FC236}">
              <a16:creationId xmlns:a16="http://schemas.microsoft.com/office/drawing/2014/main" xmlns=""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 name="226 CuadroTexto">
          <a:extLst>
            <a:ext uri="{FF2B5EF4-FFF2-40B4-BE49-F238E27FC236}">
              <a16:creationId xmlns:a16="http://schemas.microsoft.com/office/drawing/2014/main" xmlns=""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 name="227 CuadroTexto">
          <a:extLst>
            <a:ext uri="{FF2B5EF4-FFF2-40B4-BE49-F238E27FC236}">
              <a16:creationId xmlns:a16="http://schemas.microsoft.com/office/drawing/2014/main" xmlns=""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 name="228 CuadroTexto">
          <a:extLst>
            <a:ext uri="{FF2B5EF4-FFF2-40B4-BE49-F238E27FC236}">
              <a16:creationId xmlns:a16="http://schemas.microsoft.com/office/drawing/2014/main" xmlns=""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 name="229 CuadroTexto">
          <a:extLst>
            <a:ext uri="{FF2B5EF4-FFF2-40B4-BE49-F238E27FC236}">
              <a16:creationId xmlns:a16="http://schemas.microsoft.com/office/drawing/2014/main" xmlns=""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 name="230 CuadroTexto">
          <a:extLst>
            <a:ext uri="{FF2B5EF4-FFF2-40B4-BE49-F238E27FC236}">
              <a16:creationId xmlns:a16="http://schemas.microsoft.com/office/drawing/2014/main" xmlns=""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 name="231 CuadroTexto">
          <a:extLst>
            <a:ext uri="{FF2B5EF4-FFF2-40B4-BE49-F238E27FC236}">
              <a16:creationId xmlns:a16="http://schemas.microsoft.com/office/drawing/2014/main" xmlns=""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 name="232 CuadroTexto">
          <a:extLst>
            <a:ext uri="{FF2B5EF4-FFF2-40B4-BE49-F238E27FC236}">
              <a16:creationId xmlns:a16="http://schemas.microsoft.com/office/drawing/2014/main" xmlns=""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 name="233 CuadroTexto">
          <a:extLst>
            <a:ext uri="{FF2B5EF4-FFF2-40B4-BE49-F238E27FC236}">
              <a16:creationId xmlns:a16="http://schemas.microsoft.com/office/drawing/2014/main" xmlns=""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 name="234 CuadroTexto">
          <a:extLst>
            <a:ext uri="{FF2B5EF4-FFF2-40B4-BE49-F238E27FC236}">
              <a16:creationId xmlns:a16="http://schemas.microsoft.com/office/drawing/2014/main" xmlns=""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6" name="235 CuadroTexto">
          <a:extLst>
            <a:ext uri="{FF2B5EF4-FFF2-40B4-BE49-F238E27FC236}">
              <a16:creationId xmlns:a16="http://schemas.microsoft.com/office/drawing/2014/main" xmlns=""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 name="236 CuadroTexto">
          <a:extLst>
            <a:ext uri="{FF2B5EF4-FFF2-40B4-BE49-F238E27FC236}">
              <a16:creationId xmlns:a16="http://schemas.microsoft.com/office/drawing/2014/main" xmlns=""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 name="237 CuadroTexto">
          <a:extLst>
            <a:ext uri="{FF2B5EF4-FFF2-40B4-BE49-F238E27FC236}">
              <a16:creationId xmlns:a16="http://schemas.microsoft.com/office/drawing/2014/main" xmlns=""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9" name="238 CuadroTexto">
          <a:extLst>
            <a:ext uri="{FF2B5EF4-FFF2-40B4-BE49-F238E27FC236}">
              <a16:creationId xmlns:a16="http://schemas.microsoft.com/office/drawing/2014/main" xmlns=""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 name="239 CuadroTexto">
          <a:extLst>
            <a:ext uri="{FF2B5EF4-FFF2-40B4-BE49-F238E27FC236}">
              <a16:creationId xmlns:a16="http://schemas.microsoft.com/office/drawing/2014/main" xmlns=""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 name="240 CuadroTexto">
          <a:extLst>
            <a:ext uri="{FF2B5EF4-FFF2-40B4-BE49-F238E27FC236}">
              <a16:creationId xmlns:a16="http://schemas.microsoft.com/office/drawing/2014/main" xmlns=""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 name="241 CuadroTexto">
          <a:extLst>
            <a:ext uri="{FF2B5EF4-FFF2-40B4-BE49-F238E27FC236}">
              <a16:creationId xmlns:a16="http://schemas.microsoft.com/office/drawing/2014/main" xmlns=""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 name="242 CuadroTexto">
          <a:extLst>
            <a:ext uri="{FF2B5EF4-FFF2-40B4-BE49-F238E27FC236}">
              <a16:creationId xmlns:a16="http://schemas.microsoft.com/office/drawing/2014/main" xmlns=""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 name="243 CuadroTexto">
          <a:extLst>
            <a:ext uri="{FF2B5EF4-FFF2-40B4-BE49-F238E27FC236}">
              <a16:creationId xmlns:a16="http://schemas.microsoft.com/office/drawing/2014/main" xmlns=""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 name="244 CuadroTexto">
          <a:extLst>
            <a:ext uri="{FF2B5EF4-FFF2-40B4-BE49-F238E27FC236}">
              <a16:creationId xmlns:a16="http://schemas.microsoft.com/office/drawing/2014/main" xmlns=""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 name="245 CuadroTexto">
          <a:extLst>
            <a:ext uri="{FF2B5EF4-FFF2-40B4-BE49-F238E27FC236}">
              <a16:creationId xmlns:a16="http://schemas.microsoft.com/office/drawing/2014/main" xmlns=""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 name="246 CuadroTexto">
          <a:extLst>
            <a:ext uri="{FF2B5EF4-FFF2-40B4-BE49-F238E27FC236}">
              <a16:creationId xmlns:a16="http://schemas.microsoft.com/office/drawing/2014/main" xmlns=""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 name="247 CuadroTexto">
          <a:extLst>
            <a:ext uri="{FF2B5EF4-FFF2-40B4-BE49-F238E27FC236}">
              <a16:creationId xmlns:a16="http://schemas.microsoft.com/office/drawing/2014/main" xmlns=""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 name="248 CuadroTexto">
          <a:extLst>
            <a:ext uri="{FF2B5EF4-FFF2-40B4-BE49-F238E27FC236}">
              <a16:creationId xmlns:a16="http://schemas.microsoft.com/office/drawing/2014/main" xmlns=""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 name="249 CuadroTexto">
          <a:extLst>
            <a:ext uri="{FF2B5EF4-FFF2-40B4-BE49-F238E27FC236}">
              <a16:creationId xmlns:a16="http://schemas.microsoft.com/office/drawing/2014/main" xmlns=""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 name="250 CuadroTexto">
          <a:extLst>
            <a:ext uri="{FF2B5EF4-FFF2-40B4-BE49-F238E27FC236}">
              <a16:creationId xmlns:a16="http://schemas.microsoft.com/office/drawing/2014/main" xmlns=""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 name="251 CuadroTexto">
          <a:extLst>
            <a:ext uri="{FF2B5EF4-FFF2-40B4-BE49-F238E27FC236}">
              <a16:creationId xmlns:a16="http://schemas.microsoft.com/office/drawing/2014/main" xmlns=""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 name="252 CuadroTexto">
          <a:extLst>
            <a:ext uri="{FF2B5EF4-FFF2-40B4-BE49-F238E27FC236}">
              <a16:creationId xmlns:a16="http://schemas.microsoft.com/office/drawing/2014/main" xmlns=""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4" name="253 CuadroTexto">
          <a:extLst>
            <a:ext uri="{FF2B5EF4-FFF2-40B4-BE49-F238E27FC236}">
              <a16:creationId xmlns:a16="http://schemas.microsoft.com/office/drawing/2014/main" xmlns=""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 name="254 CuadroTexto">
          <a:extLst>
            <a:ext uri="{FF2B5EF4-FFF2-40B4-BE49-F238E27FC236}">
              <a16:creationId xmlns:a16="http://schemas.microsoft.com/office/drawing/2014/main" xmlns=""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 name="255 CuadroTexto">
          <a:extLst>
            <a:ext uri="{FF2B5EF4-FFF2-40B4-BE49-F238E27FC236}">
              <a16:creationId xmlns:a16="http://schemas.microsoft.com/office/drawing/2014/main" xmlns=""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 name="256 CuadroTexto">
          <a:extLst>
            <a:ext uri="{FF2B5EF4-FFF2-40B4-BE49-F238E27FC236}">
              <a16:creationId xmlns:a16="http://schemas.microsoft.com/office/drawing/2014/main" xmlns=""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 name="257 CuadroTexto">
          <a:extLst>
            <a:ext uri="{FF2B5EF4-FFF2-40B4-BE49-F238E27FC236}">
              <a16:creationId xmlns:a16="http://schemas.microsoft.com/office/drawing/2014/main" xmlns=""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 name="258 CuadroTexto">
          <a:extLst>
            <a:ext uri="{FF2B5EF4-FFF2-40B4-BE49-F238E27FC236}">
              <a16:creationId xmlns:a16="http://schemas.microsoft.com/office/drawing/2014/main" xmlns=""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 name="259 CuadroTexto">
          <a:extLst>
            <a:ext uri="{FF2B5EF4-FFF2-40B4-BE49-F238E27FC236}">
              <a16:creationId xmlns:a16="http://schemas.microsoft.com/office/drawing/2014/main" xmlns=""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 name="260 CuadroTexto">
          <a:extLst>
            <a:ext uri="{FF2B5EF4-FFF2-40B4-BE49-F238E27FC236}">
              <a16:creationId xmlns:a16="http://schemas.microsoft.com/office/drawing/2014/main" xmlns=""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 name="261 CuadroTexto">
          <a:extLst>
            <a:ext uri="{FF2B5EF4-FFF2-40B4-BE49-F238E27FC236}">
              <a16:creationId xmlns:a16="http://schemas.microsoft.com/office/drawing/2014/main" xmlns=""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 name="262 CuadroTexto">
          <a:extLst>
            <a:ext uri="{FF2B5EF4-FFF2-40B4-BE49-F238E27FC236}">
              <a16:creationId xmlns:a16="http://schemas.microsoft.com/office/drawing/2014/main" xmlns=""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 name="263 CuadroTexto">
          <a:extLst>
            <a:ext uri="{FF2B5EF4-FFF2-40B4-BE49-F238E27FC236}">
              <a16:creationId xmlns:a16="http://schemas.microsoft.com/office/drawing/2014/main" xmlns=""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 name="264 CuadroTexto">
          <a:extLst>
            <a:ext uri="{FF2B5EF4-FFF2-40B4-BE49-F238E27FC236}">
              <a16:creationId xmlns:a16="http://schemas.microsoft.com/office/drawing/2014/main" xmlns=""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 name="265 CuadroTexto">
          <a:extLst>
            <a:ext uri="{FF2B5EF4-FFF2-40B4-BE49-F238E27FC236}">
              <a16:creationId xmlns:a16="http://schemas.microsoft.com/office/drawing/2014/main" xmlns=""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 name="266 CuadroTexto">
          <a:extLst>
            <a:ext uri="{FF2B5EF4-FFF2-40B4-BE49-F238E27FC236}">
              <a16:creationId xmlns:a16="http://schemas.microsoft.com/office/drawing/2014/main" xmlns=""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 name="267 CuadroTexto">
          <a:extLst>
            <a:ext uri="{FF2B5EF4-FFF2-40B4-BE49-F238E27FC236}">
              <a16:creationId xmlns:a16="http://schemas.microsoft.com/office/drawing/2014/main" xmlns=""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69" name="268 CuadroTexto">
          <a:extLst>
            <a:ext uri="{FF2B5EF4-FFF2-40B4-BE49-F238E27FC236}">
              <a16:creationId xmlns:a16="http://schemas.microsoft.com/office/drawing/2014/main" xmlns="" id="{00000000-0008-0000-2000-00000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0" name="269 CuadroTexto">
          <a:extLst>
            <a:ext uri="{FF2B5EF4-FFF2-40B4-BE49-F238E27FC236}">
              <a16:creationId xmlns:a16="http://schemas.microsoft.com/office/drawing/2014/main" xmlns="" id="{00000000-0008-0000-2000-00000E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1" name="270 CuadroTexto">
          <a:extLst>
            <a:ext uri="{FF2B5EF4-FFF2-40B4-BE49-F238E27FC236}">
              <a16:creationId xmlns:a16="http://schemas.microsoft.com/office/drawing/2014/main" xmlns="" id="{00000000-0008-0000-2000-00000F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2" name="271 CuadroTexto">
          <a:extLst>
            <a:ext uri="{FF2B5EF4-FFF2-40B4-BE49-F238E27FC236}">
              <a16:creationId xmlns:a16="http://schemas.microsoft.com/office/drawing/2014/main" xmlns="" id="{00000000-0008-0000-2000-000010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3" name="272 CuadroTexto">
          <a:extLst>
            <a:ext uri="{FF2B5EF4-FFF2-40B4-BE49-F238E27FC236}">
              <a16:creationId xmlns:a16="http://schemas.microsoft.com/office/drawing/2014/main" xmlns="" id="{00000000-0008-0000-2000-000011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4" name="273 CuadroTexto">
          <a:extLst>
            <a:ext uri="{FF2B5EF4-FFF2-40B4-BE49-F238E27FC236}">
              <a16:creationId xmlns:a16="http://schemas.microsoft.com/office/drawing/2014/main" xmlns="" id="{00000000-0008-0000-2000-000012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5" name="274 CuadroTexto">
          <a:extLst>
            <a:ext uri="{FF2B5EF4-FFF2-40B4-BE49-F238E27FC236}">
              <a16:creationId xmlns:a16="http://schemas.microsoft.com/office/drawing/2014/main" xmlns="" id="{00000000-0008-0000-2000-000013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6" name="275 CuadroTexto">
          <a:extLst>
            <a:ext uri="{FF2B5EF4-FFF2-40B4-BE49-F238E27FC236}">
              <a16:creationId xmlns:a16="http://schemas.microsoft.com/office/drawing/2014/main" xmlns="" id="{00000000-0008-0000-2000-000014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7" name="276 CuadroTexto">
          <a:extLst>
            <a:ext uri="{FF2B5EF4-FFF2-40B4-BE49-F238E27FC236}">
              <a16:creationId xmlns:a16="http://schemas.microsoft.com/office/drawing/2014/main" xmlns="" id="{00000000-0008-0000-2000-000015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8" name="277 CuadroTexto">
          <a:extLst>
            <a:ext uri="{FF2B5EF4-FFF2-40B4-BE49-F238E27FC236}">
              <a16:creationId xmlns:a16="http://schemas.microsoft.com/office/drawing/2014/main" xmlns="" id="{00000000-0008-0000-2000-000016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9" name="278 CuadroTexto">
          <a:extLst>
            <a:ext uri="{FF2B5EF4-FFF2-40B4-BE49-F238E27FC236}">
              <a16:creationId xmlns:a16="http://schemas.microsoft.com/office/drawing/2014/main" xmlns="" id="{00000000-0008-0000-2000-000017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0" name="279 CuadroTexto">
          <a:extLst>
            <a:ext uri="{FF2B5EF4-FFF2-40B4-BE49-F238E27FC236}">
              <a16:creationId xmlns:a16="http://schemas.microsoft.com/office/drawing/2014/main" xmlns="" id="{00000000-0008-0000-2000-000018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1" name="280 CuadroTexto">
          <a:extLst>
            <a:ext uri="{FF2B5EF4-FFF2-40B4-BE49-F238E27FC236}">
              <a16:creationId xmlns:a16="http://schemas.microsoft.com/office/drawing/2014/main" xmlns="" id="{00000000-0008-0000-2000-000019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2" name="281 CuadroTexto">
          <a:extLst>
            <a:ext uri="{FF2B5EF4-FFF2-40B4-BE49-F238E27FC236}">
              <a16:creationId xmlns:a16="http://schemas.microsoft.com/office/drawing/2014/main" xmlns="" id="{00000000-0008-0000-2000-00001A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3" name="282 CuadroTexto">
          <a:extLst>
            <a:ext uri="{FF2B5EF4-FFF2-40B4-BE49-F238E27FC236}">
              <a16:creationId xmlns:a16="http://schemas.microsoft.com/office/drawing/2014/main" xmlns="" id="{00000000-0008-0000-2000-00001B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4" name="283 CuadroTexto">
          <a:extLst>
            <a:ext uri="{FF2B5EF4-FFF2-40B4-BE49-F238E27FC236}">
              <a16:creationId xmlns:a16="http://schemas.microsoft.com/office/drawing/2014/main" xmlns="" id="{00000000-0008-0000-2000-00001C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5" name="284 CuadroTexto">
          <a:extLst>
            <a:ext uri="{FF2B5EF4-FFF2-40B4-BE49-F238E27FC236}">
              <a16:creationId xmlns:a16="http://schemas.microsoft.com/office/drawing/2014/main" xmlns="" id="{00000000-0008-0000-2000-00001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 name="285 CuadroTexto">
          <a:extLst>
            <a:ext uri="{FF2B5EF4-FFF2-40B4-BE49-F238E27FC236}">
              <a16:creationId xmlns:a16="http://schemas.microsoft.com/office/drawing/2014/main" xmlns=""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 name="286 CuadroTexto">
          <a:extLst>
            <a:ext uri="{FF2B5EF4-FFF2-40B4-BE49-F238E27FC236}">
              <a16:creationId xmlns:a16="http://schemas.microsoft.com/office/drawing/2014/main" xmlns=""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 name="287 CuadroTexto">
          <a:extLst>
            <a:ext uri="{FF2B5EF4-FFF2-40B4-BE49-F238E27FC236}">
              <a16:creationId xmlns:a16="http://schemas.microsoft.com/office/drawing/2014/main" xmlns=""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 name="288 CuadroTexto">
          <a:extLst>
            <a:ext uri="{FF2B5EF4-FFF2-40B4-BE49-F238E27FC236}">
              <a16:creationId xmlns:a16="http://schemas.microsoft.com/office/drawing/2014/main" xmlns=""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 name="289 CuadroTexto">
          <a:extLst>
            <a:ext uri="{FF2B5EF4-FFF2-40B4-BE49-F238E27FC236}">
              <a16:creationId xmlns:a16="http://schemas.microsoft.com/office/drawing/2014/main" xmlns=""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 name="290 CuadroTexto">
          <a:extLst>
            <a:ext uri="{FF2B5EF4-FFF2-40B4-BE49-F238E27FC236}">
              <a16:creationId xmlns:a16="http://schemas.microsoft.com/office/drawing/2014/main" xmlns=""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 name="291 CuadroTexto">
          <a:extLst>
            <a:ext uri="{FF2B5EF4-FFF2-40B4-BE49-F238E27FC236}">
              <a16:creationId xmlns:a16="http://schemas.microsoft.com/office/drawing/2014/main" xmlns=""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 name="292 CuadroTexto">
          <a:extLst>
            <a:ext uri="{FF2B5EF4-FFF2-40B4-BE49-F238E27FC236}">
              <a16:creationId xmlns:a16="http://schemas.microsoft.com/office/drawing/2014/main" xmlns=""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 name="293 CuadroTexto">
          <a:extLst>
            <a:ext uri="{FF2B5EF4-FFF2-40B4-BE49-F238E27FC236}">
              <a16:creationId xmlns:a16="http://schemas.microsoft.com/office/drawing/2014/main" xmlns=""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 name="294 CuadroTexto">
          <a:extLst>
            <a:ext uri="{FF2B5EF4-FFF2-40B4-BE49-F238E27FC236}">
              <a16:creationId xmlns:a16="http://schemas.microsoft.com/office/drawing/2014/main" xmlns=""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 name="295 CuadroTexto">
          <a:extLst>
            <a:ext uri="{FF2B5EF4-FFF2-40B4-BE49-F238E27FC236}">
              <a16:creationId xmlns:a16="http://schemas.microsoft.com/office/drawing/2014/main" xmlns=""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 name="296 CuadroTexto">
          <a:extLst>
            <a:ext uri="{FF2B5EF4-FFF2-40B4-BE49-F238E27FC236}">
              <a16:creationId xmlns:a16="http://schemas.microsoft.com/office/drawing/2014/main" xmlns=""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98" name="301 CuadroTexto">
          <a:extLst>
            <a:ext uri="{FF2B5EF4-FFF2-40B4-BE49-F238E27FC236}">
              <a16:creationId xmlns:a16="http://schemas.microsoft.com/office/drawing/2014/main" xmlns="" id="{00000000-0008-0000-2000-00002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99" name="302 CuadroTexto">
          <a:extLst>
            <a:ext uri="{FF2B5EF4-FFF2-40B4-BE49-F238E27FC236}">
              <a16:creationId xmlns:a16="http://schemas.microsoft.com/office/drawing/2014/main" xmlns="" id="{00000000-0008-0000-2000-00002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0" name="307 CuadroTexto">
          <a:extLst>
            <a:ext uri="{FF2B5EF4-FFF2-40B4-BE49-F238E27FC236}">
              <a16:creationId xmlns:a16="http://schemas.microsoft.com/office/drawing/2014/main" xmlns="" id="{00000000-0008-0000-2000-00002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1" name="308 CuadroTexto">
          <a:extLst>
            <a:ext uri="{FF2B5EF4-FFF2-40B4-BE49-F238E27FC236}">
              <a16:creationId xmlns:a16="http://schemas.microsoft.com/office/drawing/2014/main" xmlns="" id="{00000000-0008-0000-2000-00002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2" name="309 CuadroTexto">
          <a:extLst>
            <a:ext uri="{FF2B5EF4-FFF2-40B4-BE49-F238E27FC236}">
              <a16:creationId xmlns:a16="http://schemas.microsoft.com/office/drawing/2014/main" xmlns="" id="{00000000-0008-0000-2000-00002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3" name="310 CuadroTexto">
          <a:extLst>
            <a:ext uri="{FF2B5EF4-FFF2-40B4-BE49-F238E27FC236}">
              <a16:creationId xmlns:a16="http://schemas.microsoft.com/office/drawing/2014/main" xmlns="" id="{00000000-0008-0000-2000-00002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4" name="311 CuadroTexto">
          <a:extLst>
            <a:ext uri="{FF2B5EF4-FFF2-40B4-BE49-F238E27FC236}">
              <a16:creationId xmlns:a16="http://schemas.microsoft.com/office/drawing/2014/main" xmlns="" id="{00000000-0008-0000-2000-00003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5" name="312 CuadroTexto">
          <a:extLst>
            <a:ext uri="{FF2B5EF4-FFF2-40B4-BE49-F238E27FC236}">
              <a16:creationId xmlns:a16="http://schemas.microsoft.com/office/drawing/2014/main" xmlns="" id="{00000000-0008-0000-2000-00003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6" name="313 CuadroTexto">
          <a:extLst>
            <a:ext uri="{FF2B5EF4-FFF2-40B4-BE49-F238E27FC236}">
              <a16:creationId xmlns:a16="http://schemas.microsoft.com/office/drawing/2014/main" xmlns="" id="{00000000-0008-0000-2000-00003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7" name="314 CuadroTexto">
          <a:extLst>
            <a:ext uri="{FF2B5EF4-FFF2-40B4-BE49-F238E27FC236}">
              <a16:creationId xmlns:a16="http://schemas.microsoft.com/office/drawing/2014/main" xmlns="" id="{00000000-0008-0000-2000-00003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8" name="315 CuadroTexto">
          <a:extLst>
            <a:ext uri="{FF2B5EF4-FFF2-40B4-BE49-F238E27FC236}">
              <a16:creationId xmlns:a16="http://schemas.microsoft.com/office/drawing/2014/main" xmlns="" id="{00000000-0008-0000-2000-00003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9" name="316 CuadroTexto">
          <a:extLst>
            <a:ext uri="{FF2B5EF4-FFF2-40B4-BE49-F238E27FC236}">
              <a16:creationId xmlns:a16="http://schemas.microsoft.com/office/drawing/2014/main" xmlns="" id="{00000000-0008-0000-2000-00003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0" name="317 CuadroTexto">
          <a:extLst>
            <a:ext uri="{FF2B5EF4-FFF2-40B4-BE49-F238E27FC236}">
              <a16:creationId xmlns:a16="http://schemas.microsoft.com/office/drawing/2014/main" xmlns="" id="{00000000-0008-0000-2000-00003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1" name="318 CuadroTexto">
          <a:extLst>
            <a:ext uri="{FF2B5EF4-FFF2-40B4-BE49-F238E27FC236}">
              <a16:creationId xmlns:a16="http://schemas.microsoft.com/office/drawing/2014/main" xmlns="" id="{00000000-0008-0000-2000-00003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2" name="319 CuadroTexto">
          <a:extLst>
            <a:ext uri="{FF2B5EF4-FFF2-40B4-BE49-F238E27FC236}">
              <a16:creationId xmlns:a16="http://schemas.microsoft.com/office/drawing/2014/main" xmlns="" id="{00000000-0008-0000-2000-00003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3" name="320 CuadroTexto">
          <a:extLst>
            <a:ext uri="{FF2B5EF4-FFF2-40B4-BE49-F238E27FC236}">
              <a16:creationId xmlns:a16="http://schemas.microsoft.com/office/drawing/2014/main" xmlns="" id="{00000000-0008-0000-2000-00003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4" name="321 CuadroTexto">
          <a:extLst>
            <a:ext uri="{FF2B5EF4-FFF2-40B4-BE49-F238E27FC236}">
              <a16:creationId xmlns:a16="http://schemas.microsoft.com/office/drawing/2014/main" xmlns="" id="{00000000-0008-0000-2000-00003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5" name="322 CuadroTexto">
          <a:extLst>
            <a:ext uri="{FF2B5EF4-FFF2-40B4-BE49-F238E27FC236}">
              <a16:creationId xmlns:a16="http://schemas.microsoft.com/office/drawing/2014/main" xmlns="" id="{00000000-0008-0000-2000-00003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6" name="323 CuadroTexto">
          <a:extLst>
            <a:ext uri="{FF2B5EF4-FFF2-40B4-BE49-F238E27FC236}">
              <a16:creationId xmlns:a16="http://schemas.microsoft.com/office/drawing/2014/main" xmlns="" id="{00000000-0008-0000-2000-00003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7" name="324 CuadroTexto">
          <a:extLst>
            <a:ext uri="{FF2B5EF4-FFF2-40B4-BE49-F238E27FC236}">
              <a16:creationId xmlns:a16="http://schemas.microsoft.com/office/drawing/2014/main" xmlns="" id="{00000000-0008-0000-2000-00003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 name="325 CuadroTexto">
          <a:extLst>
            <a:ext uri="{FF2B5EF4-FFF2-40B4-BE49-F238E27FC236}">
              <a16:creationId xmlns:a16="http://schemas.microsoft.com/office/drawing/2014/main" xmlns="" id="{00000000-0008-0000-2000-00003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9" name="326 CuadroTexto">
          <a:extLst>
            <a:ext uri="{FF2B5EF4-FFF2-40B4-BE49-F238E27FC236}">
              <a16:creationId xmlns:a16="http://schemas.microsoft.com/office/drawing/2014/main" xmlns="" id="{00000000-0008-0000-2000-00003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0" name="327 CuadroTexto">
          <a:extLst>
            <a:ext uri="{FF2B5EF4-FFF2-40B4-BE49-F238E27FC236}">
              <a16:creationId xmlns:a16="http://schemas.microsoft.com/office/drawing/2014/main" xmlns="" id="{00000000-0008-0000-2000-00004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1" name="328 CuadroTexto">
          <a:extLst>
            <a:ext uri="{FF2B5EF4-FFF2-40B4-BE49-F238E27FC236}">
              <a16:creationId xmlns:a16="http://schemas.microsoft.com/office/drawing/2014/main" xmlns="" id="{00000000-0008-0000-2000-00004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2" name="329 CuadroTexto">
          <a:extLst>
            <a:ext uri="{FF2B5EF4-FFF2-40B4-BE49-F238E27FC236}">
              <a16:creationId xmlns:a16="http://schemas.microsoft.com/office/drawing/2014/main" xmlns="" id="{00000000-0008-0000-2000-00004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3" name="330 CuadroTexto">
          <a:extLst>
            <a:ext uri="{FF2B5EF4-FFF2-40B4-BE49-F238E27FC236}">
              <a16:creationId xmlns:a16="http://schemas.microsoft.com/office/drawing/2014/main" xmlns="" id="{00000000-0008-0000-2000-00004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4" name="331 CuadroTexto">
          <a:extLst>
            <a:ext uri="{FF2B5EF4-FFF2-40B4-BE49-F238E27FC236}">
              <a16:creationId xmlns:a16="http://schemas.microsoft.com/office/drawing/2014/main" xmlns="" id="{00000000-0008-0000-2000-00004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5" name="332 CuadroTexto">
          <a:extLst>
            <a:ext uri="{FF2B5EF4-FFF2-40B4-BE49-F238E27FC236}">
              <a16:creationId xmlns:a16="http://schemas.microsoft.com/office/drawing/2014/main" xmlns="" id="{00000000-0008-0000-2000-00004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6" name="333 CuadroTexto">
          <a:extLst>
            <a:ext uri="{FF2B5EF4-FFF2-40B4-BE49-F238E27FC236}">
              <a16:creationId xmlns:a16="http://schemas.microsoft.com/office/drawing/2014/main" xmlns="" id="{00000000-0008-0000-2000-00004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7" name="334 CuadroTexto">
          <a:extLst>
            <a:ext uri="{FF2B5EF4-FFF2-40B4-BE49-F238E27FC236}">
              <a16:creationId xmlns:a16="http://schemas.microsoft.com/office/drawing/2014/main" xmlns="" id="{00000000-0008-0000-2000-00004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8" name="335 CuadroTexto">
          <a:extLst>
            <a:ext uri="{FF2B5EF4-FFF2-40B4-BE49-F238E27FC236}">
              <a16:creationId xmlns:a16="http://schemas.microsoft.com/office/drawing/2014/main" xmlns="" id="{00000000-0008-0000-2000-00004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9" name="336 CuadroTexto">
          <a:extLst>
            <a:ext uri="{FF2B5EF4-FFF2-40B4-BE49-F238E27FC236}">
              <a16:creationId xmlns:a16="http://schemas.microsoft.com/office/drawing/2014/main" xmlns="" id="{00000000-0008-0000-2000-00004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0" name="337 CuadroTexto">
          <a:extLst>
            <a:ext uri="{FF2B5EF4-FFF2-40B4-BE49-F238E27FC236}">
              <a16:creationId xmlns:a16="http://schemas.microsoft.com/office/drawing/2014/main" xmlns="" id="{00000000-0008-0000-2000-00004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1" name="338 CuadroTexto">
          <a:extLst>
            <a:ext uri="{FF2B5EF4-FFF2-40B4-BE49-F238E27FC236}">
              <a16:creationId xmlns:a16="http://schemas.microsoft.com/office/drawing/2014/main" xmlns="" id="{00000000-0008-0000-2000-00004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2" name="339 CuadroTexto">
          <a:extLst>
            <a:ext uri="{FF2B5EF4-FFF2-40B4-BE49-F238E27FC236}">
              <a16:creationId xmlns:a16="http://schemas.microsoft.com/office/drawing/2014/main" xmlns="" id="{00000000-0008-0000-2000-00004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3" name="340 CuadroTexto">
          <a:extLst>
            <a:ext uri="{FF2B5EF4-FFF2-40B4-BE49-F238E27FC236}">
              <a16:creationId xmlns:a16="http://schemas.microsoft.com/office/drawing/2014/main" xmlns="" id="{00000000-0008-0000-2000-00004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4" name="341 CuadroTexto">
          <a:extLst>
            <a:ext uri="{FF2B5EF4-FFF2-40B4-BE49-F238E27FC236}">
              <a16:creationId xmlns:a16="http://schemas.microsoft.com/office/drawing/2014/main" xmlns="" id="{00000000-0008-0000-2000-00004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5" name="342 CuadroTexto">
          <a:extLst>
            <a:ext uri="{FF2B5EF4-FFF2-40B4-BE49-F238E27FC236}">
              <a16:creationId xmlns:a16="http://schemas.microsoft.com/office/drawing/2014/main" xmlns="" id="{00000000-0008-0000-2000-00004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6" name="343 CuadroTexto">
          <a:extLst>
            <a:ext uri="{FF2B5EF4-FFF2-40B4-BE49-F238E27FC236}">
              <a16:creationId xmlns:a16="http://schemas.microsoft.com/office/drawing/2014/main" xmlns="" id="{00000000-0008-0000-2000-00005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7" name="344 CuadroTexto">
          <a:extLst>
            <a:ext uri="{FF2B5EF4-FFF2-40B4-BE49-F238E27FC236}">
              <a16:creationId xmlns:a16="http://schemas.microsoft.com/office/drawing/2014/main" xmlns="" id="{00000000-0008-0000-2000-00005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8" name="345 CuadroTexto">
          <a:extLst>
            <a:ext uri="{FF2B5EF4-FFF2-40B4-BE49-F238E27FC236}">
              <a16:creationId xmlns:a16="http://schemas.microsoft.com/office/drawing/2014/main" xmlns="" id="{00000000-0008-0000-2000-00005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9" name="346 CuadroTexto">
          <a:extLst>
            <a:ext uri="{FF2B5EF4-FFF2-40B4-BE49-F238E27FC236}">
              <a16:creationId xmlns:a16="http://schemas.microsoft.com/office/drawing/2014/main" xmlns="" id="{00000000-0008-0000-2000-00005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0" name="347 CuadroTexto">
          <a:extLst>
            <a:ext uri="{FF2B5EF4-FFF2-40B4-BE49-F238E27FC236}">
              <a16:creationId xmlns:a16="http://schemas.microsoft.com/office/drawing/2014/main" xmlns="" id="{00000000-0008-0000-2000-00005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1" name="348 CuadroTexto">
          <a:extLst>
            <a:ext uri="{FF2B5EF4-FFF2-40B4-BE49-F238E27FC236}">
              <a16:creationId xmlns:a16="http://schemas.microsoft.com/office/drawing/2014/main" xmlns="" id="{00000000-0008-0000-2000-00005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2" name="349 CuadroTexto">
          <a:extLst>
            <a:ext uri="{FF2B5EF4-FFF2-40B4-BE49-F238E27FC236}">
              <a16:creationId xmlns:a16="http://schemas.microsoft.com/office/drawing/2014/main" xmlns="" id="{00000000-0008-0000-2000-00005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3" name="350 CuadroTexto">
          <a:extLst>
            <a:ext uri="{FF2B5EF4-FFF2-40B4-BE49-F238E27FC236}">
              <a16:creationId xmlns:a16="http://schemas.microsoft.com/office/drawing/2014/main" xmlns="" id="{00000000-0008-0000-2000-00005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4" name="351 CuadroTexto">
          <a:extLst>
            <a:ext uri="{FF2B5EF4-FFF2-40B4-BE49-F238E27FC236}">
              <a16:creationId xmlns:a16="http://schemas.microsoft.com/office/drawing/2014/main" xmlns="" id="{00000000-0008-0000-2000-00005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5" name="352 CuadroTexto">
          <a:extLst>
            <a:ext uri="{FF2B5EF4-FFF2-40B4-BE49-F238E27FC236}">
              <a16:creationId xmlns:a16="http://schemas.microsoft.com/office/drawing/2014/main" xmlns="" id="{00000000-0008-0000-2000-00005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6" name="353 CuadroTexto">
          <a:extLst>
            <a:ext uri="{FF2B5EF4-FFF2-40B4-BE49-F238E27FC236}">
              <a16:creationId xmlns:a16="http://schemas.microsoft.com/office/drawing/2014/main" xmlns="" id="{00000000-0008-0000-2000-00005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7" name="354 CuadroTexto">
          <a:extLst>
            <a:ext uri="{FF2B5EF4-FFF2-40B4-BE49-F238E27FC236}">
              <a16:creationId xmlns:a16="http://schemas.microsoft.com/office/drawing/2014/main" xmlns="" id="{00000000-0008-0000-2000-00005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8" name="355 CuadroTexto">
          <a:extLst>
            <a:ext uri="{FF2B5EF4-FFF2-40B4-BE49-F238E27FC236}">
              <a16:creationId xmlns:a16="http://schemas.microsoft.com/office/drawing/2014/main" xmlns="" id="{00000000-0008-0000-2000-00005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9" name="356 CuadroTexto">
          <a:extLst>
            <a:ext uri="{FF2B5EF4-FFF2-40B4-BE49-F238E27FC236}">
              <a16:creationId xmlns:a16="http://schemas.microsoft.com/office/drawing/2014/main" xmlns="" id="{00000000-0008-0000-2000-00005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0" name="357 CuadroTexto">
          <a:extLst>
            <a:ext uri="{FF2B5EF4-FFF2-40B4-BE49-F238E27FC236}">
              <a16:creationId xmlns:a16="http://schemas.microsoft.com/office/drawing/2014/main" xmlns="" id="{00000000-0008-0000-2000-00005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1" name="358 CuadroTexto">
          <a:extLst>
            <a:ext uri="{FF2B5EF4-FFF2-40B4-BE49-F238E27FC236}">
              <a16:creationId xmlns:a16="http://schemas.microsoft.com/office/drawing/2014/main" xmlns="" id="{00000000-0008-0000-2000-00005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2" name="359 CuadroTexto">
          <a:extLst>
            <a:ext uri="{FF2B5EF4-FFF2-40B4-BE49-F238E27FC236}">
              <a16:creationId xmlns:a16="http://schemas.microsoft.com/office/drawing/2014/main" xmlns="" id="{00000000-0008-0000-2000-00006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3" name="360 CuadroTexto">
          <a:extLst>
            <a:ext uri="{FF2B5EF4-FFF2-40B4-BE49-F238E27FC236}">
              <a16:creationId xmlns:a16="http://schemas.microsoft.com/office/drawing/2014/main" xmlns="" id="{00000000-0008-0000-2000-00006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4" name="361 CuadroTexto">
          <a:extLst>
            <a:ext uri="{FF2B5EF4-FFF2-40B4-BE49-F238E27FC236}">
              <a16:creationId xmlns:a16="http://schemas.microsoft.com/office/drawing/2014/main" xmlns="" id="{00000000-0008-0000-2000-00006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5" name="362 CuadroTexto">
          <a:extLst>
            <a:ext uri="{FF2B5EF4-FFF2-40B4-BE49-F238E27FC236}">
              <a16:creationId xmlns:a16="http://schemas.microsoft.com/office/drawing/2014/main" xmlns="" id="{00000000-0008-0000-2000-00006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6" name="363 CuadroTexto">
          <a:extLst>
            <a:ext uri="{FF2B5EF4-FFF2-40B4-BE49-F238E27FC236}">
              <a16:creationId xmlns:a16="http://schemas.microsoft.com/office/drawing/2014/main" xmlns="" id="{00000000-0008-0000-2000-00006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7" name="364 CuadroTexto">
          <a:extLst>
            <a:ext uri="{FF2B5EF4-FFF2-40B4-BE49-F238E27FC236}">
              <a16:creationId xmlns:a16="http://schemas.microsoft.com/office/drawing/2014/main" xmlns="" id="{00000000-0008-0000-2000-00006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8" name="365 CuadroTexto">
          <a:extLst>
            <a:ext uri="{FF2B5EF4-FFF2-40B4-BE49-F238E27FC236}">
              <a16:creationId xmlns:a16="http://schemas.microsoft.com/office/drawing/2014/main" xmlns="" id="{00000000-0008-0000-2000-00006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9" name="366 CuadroTexto">
          <a:extLst>
            <a:ext uri="{FF2B5EF4-FFF2-40B4-BE49-F238E27FC236}">
              <a16:creationId xmlns:a16="http://schemas.microsoft.com/office/drawing/2014/main" xmlns="" id="{00000000-0008-0000-2000-00006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0" name="367 CuadroTexto">
          <a:extLst>
            <a:ext uri="{FF2B5EF4-FFF2-40B4-BE49-F238E27FC236}">
              <a16:creationId xmlns:a16="http://schemas.microsoft.com/office/drawing/2014/main" xmlns="" id="{00000000-0008-0000-2000-00006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1" name="368 CuadroTexto">
          <a:extLst>
            <a:ext uri="{FF2B5EF4-FFF2-40B4-BE49-F238E27FC236}">
              <a16:creationId xmlns:a16="http://schemas.microsoft.com/office/drawing/2014/main" xmlns="" id="{00000000-0008-0000-2000-00006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2" name="369 CuadroTexto">
          <a:extLst>
            <a:ext uri="{FF2B5EF4-FFF2-40B4-BE49-F238E27FC236}">
              <a16:creationId xmlns:a16="http://schemas.microsoft.com/office/drawing/2014/main" xmlns="" id="{00000000-0008-0000-2000-00006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3" name="370 CuadroTexto">
          <a:extLst>
            <a:ext uri="{FF2B5EF4-FFF2-40B4-BE49-F238E27FC236}">
              <a16:creationId xmlns:a16="http://schemas.microsoft.com/office/drawing/2014/main" xmlns="" id="{00000000-0008-0000-2000-00006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4" name="371 CuadroTexto">
          <a:extLst>
            <a:ext uri="{FF2B5EF4-FFF2-40B4-BE49-F238E27FC236}">
              <a16:creationId xmlns:a16="http://schemas.microsoft.com/office/drawing/2014/main" xmlns="" id="{00000000-0008-0000-2000-00006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5" name="372 CuadroTexto">
          <a:extLst>
            <a:ext uri="{FF2B5EF4-FFF2-40B4-BE49-F238E27FC236}">
              <a16:creationId xmlns:a16="http://schemas.microsoft.com/office/drawing/2014/main" xmlns="" id="{00000000-0008-0000-2000-00006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6" name="373 CuadroTexto">
          <a:extLst>
            <a:ext uri="{FF2B5EF4-FFF2-40B4-BE49-F238E27FC236}">
              <a16:creationId xmlns:a16="http://schemas.microsoft.com/office/drawing/2014/main" xmlns="" id="{00000000-0008-0000-2000-00006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7" name="374 CuadroTexto">
          <a:extLst>
            <a:ext uri="{FF2B5EF4-FFF2-40B4-BE49-F238E27FC236}">
              <a16:creationId xmlns:a16="http://schemas.microsoft.com/office/drawing/2014/main" xmlns="" id="{00000000-0008-0000-2000-00006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8" name="375 CuadroTexto">
          <a:extLst>
            <a:ext uri="{FF2B5EF4-FFF2-40B4-BE49-F238E27FC236}">
              <a16:creationId xmlns:a16="http://schemas.microsoft.com/office/drawing/2014/main" xmlns="" id="{00000000-0008-0000-2000-00007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9" name="376 CuadroTexto">
          <a:extLst>
            <a:ext uri="{FF2B5EF4-FFF2-40B4-BE49-F238E27FC236}">
              <a16:creationId xmlns:a16="http://schemas.microsoft.com/office/drawing/2014/main" xmlns="" id="{00000000-0008-0000-2000-00007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0" name="377 CuadroTexto">
          <a:extLst>
            <a:ext uri="{FF2B5EF4-FFF2-40B4-BE49-F238E27FC236}">
              <a16:creationId xmlns:a16="http://schemas.microsoft.com/office/drawing/2014/main" xmlns="" id="{00000000-0008-0000-2000-00007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1" name="378 CuadroTexto">
          <a:extLst>
            <a:ext uri="{FF2B5EF4-FFF2-40B4-BE49-F238E27FC236}">
              <a16:creationId xmlns:a16="http://schemas.microsoft.com/office/drawing/2014/main" xmlns="" id="{00000000-0008-0000-2000-00007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2" name="379 CuadroTexto">
          <a:extLst>
            <a:ext uri="{FF2B5EF4-FFF2-40B4-BE49-F238E27FC236}">
              <a16:creationId xmlns:a16="http://schemas.microsoft.com/office/drawing/2014/main" xmlns="" id="{00000000-0008-0000-2000-00007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3" name="380 CuadroTexto">
          <a:extLst>
            <a:ext uri="{FF2B5EF4-FFF2-40B4-BE49-F238E27FC236}">
              <a16:creationId xmlns:a16="http://schemas.microsoft.com/office/drawing/2014/main" xmlns="" id="{00000000-0008-0000-2000-00007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4" name="381 CuadroTexto">
          <a:extLst>
            <a:ext uri="{FF2B5EF4-FFF2-40B4-BE49-F238E27FC236}">
              <a16:creationId xmlns:a16="http://schemas.microsoft.com/office/drawing/2014/main" xmlns="" id="{00000000-0008-0000-2000-00007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5" name="382 CuadroTexto">
          <a:extLst>
            <a:ext uri="{FF2B5EF4-FFF2-40B4-BE49-F238E27FC236}">
              <a16:creationId xmlns:a16="http://schemas.microsoft.com/office/drawing/2014/main" xmlns="" id="{00000000-0008-0000-2000-00007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6" name="383 CuadroTexto">
          <a:extLst>
            <a:ext uri="{FF2B5EF4-FFF2-40B4-BE49-F238E27FC236}">
              <a16:creationId xmlns:a16="http://schemas.microsoft.com/office/drawing/2014/main" xmlns="" id="{00000000-0008-0000-2000-00007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7" name="384 CuadroTexto">
          <a:extLst>
            <a:ext uri="{FF2B5EF4-FFF2-40B4-BE49-F238E27FC236}">
              <a16:creationId xmlns:a16="http://schemas.microsoft.com/office/drawing/2014/main" xmlns="" id="{00000000-0008-0000-2000-00007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8" name="385 CuadroTexto">
          <a:extLst>
            <a:ext uri="{FF2B5EF4-FFF2-40B4-BE49-F238E27FC236}">
              <a16:creationId xmlns:a16="http://schemas.microsoft.com/office/drawing/2014/main" xmlns="" id="{00000000-0008-0000-2000-00007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9" name="386 CuadroTexto">
          <a:extLst>
            <a:ext uri="{FF2B5EF4-FFF2-40B4-BE49-F238E27FC236}">
              <a16:creationId xmlns:a16="http://schemas.microsoft.com/office/drawing/2014/main" xmlns="" id="{00000000-0008-0000-2000-00007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0" name="387 CuadroTexto">
          <a:extLst>
            <a:ext uri="{FF2B5EF4-FFF2-40B4-BE49-F238E27FC236}">
              <a16:creationId xmlns:a16="http://schemas.microsoft.com/office/drawing/2014/main" xmlns="" id="{00000000-0008-0000-2000-00007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1" name="388 CuadroTexto">
          <a:extLst>
            <a:ext uri="{FF2B5EF4-FFF2-40B4-BE49-F238E27FC236}">
              <a16:creationId xmlns:a16="http://schemas.microsoft.com/office/drawing/2014/main" xmlns="" id="{00000000-0008-0000-2000-00007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2" name="389 CuadroTexto">
          <a:extLst>
            <a:ext uri="{FF2B5EF4-FFF2-40B4-BE49-F238E27FC236}">
              <a16:creationId xmlns:a16="http://schemas.microsoft.com/office/drawing/2014/main" xmlns="" id="{00000000-0008-0000-2000-00007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3" name="390 CuadroTexto">
          <a:extLst>
            <a:ext uri="{FF2B5EF4-FFF2-40B4-BE49-F238E27FC236}">
              <a16:creationId xmlns:a16="http://schemas.microsoft.com/office/drawing/2014/main" xmlns="" id="{00000000-0008-0000-2000-00007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4" name="391 CuadroTexto">
          <a:extLst>
            <a:ext uri="{FF2B5EF4-FFF2-40B4-BE49-F238E27FC236}">
              <a16:creationId xmlns:a16="http://schemas.microsoft.com/office/drawing/2014/main" xmlns="" id="{00000000-0008-0000-2000-00008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5" name="392 CuadroTexto">
          <a:extLst>
            <a:ext uri="{FF2B5EF4-FFF2-40B4-BE49-F238E27FC236}">
              <a16:creationId xmlns:a16="http://schemas.microsoft.com/office/drawing/2014/main" xmlns="" id="{00000000-0008-0000-2000-00008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6" name="393 CuadroTexto">
          <a:extLst>
            <a:ext uri="{FF2B5EF4-FFF2-40B4-BE49-F238E27FC236}">
              <a16:creationId xmlns:a16="http://schemas.microsoft.com/office/drawing/2014/main" xmlns="" id="{00000000-0008-0000-2000-00008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7" name="394 CuadroTexto">
          <a:extLst>
            <a:ext uri="{FF2B5EF4-FFF2-40B4-BE49-F238E27FC236}">
              <a16:creationId xmlns:a16="http://schemas.microsoft.com/office/drawing/2014/main" xmlns="" id="{00000000-0008-0000-2000-00008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8" name="395 CuadroTexto">
          <a:extLst>
            <a:ext uri="{FF2B5EF4-FFF2-40B4-BE49-F238E27FC236}">
              <a16:creationId xmlns:a16="http://schemas.microsoft.com/office/drawing/2014/main" xmlns="" id="{00000000-0008-0000-2000-00008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 name="396 CuadroTexto">
          <a:extLst>
            <a:ext uri="{FF2B5EF4-FFF2-40B4-BE49-F238E27FC236}">
              <a16:creationId xmlns:a16="http://schemas.microsoft.com/office/drawing/2014/main" xmlns="" id="{00000000-0008-0000-2000-00008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0" name="397 CuadroTexto">
          <a:extLst>
            <a:ext uri="{FF2B5EF4-FFF2-40B4-BE49-F238E27FC236}">
              <a16:creationId xmlns:a16="http://schemas.microsoft.com/office/drawing/2014/main" xmlns="" id="{00000000-0008-0000-2000-00008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1" name="398 CuadroTexto">
          <a:extLst>
            <a:ext uri="{FF2B5EF4-FFF2-40B4-BE49-F238E27FC236}">
              <a16:creationId xmlns:a16="http://schemas.microsoft.com/office/drawing/2014/main" xmlns="" id="{00000000-0008-0000-2000-00008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2" name="399 CuadroTexto">
          <a:extLst>
            <a:ext uri="{FF2B5EF4-FFF2-40B4-BE49-F238E27FC236}">
              <a16:creationId xmlns:a16="http://schemas.microsoft.com/office/drawing/2014/main" xmlns="" id="{00000000-0008-0000-2000-00008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3" name="400 CuadroTexto">
          <a:extLst>
            <a:ext uri="{FF2B5EF4-FFF2-40B4-BE49-F238E27FC236}">
              <a16:creationId xmlns:a16="http://schemas.microsoft.com/office/drawing/2014/main" xmlns="" id="{00000000-0008-0000-2000-00008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4" name="401 CuadroTexto">
          <a:extLst>
            <a:ext uri="{FF2B5EF4-FFF2-40B4-BE49-F238E27FC236}">
              <a16:creationId xmlns:a16="http://schemas.microsoft.com/office/drawing/2014/main" xmlns="" id="{00000000-0008-0000-2000-00008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5" name="402 CuadroTexto">
          <a:extLst>
            <a:ext uri="{FF2B5EF4-FFF2-40B4-BE49-F238E27FC236}">
              <a16:creationId xmlns:a16="http://schemas.microsoft.com/office/drawing/2014/main" xmlns="" id="{00000000-0008-0000-2000-00008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6" name="403 CuadroTexto">
          <a:extLst>
            <a:ext uri="{FF2B5EF4-FFF2-40B4-BE49-F238E27FC236}">
              <a16:creationId xmlns:a16="http://schemas.microsoft.com/office/drawing/2014/main" xmlns="" id="{00000000-0008-0000-2000-00008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7" name="404 CuadroTexto">
          <a:extLst>
            <a:ext uri="{FF2B5EF4-FFF2-40B4-BE49-F238E27FC236}">
              <a16:creationId xmlns:a16="http://schemas.microsoft.com/office/drawing/2014/main" xmlns="" id="{00000000-0008-0000-2000-00008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8" name="405 CuadroTexto">
          <a:extLst>
            <a:ext uri="{FF2B5EF4-FFF2-40B4-BE49-F238E27FC236}">
              <a16:creationId xmlns:a16="http://schemas.microsoft.com/office/drawing/2014/main" xmlns="" id="{00000000-0008-0000-2000-00008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9" name="406 CuadroTexto">
          <a:extLst>
            <a:ext uri="{FF2B5EF4-FFF2-40B4-BE49-F238E27FC236}">
              <a16:creationId xmlns:a16="http://schemas.microsoft.com/office/drawing/2014/main" xmlns="" id="{00000000-0008-0000-2000-00008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0" name="407 CuadroTexto">
          <a:extLst>
            <a:ext uri="{FF2B5EF4-FFF2-40B4-BE49-F238E27FC236}">
              <a16:creationId xmlns:a16="http://schemas.microsoft.com/office/drawing/2014/main" xmlns="" id="{00000000-0008-0000-2000-00009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1" name="408 CuadroTexto">
          <a:extLst>
            <a:ext uri="{FF2B5EF4-FFF2-40B4-BE49-F238E27FC236}">
              <a16:creationId xmlns:a16="http://schemas.microsoft.com/office/drawing/2014/main" xmlns="" id="{00000000-0008-0000-2000-00009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2" name="409 CuadroTexto">
          <a:extLst>
            <a:ext uri="{FF2B5EF4-FFF2-40B4-BE49-F238E27FC236}">
              <a16:creationId xmlns:a16="http://schemas.microsoft.com/office/drawing/2014/main" xmlns="" id="{00000000-0008-0000-2000-00009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3" name="410 CuadroTexto">
          <a:extLst>
            <a:ext uri="{FF2B5EF4-FFF2-40B4-BE49-F238E27FC236}">
              <a16:creationId xmlns:a16="http://schemas.microsoft.com/office/drawing/2014/main" xmlns="" id="{00000000-0008-0000-2000-00009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4" name="411 CuadroTexto">
          <a:extLst>
            <a:ext uri="{FF2B5EF4-FFF2-40B4-BE49-F238E27FC236}">
              <a16:creationId xmlns:a16="http://schemas.microsoft.com/office/drawing/2014/main" xmlns="" id="{00000000-0008-0000-2000-00009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5" name="412 CuadroTexto">
          <a:extLst>
            <a:ext uri="{FF2B5EF4-FFF2-40B4-BE49-F238E27FC236}">
              <a16:creationId xmlns:a16="http://schemas.microsoft.com/office/drawing/2014/main" xmlns="" id="{00000000-0008-0000-2000-00009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6" name="413 CuadroTexto">
          <a:extLst>
            <a:ext uri="{FF2B5EF4-FFF2-40B4-BE49-F238E27FC236}">
              <a16:creationId xmlns:a16="http://schemas.microsoft.com/office/drawing/2014/main" xmlns="" id="{00000000-0008-0000-2000-00009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7" name="414 CuadroTexto">
          <a:extLst>
            <a:ext uri="{FF2B5EF4-FFF2-40B4-BE49-F238E27FC236}">
              <a16:creationId xmlns:a16="http://schemas.microsoft.com/office/drawing/2014/main" xmlns="" id="{00000000-0008-0000-2000-00009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8" name="415 CuadroTexto">
          <a:extLst>
            <a:ext uri="{FF2B5EF4-FFF2-40B4-BE49-F238E27FC236}">
              <a16:creationId xmlns:a16="http://schemas.microsoft.com/office/drawing/2014/main" xmlns="" id="{00000000-0008-0000-2000-00009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9" name="416 CuadroTexto">
          <a:extLst>
            <a:ext uri="{FF2B5EF4-FFF2-40B4-BE49-F238E27FC236}">
              <a16:creationId xmlns:a16="http://schemas.microsoft.com/office/drawing/2014/main" xmlns="" id="{00000000-0008-0000-2000-00009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0" name="417 CuadroTexto">
          <a:extLst>
            <a:ext uri="{FF2B5EF4-FFF2-40B4-BE49-F238E27FC236}">
              <a16:creationId xmlns:a16="http://schemas.microsoft.com/office/drawing/2014/main" xmlns="" id="{00000000-0008-0000-2000-00009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1" name="418 CuadroTexto">
          <a:extLst>
            <a:ext uri="{FF2B5EF4-FFF2-40B4-BE49-F238E27FC236}">
              <a16:creationId xmlns:a16="http://schemas.microsoft.com/office/drawing/2014/main" xmlns="" id="{00000000-0008-0000-2000-00009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2" name="419 CuadroTexto">
          <a:extLst>
            <a:ext uri="{FF2B5EF4-FFF2-40B4-BE49-F238E27FC236}">
              <a16:creationId xmlns:a16="http://schemas.microsoft.com/office/drawing/2014/main" xmlns="" id="{00000000-0008-0000-2000-00009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3" name="420 CuadroTexto">
          <a:extLst>
            <a:ext uri="{FF2B5EF4-FFF2-40B4-BE49-F238E27FC236}">
              <a16:creationId xmlns:a16="http://schemas.microsoft.com/office/drawing/2014/main" xmlns="" id="{00000000-0008-0000-2000-00009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4" name="421 CuadroTexto">
          <a:extLst>
            <a:ext uri="{FF2B5EF4-FFF2-40B4-BE49-F238E27FC236}">
              <a16:creationId xmlns:a16="http://schemas.microsoft.com/office/drawing/2014/main" xmlns="" id="{00000000-0008-0000-2000-00009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5" name="422 CuadroTexto">
          <a:extLst>
            <a:ext uri="{FF2B5EF4-FFF2-40B4-BE49-F238E27FC236}">
              <a16:creationId xmlns:a16="http://schemas.microsoft.com/office/drawing/2014/main" xmlns="" id="{00000000-0008-0000-2000-00009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416" name="423 CuadroTexto">
          <a:extLst>
            <a:ext uri="{FF2B5EF4-FFF2-40B4-BE49-F238E27FC236}">
              <a16:creationId xmlns:a16="http://schemas.microsoft.com/office/drawing/2014/main" xmlns="" id="{00000000-0008-0000-2000-0000A0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7" name="424 CuadroTexto">
          <a:extLst>
            <a:ext uri="{FF2B5EF4-FFF2-40B4-BE49-F238E27FC236}">
              <a16:creationId xmlns:a16="http://schemas.microsoft.com/office/drawing/2014/main" xmlns="" id="{00000000-0008-0000-2000-0000A1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8" name="425 CuadroTexto">
          <a:extLst>
            <a:ext uri="{FF2B5EF4-FFF2-40B4-BE49-F238E27FC236}">
              <a16:creationId xmlns:a16="http://schemas.microsoft.com/office/drawing/2014/main" xmlns="" id="{00000000-0008-0000-2000-0000A2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9" name="426 CuadroTexto">
          <a:extLst>
            <a:ext uri="{FF2B5EF4-FFF2-40B4-BE49-F238E27FC236}">
              <a16:creationId xmlns:a16="http://schemas.microsoft.com/office/drawing/2014/main" xmlns="" id="{00000000-0008-0000-2000-0000A3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0" name="427 CuadroTexto">
          <a:extLst>
            <a:ext uri="{FF2B5EF4-FFF2-40B4-BE49-F238E27FC236}">
              <a16:creationId xmlns:a16="http://schemas.microsoft.com/office/drawing/2014/main" xmlns="" id="{00000000-0008-0000-2000-0000A4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1" name="428 CuadroTexto">
          <a:extLst>
            <a:ext uri="{FF2B5EF4-FFF2-40B4-BE49-F238E27FC236}">
              <a16:creationId xmlns:a16="http://schemas.microsoft.com/office/drawing/2014/main" xmlns="" id="{00000000-0008-0000-2000-0000A5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2" name="429 CuadroTexto">
          <a:extLst>
            <a:ext uri="{FF2B5EF4-FFF2-40B4-BE49-F238E27FC236}">
              <a16:creationId xmlns:a16="http://schemas.microsoft.com/office/drawing/2014/main" xmlns="" id="{00000000-0008-0000-2000-0000A6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3" name="430 CuadroTexto">
          <a:extLst>
            <a:ext uri="{FF2B5EF4-FFF2-40B4-BE49-F238E27FC236}">
              <a16:creationId xmlns:a16="http://schemas.microsoft.com/office/drawing/2014/main" xmlns="" id="{00000000-0008-0000-2000-0000A7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4" name="431 CuadroTexto">
          <a:extLst>
            <a:ext uri="{FF2B5EF4-FFF2-40B4-BE49-F238E27FC236}">
              <a16:creationId xmlns:a16="http://schemas.microsoft.com/office/drawing/2014/main" xmlns="" id="{00000000-0008-0000-2000-0000A8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5" name="432 CuadroTexto">
          <a:extLst>
            <a:ext uri="{FF2B5EF4-FFF2-40B4-BE49-F238E27FC236}">
              <a16:creationId xmlns:a16="http://schemas.microsoft.com/office/drawing/2014/main" xmlns="" id="{00000000-0008-0000-2000-0000A9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6" name="433 CuadroTexto">
          <a:extLst>
            <a:ext uri="{FF2B5EF4-FFF2-40B4-BE49-F238E27FC236}">
              <a16:creationId xmlns:a16="http://schemas.microsoft.com/office/drawing/2014/main" xmlns="" id="{00000000-0008-0000-2000-0000AA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7" name="434 CuadroTexto">
          <a:extLst>
            <a:ext uri="{FF2B5EF4-FFF2-40B4-BE49-F238E27FC236}">
              <a16:creationId xmlns:a16="http://schemas.microsoft.com/office/drawing/2014/main" xmlns="" id="{00000000-0008-0000-2000-0000AB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8" name="435 CuadroTexto">
          <a:extLst>
            <a:ext uri="{FF2B5EF4-FFF2-40B4-BE49-F238E27FC236}">
              <a16:creationId xmlns:a16="http://schemas.microsoft.com/office/drawing/2014/main" xmlns="" id="{00000000-0008-0000-2000-0000AC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9" name="436 CuadroTexto">
          <a:extLst>
            <a:ext uri="{FF2B5EF4-FFF2-40B4-BE49-F238E27FC236}">
              <a16:creationId xmlns:a16="http://schemas.microsoft.com/office/drawing/2014/main" xmlns="" id="{00000000-0008-0000-2000-0000AD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0" name="437 CuadroTexto">
          <a:extLst>
            <a:ext uri="{FF2B5EF4-FFF2-40B4-BE49-F238E27FC236}">
              <a16:creationId xmlns:a16="http://schemas.microsoft.com/office/drawing/2014/main" xmlns="" id="{00000000-0008-0000-2000-0000AE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 name="438 CuadroTexto">
          <a:extLst>
            <a:ext uri="{FF2B5EF4-FFF2-40B4-BE49-F238E27FC236}">
              <a16:creationId xmlns:a16="http://schemas.microsoft.com/office/drawing/2014/main" xmlns="" id="{00000000-0008-0000-2000-0000AF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 name="439 CuadroTexto">
          <a:extLst>
            <a:ext uri="{FF2B5EF4-FFF2-40B4-BE49-F238E27FC236}">
              <a16:creationId xmlns:a16="http://schemas.microsoft.com/office/drawing/2014/main" xmlns="" id="{00000000-0008-0000-2000-0000B0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433" name="440 CuadroTexto">
          <a:extLst>
            <a:ext uri="{FF2B5EF4-FFF2-40B4-BE49-F238E27FC236}">
              <a16:creationId xmlns:a16="http://schemas.microsoft.com/office/drawing/2014/main" xmlns="" id="{00000000-0008-0000-2000-0000B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4" name="441 CuadroTexto">
          <a:extLst>
            <a:ext uri="{FF2B5EF4-FFF2-40B4-BE49-F238E27FC236}">
              <a16:creationId xmlns:a16="http://schemas.microsoft.com/office/drawing/2014/main" xmlns="" id="{00000000-0008-0000-2000-0000B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5" name="442 CuadroTexto">
          <a:extLst>
            <a:ext uri="{FF2B5EF4-FFF2-40B4-BE49-F238E27FC236}">
              <a16:creationId xmlns:a16="http://schemas.microsoft.com/office/drawing/2014/main" xmlns="" id="{00000000-0008-0000-2000-0000B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6" name="443 CuadroTexto">
          <a:extLst>
            <a:ext uri="{FF2B5EF4-FFF2-40B4-BE49-F238E27FC236}">
              <a16:creationId xmlns:a16="http://schemas.microsoft.com/office/drawing/2014/main" xmlns="" id="{00000000-0008-0000-2000-0000B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7" name="444 CuadroTexto">
          <a:extLst>
            <a:ext uri="{FF2B5EF4-FFF2-40B4-BE49-F238E27FC236}">
              <a16:creationId xmlns:a16="http://schemas.microsoft.com/office/drawing/2014/main" xmlns="" id="{00000000-0008-0000-2000-0000B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8" name="445 CuadroTexto">
          <a:extLst>
            <a:ext uri="{FF2B5EF4-FFF2-40B4-BE49-F238E27FC236}">
              <a16:creationId xmlns:a16="http://schemas.microsoft.com/office/drawing/2014/main" xmlns="" id="{00000000-0008-0000-2000-0000B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9" name="446 CuadroTexto">
          <a:extLst>
            <a:ext uri="{FF2B5EF4-FFF2-40B4-BE49-F238E27FC236}">
              <a16:creationId xmlns:a16="http://schemas.microsoft.com/office/drawing/2014/main" xmlns="" id="{00000000-0008-0000-2000-0000B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0" name="447 CuadroTexto">
          <a:extLst>
            <a:ext uri="{FF2B5EF4-FFF2-40B4-BE49-F238E27FC236}">
              <a16:creationId xmlns:a16="http://schemas.microsoft.com/office/drawing/2014/main" xmlns="" id="{00000000-0008-0000-2000-0000B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1" name="448 CuadroTexto">
          <a:extLst>
            <a:ext uri="{FF2B5EF4-FFF2-40B4-BE49-F238E27FC236}">
              <a16:creationId xmlns:a16="http://schemas.microsoft.com/office/drawing/2014/main" xmlns="" id="{00000000-0008-0000-2000-0000B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2" name="449 CuadroTexto">
          <a:extLst>
            <a:ext uri="{FF2B5EF4-FFF2-40B4-BE49-F238E27FC236}">
              <a16:creationId xmlns:a16="http://schemas.microsoft.com/office/drawing/2014/main" xmlns="" id="{00000000-0008-0000-2000-0000B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3" name="450 CuadroTexto">
          <a:extLst>
            <a:ext uri="{FF2B5EF4-FFF2-40B4-BE49-F238E27FC236}">
              <a16:creationId xmlns:a16="http://schemas.microsoft.com/office/drawing/2014/main" xmlns="" id="{00000000-0008-0000-2000-0000B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4" name="451 CuadroTexto">
          <a:extLst>
            <a:ext uri="{FF2B5EF4-FFF2-40B4-BE49-F238E27FC236}">
              <a16:creationId xmlns:a16="http://schemas.microsoft.com/office/drawing/2014/main" xmlns="" id="{00000000-0008-0000-2000-0000B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 name="17 CuadroTexto">
          <a:extLst>
            <a:ext uri="{FF2B5EF4-FFF2-40B4-BE49-F238E27FC236}">
              <a16:creationId xmlns:a16="http://schemas.microsoft.com/office/drawing/2014/main" xmlns=""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46" name="90 CuadroTexto">
          <a:extLst>
            <a:ext uri="{FF2B5EF4-FFF2-40B4-BE49-F238E27FC236}">
              <a16:creationId xmlns:a16="http://schemas.microsoft.com/office/drawing/2014/main" xmlns="" id="{00000000-0008-0000-2000-0000BE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7" name="91 CuadroTexto">
          <a:extLst>
            <a:ext uri="{FF2B5EF4-FFF2-40B4-BE49-F238E27FC236}">
              <a16:creationId xmlns:a16="http://schemas.microsoft.com/office/drawing/2014/main" xmlns="" id="{00000000-0008-0000-2000-0000BF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8" name="92 CuadroTexto">
          <a:extLst>
            <a:ext uri="{FF2B5EF4-FFF2-40B4-BE49-F238E27FC236}">
              <a16:creationId xmlns:a16="http://schemas.microsoft.com/office/drawing/2014/main" xmlns="" id="{00000000-0008-0000-2000-0000C0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9" name="93 CuadroTexto">
          <a:extLst>
            <a:ext uri="{FF2B5EF4-FFF2-40B4-BE49-F238E27FC236}">
              <a16:creationId xmlns:a16="http://schemas.microsoft.com/office/drawing/2014/main" xmlns="" id="{00000000-0008-0000-2000-0000C1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0" name="94 CuadroTexto">
          <a:extLst>
            <a:ext uri="{FF2B5EF4-FFF2-40B4-BE49-F238E27FC236}">
              <a16:creationId xmlns:a16="http://schemas.microsoft.com/office/drawing/2014/main" xmlns="" id="{00000000-0008-0000-2000-0000C2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 name="95 CuadroTexto">
          <a:extLst>
            <a:ext uri="{FF2B5EF4-FFF2-40B4-BE49-F238E27FC236}">
              <a16:creationId xmlns:a16="http://schemas.microsoft.com/office/drawing/2014/main" xmlns="" id="{00000000-0008-0000-2000-0000C3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 name="96 CuadroTexto">
          <a:extLst>
            <a:ext uri="{FF2B5EF4-FFF2-40B4-BE49-F238E27FC236}">
              <a16:creationId xmlns:a16="http://schemas.microsoft.com/office/drawing/2014/main" xmlns="" id="{00000000-0008-0000-2000-0000C4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3" name="97 CuadroTexto">
          <a:extLst>
            <a:ext uri="{FF2B5EF4-FFF2-40B4-BE49-F238E27FC236}">
              <a16:creationId xmlns:a16="http://schemas.microsoft.com/office/drawing/2014/main" xmlns="" id="{00000000-0008-0000-2000-0000C5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4" name="98 CuadroTexto">
          <a:extLst>
            <a:ext uri="{FF2B5EF4-FFF2-40B4-BE49-F238E27FC236}">
              <a16:creationId xmlns:a16="http://schemas.microsoft.com/office/drawing/2014/main" xmlns="" id="{00000000-0008-0000-2000-0000C6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5" name="99 CuadroTexto">
          <a:extLst>
            <a:ext uri="{FF2B5EF4-FFF2-40B4-BE49-F238E27FC236}">
              <a16:creationId xmlns:a16="http://schemas.microsoft.com/office/drawing/2014/main" xmlns="" id="{00000000-0008-0000-2000-0000C7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6" name="100 CuadroTexto">
          <a:extLst>
            <a:ext uri="{FF2B5EF4-FFF2-40B4-BE49-F238E27FC236}">
              <a16:creationId xmlns:a16="http://schemas.microsoft.com/office/drawing/2014/main" xmlns="" id="{00000000-0008-0000-2000-0000C8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7" name="101 CuadroTexto">
          <a:extLst>
            <a:ext uri="{FF2B5EF4-FFF2-40B4-BE49-F238E27FC236}">
              <a16:creationId xmlns:a16="http://schemas.microsoft.com/office/drawing/2014/main" xmlns="" id="{00000000-0008-0000-2000-0000C9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 name="118 CuadroTexto">
          <a:extLst>
            <a:ext uri="{FF2B5EF4-FFF2-40B4-BE49-F238E27FC236}">
              <a16:creationId xmlns:a16="http://schemas.microsoft.com/office/drawing/2014/main" xmlns=""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 name="119 CuadroTexto">
          <a:extLst>
            <a:ext uri="{FF2B5EF4-FFF2-40B4-BE49-F238E27FC236}">
              <a16:creationId xmlns:a16="http://schemas.microsoft.com/office/drawing/2014/main" xmlns=""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 name="120 CuadroTexto">
          <a:extLst>
            <a:ext uri="{FF2B5EF4-FFF2-40B4-BE49-F238E27FC236}">
              <a16:creationId xmlns:a16="http://schemas.microsoft.com/office/drawing/2014/main" xmlns=""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 name="121 CuadroTexto">
          <a:extLst>
            <a:ext uri="{FF2B5EF4-FFF2-40B4-BE49-F238E27FC236}">
              <a16:creationId xmlns:a16="http://schemas.microsoft.com/office/drawing/2014/main" xmlns=""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 name="122 CuadroTexto">
          <a:extLst>
            <a:ext uri="{FF2B5EF4-FFF2-40B4-BE49-F238E27FC236}">
              <a16:creationId xmlns:a16="http://schemas.microsoft.com/office/drawing/2014/main" xmlns=""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 name="123 CuadroTexto">
          <a:extLst>
            <a:ext uri="{FF2B5EF4-FFF2-40B4-BE49-F238E27FC236}">
              <a16:creationId xmlns:a16="http://schemas.microsoft.com/office/drawing/2014/main" xmlns=""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 name="124 CuadroTexto">
          <a:extLst>
            <a:ext uri="{FF2B5EF4-FFF2-40B4-BE49-F238E27FC236}">
              <a16:creationId xmlns:a16="http://schemas.microsoft.com/office/drawing/2014/main" xmlns=""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 name="125 CuadroTexto">
          <a:extLst>
            <a:ext uri="{FF2B5EF4-FFF2-40B4-BE49-F238E27FC236}">
              <a16:creationId xmlns:a16="http://schemas.microsoft.com/office/drawing/2014/main" xmlns=""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 name="143 CuadroTexto">
          <a:extLst>
            <a:ext uri="{FF2B5EF4-FFF2-40B4-BE49-F238E27FC236}">
              <a16:creationId xmlns:a16="http://schemas.microsoft.com/office/drawing/2014/main" xmlns=""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7" name="144 CuadroTexto">
          <a:extLst>
            <a:ext uri="{FF2B5EF4-FFF2-40B4-BE49-F238E27FC236}">
              <a16:creationId xmlns:a16="http://schemas.microsoft.com/office/drawing/2014/main" xmlns=""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 name="145 CuadroTexto">
          <a:extLst>
            <a:ext uri="{FF2B5EF4-FFF2-40B4-BE49-F238E27FC236}">
              <a16:creationId xmlns:a16="http://schemas.microsoft.com/office/drawing/2014/main" xmlns=""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9" name="146 CuadroTexto">
          <a:extLst>
            <a:ext uri="{FF2B5EF4-FFF2-40B4-BE49-F238E27FC236}">
              <a16:creationId xmlns:a16="http://schemas.microsoft.com/office/drawing/2014/main" xmlns=""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0" name="147 CuadroTexto">
          <a:extLst>
            <a:ext uri="{FF2B5EF4-FFF2-40B4-BE49-F238E27FC236}">
              <a16:creationId xmlns:a16="http://schemas.microsoft.com/office/drawing/2014/main" xmlns=""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 name="148 CuadroTexto">
          <a:extLst>
            <a:ext uri="{FF2B5EF4-FFF2-40B4-BE49-F238E27FC236}">
              <a16:creationId xmlns:a16="http://schemas.microsoft.com/office/drawing/2014/main" xmlns=""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 name="149 CuadroTexto">
          <a:extLst>
            <a:ext uri="{FF2B5EF4-FFF2-40B4-BE49-F238E27FC236}">
              <a16:creationId xmlns:a16="http://schemas.microsoft.com/office/drawing/2014/main" xmlns=""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 name="150 CuadroTexto">
          <a:extLst>
            <a:ext uri="{FF2B5EF4-FFF2-40B4-BE49-F238E27FC236}">
              <a16:creationId xmlns:a16="http://schemas.microsoft.com/office/drawing/2014/main" xmlns=""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 name="151 CuadroTexto">
          <a:extLst>
            <a:ext uri="{FF2B5EF4-FFF2-40B4-BE49-F238E27FC236}">
              <a16:creationId xmlns:a16="http://schemas.microsoft.com/office/drawing/2014/main" xmlns=""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 name="152 CuadroTexto">
          <a:extLst>
            <a:ext uri="{FF2B5EF4-FFF2-40B4-BE49-F238E27FC236}">
              <a16:creationId xmlns:a16="http://schemas.microsoft.com/office/drawing/2014/main" xmlns=""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 name="153 CuadroTexto">
          <a:extLst>
            <a:ext uri="{FF2B5EF4-FFF2-40B4-BE49-F238E27FC236}">
              <a16:creationId xmlns:a16="http://schemas.microsoft.com/office/drawing/2014/main" xmlns=""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 name="154 CuadroTexto">
          <a:extLst>
            <a:ext uri="{FF2B5EF4-FFF2-40B4-BE49-F238E27FC236}">
              <a16:creationId xmlns:a16="http://schemas.microsoft.com/office/drawing/2014/main" xmlns=""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 name="155 CuadroTexto">
          <a:extLst>
            <a:ext uri="{FF2B5EF4-FFF2-40B4-BE49-F238E27FC236}">
              <a16:creationId xmlns:a16="http://schemas.microsoft.com/office/drawing/2014/main" xmlns=""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 name="156 CuadroTexto">
          <a:extLst>
            <a:ext uri="{FF2B5EF4-FFF2-40B4-BE49-F238E27FC236}">
              <a16:creationId xmlns:a16="http://schemas.microsoft.com/office/drawing/2014/main" xmlns=""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 name="157 CuadroTexto">
          <a:extLst>
            <a:ext uri="{FF2B5EF4-FFF2-40B4-BE49-F238E27FC236}">
              <a16:creationId xmlns:a16="http://schemas.microsoft.com/office/drawing/2014/main" xmlns=""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 name="158 CuadroTexto">
          <a:extLst>
            <a:ext uri="{FF2B5EF4-FFF2-40B4-BE49-F238E27FC236}">
              <a16:creationId xmlns:a16="http://schemas.microsoft.com/office/drawing/2014/main" xmlns=""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 name="159 CuadroTexto">
          <a:extLst>
            <a:ext uri="{FF2B5EF4-FFF2-40B4-BE49-F238E27FC236}">
              <a16:creationId xmlns:a16="http://schemas.microsoft.com/office/drawing/2014/main" xmlns=""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 name="160 CuadroTexto">
          <a:extLst>
            <a:ext uri="{FF2B5EF4-FFF2-40B4-BE49-F238E27FC236}">
              <a16:creationId xmlns:a16="http://schemas.microsoft.com/office/drawing/2014/main" xmlns=""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 name="161 CuadroTexto">
          <a:extLst>
            <a:ext uri="{FF2B5EF4-FFF2-40B4-BE49-F238E27FC236}">
              <a16:creationId xmlns:a16="http://schemas.microsoft.com/office/drawing/2014/main" xmlns=""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5" name="162 CuadroTexto">
          <a:extLst>
            <a:ext uri="{FF2B5EF4-FFF2-40B4-BE49-F238E27FC236}">
              <a16:creationId xmlns:a16="http://schemas.microsoft.com/office/drawing/2014/main" xmlns=""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 name="163 CuadroTexto">
          <a:extLst>
            <a:ext uri="{FF2B5EF4-FFF2-40B4-BE49-F238E27FC236}">
              <a16:creationId xmlns:a16="http://schemas.microsoft.com/office/drawing/2014/main" xmlns=""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 name="164 CuadroTexto">
          <a:extLst>
            <a:ext uri="{FF2B5EF4-FFF2-40B4-BE49-F238E27FC236}">
              <a16:creationId xmlns:a16="http://schemas.microsoft.com/office/drawing/2014/main" xmlns=""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 name="165 CuadroTexto">
          <a:extLst>
            <a:ext uri="{FF2B5EF4-FFF2-40B4-BE49-F238E27FC236}">
              <a16:creationId xmlns:a16="http://schemas.microsoft.com/office/drawing/2014/main" xmlns=""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 name="166 CuadroTexto">
          <a:extLst>
            <a:ext uri="{FF2B5EF4-FFF2-40B4-BE49-F238E27FC236}">
              <a16:creationId xmlns:a16="http://schemas.microsoft.com/office/drawing/2014/main" xmlns=""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 name="167 CuadroTexto">
          <a:extLst>
            <a:ext uri="{FF2B5EF4-FFF2-40B4-BE49-F238E27FC236}">
              <a16:creationId xmlns:a16="http://schemas.microsoft.com/office/drawing/2014/main" xmlns=""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 name="168 CuadroTexto">
          <a:extLst>
            <a:ext uri="{FF2B5EF4-FFF2-40B4-BE49-F238E27FC236}">
              <a16:creationId xmlns:a16="http://schemas.microsoft.com/office/drawing/2014/main" xmlns=""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 name="169 CuadroTexto">
          <a:extLst>
            <a:ext uri="{FF2B5EF4-FFF2-40B4-BE49-F238E27FC236}">
              <a16:creationId xmlns:a16="http://schemas.microsoft.com/office/drawing/2014/main" xmlns=""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 name="170 CuadroTexto">
          <a:extLst>
            <a:ext uri="{FF2B5EF4-FFF2-40B4-BE49-F238E27FC236}">
              <a16:creationId xmlns:a16="http://schemas.microsoft.com/office/drawing/2014/main" xmlns=""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 name="171 CuadroTexto">
          <a:extLst>
            <a:ext uri="{FF2B5EF4-FFF2-40B4-BE49-F238E27FC236}">
              <a16:creationId xmlns:a16="http://schemas.microsoft.com/office/drawing/2014/main" xmlns=""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 name="172 CuadroTexto">
          <a:extLst>
            <a:ext uri="{FF2B5EF4-FFF2-40B4-BE49-F238E27FC236}">
              <a16:creationId xmlns:a16="http://schemas.microsoft.com/office/drawing/2014/main" xmlns=""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 name="173 CuadroTexto">
          <a:extLst>
            <a:ext uri="{FF2B5EF4-FFF2-40B4-BE49-F238E27FC236}">
              <a16:creationId xmlns:a16="http://schemas.microsoft.com/office/drawing/2014/main" xmlns=""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 name="174 CuadroTexto">
          <a:extLst>
            <a:ext uri="{FF2B5EF4-FFF2-40B4-BE49-F238E27FC236}">
              <a16:creationId xmlns:a16="http://schemas.microsoft.com/office/drawing/2014/main" xmlns=""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 name="175 CuadroTexto">
          <a:extLst>
            <a:ext uri="{FF2B5EF4-FFF2-40B4-BE49-F238E27FC236}">
              <a16:creationId xmlns:a16="http://schemas.microsoft.com/office/drawing/2014/main" xmlns=""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 name="176 CuadroTexto">
          <a:extLst>
            <a:ext uri="{FF2B5EF4-FFF2-40B4-BE49-F238E27FC236}">
              <a16:creationId xmlns:a16="http://schemas.microsoft.com/office/drawing/2014/main" xmlns=""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0" name="177 CuadroTexto">
          <a:extLst>
            <a:ext uri="{FF2B5EF4-FFF2-40B4-BE49-F238E27FC236}">
              <a16:creationId xmlns:a16="http://schemas.microsoft.com/office/drawing/2014/main" xmlns=""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1" name="178 CuadroTexto">
          <a:extLst>
            <a:ext uri="{FF2B5EF4-FFF2-40B4-BE49-F238E27FC236}">
              <a16:creationId xmlns:a16="http://schemas.microsoft.com/office/drawing/2014/main" xmlns=""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2" name="179 CuadroTexto">
          <a:extLst>
            <a:ext uri="{FF2B5EF4-FFF2-40B4-BE49-F238E27FC236}">
              <a16:creationId xmlns:a16="http://schemas.microsoft.com/office/drawing/2014/main" xmlns=""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3" name="180 CuadroTexto">
          <a:extLst>
            <a:ext uri="{FF2B5EF4-FFF2-40B4-BE49-F238E27FC236}">
              <a16:creationId xmlns:a16="http://schemas.microsoft.com/office/drawing/2014/main" xmlns=""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4" name="181 CuadroTexto">
          <a:extLst>
            <a:ext uri="{FF2B5EF4-FFF2-40B4-BE49-F238E27FC236}">
              <a16:creationId xmlns:a16="http://schemas.microsoft.com/office/drawing/2014/main" xmlns=""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5" name="182 CuadroTexto">
          <a:extLst>
            <a:ext uri="{FF2B5EF4-FFF2-40B4-BE49-F238E27FC236}">
              <a16:creationId xmlns:a16="http://schemas.microsoft.com/office/drawing/2014/main" xmlns=""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6" name="183 CuadroTexto">
          <a:extLst>
            <a:ext uri="{FF2B5EF4-FFF2-40B4-BE49-F238E27FC236}">
              <a16:creationId xmlns:a16="http://schemas.microsoft.com/office/drawing/2014/main" xmlns=""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7" name="184 CuadroTexto">
          <a:extLst>
            <a:ext uri="{FF2B5EF4-FFF2-40B4-BE49-F238E27FC236}">
              <a16:creationId xmlns:a16="http://schemas.microsoft.com/office/drawing/2014/main" xmlns=""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8" name="185 CuadroTexto">
          <a:extLst>
            <a:ext uri="{FF2B5EF4-FFF2-40B4-BE49-F238E27FC236}">
              <a16:creationId xmlns:a16="http://schemas.microsoft.com/office/drawing/2014/main" xmlns=""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9" name="186 CuadroTexto">
          <a:extLst>
            <a:ext uri="{FF2B5EF4-FFF2-40B4-BE49-F238E27FC236}">
              <a16:creationId xmlns:a16="http://schemas.microsoft.com/office/drawing/2014/main" xmlns=""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0" name="187 CuadroTexto">
          <a:extLst>
            <a:ext uri="{FF2B5EF4-FFF2-40B4-BE49-F238E27FC236}">
              <a16:creationId xmlns:a16="http://schemas.microsoft.com/office/drawing/2014/main" xmlns=""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1" name="188 CuadroTexto">
          <a:extLst>
            <a:ext uri="{FF2B5EF4-FFF2-40B4-BE49-F238E27FC236}">
              <a16:creationId xmlns:a16="http://schemas.microsoft.com/office/drawing/2014/main" xmlns=""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2" name="189 CuadroTexto">
          <a:extLst>
            <a:ext uri="{FF2B5EF4-FFF2-40B4-BE49-F238E27FC236}">
              <a16:creationId xmlns:a16="http://schemas.microsoft.com/office/drawing/2014/main" xmlns=""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 name="190 CuadroTexto">
          <a:extLst>
            <a:ext uri="{FF2B5EF4-FFF2-40B4-BE49-F238E27FC236}">
              <a16:creationId xmlns:a16="http://schemas.microsoft.com/office/drawing/2014/main" xmlns=""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 name="191 CuadroTexto">
          <a:extLst>
            <a:ext uri="{FF2B5EF4-FFF2-40B4-BE49-F238E27FC236}">
              <a16:creationId xmlns:a16="http://schemas.microsoft.com/office/drawing/2014/main" xmlns=""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 name="192 CuadroTexto">
          <a:extLst>
            <a:ext uri="{FF2B5EF4-FFF2-40B4-BE49-F238E27FC236}">
              <a16:creationId xmlns:a16="http://schemas.microsoft.com/office/drawing/2014/main" xmlns=""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 name="193 CuadroTexto">
          <a:extLst>
            <a:ext uri="{FF2B5EF4-FFF2-40B4-BE49-F238E27FC236}">
              <a16:creationId xmlns:a16="http://schemas.microsoft.com/office/drawing/2014/main" xmlns=""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 name="194 CuadroTexto">
          <a:extLst>
            <a:ext uri="{FF2B5EF4-FFF2-40B4-BE49-F238E27FC236}">
              <a16:creationId xmlns:a16="http://schemas.microsoft.com/office/drawing/2014/main" xmlns=""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 name="195 CuadroTexto">
          <a:extLst>
            <a:ext uri="{FF2B5EF4-FFF2-40B4-BE49-F238E27FC236}">
              <a16:creationId xmlns:a16="http://schemas.microsoft.com/office/drawing/2014/main" xmlns=""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 name="196 CuadroTexto">
          <a:extLst>
            <a:ext uri="{FF2B5EF4-FFF2-40B4-BE49-F238E27FC236}">
              <a16:creationId xmlns:a16="http://schemas.microsoft.com/office/drawing/2014/main" xmlns=""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 name="197 CuadroTexto">
          <a:extLst>
            <a:ext uri="{FF2B5EF4-FFF2-40B4-BE49-F238E27FC236}">
              <a16:creationId xmlns:a16="http://schemas.microsoft.com/office/drawing/2014/main" xmlns=""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 name="198 CuadroTexto">
          <a:extLst>
            <a:ext uri="{FF2B5EF4-FFF2-40B4-BE49-F238E27FC236}">
              <a16:creationId xmlns:a16="http://schemas.microsoft.com/office/drawing/2014/main" xmlns=""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 name="199 CuadroTexto">
          <a:extLst>
            <a:ext uri="{FF2B5EF4-FFF2-40B4-BE49-F238E27FC236}">
              <a16:creationId xmlns:a16="http://schemas.microsoft.com/office/drawing/2014/main" xmlns=""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 name="200 CuadroTexto">
          <a:extLst>
            <a:ext uri="{FF2B5EF4-FFF2-40B4-BE49-F238E27FC236}">
              <a16:creationId xmlns:a16="http://schemas.microsoft.com/office/drawing/2014/main" xmlns=""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 name="201 CuadroTexto">
          <a:extLst>
            <a:ext uri="{FF2B5EF4-FFF2-40B4-BE49-F238E27FC236}">
              <a16:creationId xmlns:a16="http://schemas.microsoft.com/office/drawing/2014/main" xmlns=""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 name="202 CuadroTexto">
          <a:extLst>
            <a:ext uri="{FF2B5EF4-FFF2-40B4-BE49-F238E27FC236}">
              <a16:creationId xmlns:a16="http://schemas.microsoft.com/office/drawing/2014/main" xmlns=""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 name="203 CuadroTexto">
          <a:extLst>
            <a:ext uri="{FF2B5EF4-FFF2-40B4-BE49-F238E27FC236}">
              <a16:creationId xmlns:a16="http://schemas.microsoft.com/office/drawing/2014/main" xmlns=""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 name="204 CuadroTexto">
          <a:extLst>
            <a:ext uri="{FF2B5EF4-FFF2-40B4-BE49-F238E27FC236}">
              <a16:creationId xmlns:a16="http://schemas.microsoft.com/office/drawing/2014/main" xmlns=""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 name="205 CuadroTexto">
          <a:extLst>
            <a:ext uri="{FF2B5EF4-FFF2-40B4-BE49-F238E27FC236}">
              <a16:creationId xmlns:a16="http://schemas.microsoft.com/office/drawing/2014/main" xmlns=""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 name="206 CuadroTexto">
          <a:extLst>
            <a:ext uri="{FF2B5EF4-FFF2-40B4-BE49-F238E27FC236}">
              <a16:creationId xmlns:a16="http://schemas.microsoft.com/office/drawing/2014/main" xmlns=""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 name="207 CuadroTexto">
          <a:extLst>
            <a:ext uri="{FF2B5EF4-FFF2-40B4-BE49-F238E27FC236}">
              <a16:creationId xmlns:a16="http://schemas.microsoft.com/office/drawing/2014/main" xmlns=""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 name="208 CuadroTexto">
          <a:extLst>
            <a:ext uri="{FF2B5EF4-FFF2-40B4-BE49-F238E27FC236}">
              <a16:creationId xmlns:a16="http://schemas.microsoft.com/office/drawing/2014/main" xmlns=""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 name="209 CuadroTexto">
          <a:extLst>
            <a:ext uri="{FF2B5EF4-FFF2-40B4-BE49-F238E27FC236}">
              <a16:creationId xmlns:a16="http://schemas.microsoft.com/office/drawing/2014/main" xmlns=""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 name="210 CuadroTexto">
          <a:extLst>
            <a:ext uri="{FF2B5EF4-FFF2-40B4-BE49-F238E27FC236}">
              <a16:creationId xmlns:a16="http://schemas.microsoft.com/office/drawing/2014/main" xmlns=""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 name="211 CuadroTexto">
          <a:extLst>
            <a:ext uri="{FF2B5EF4-FFF2-40B4-BE49-F238E27FC236}">
              <a16:creationId xmlns:a16="http://schemas.microsoft.com/office/drawing/2014/main" xmlns=""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 name="212 CuadroTexto">
          <a:extLst>
            <a:ext uri="{FF2B5EF4-FFF2-40B4-BE49-F238E27FC236}">
              <a16:creationId xmlns:a16="http://schemas.microsoft.com/office/drawing/2014/main" xmlns=""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 name="213 CuadroTexto">
          <a:extLst>
            <a:ext uri="{FF2B5EF4-FFF2-40B4-BE49-F238E27FC236}">
              <a16:creationId xmlns:a16="http://schemas.microsoft.com/office/drawing/2014/main" xmlns=""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 name="214 CuadroTexto">
          <a:extLst>
            <a:ext uri="{FF2B5EF4-FFF2-40B4-BE49-F238E27FC236}">
              <a16:creationId xmlns:a16="http://schemas.microsoft.com/office/drawing/2014/main" xmlns=""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 name="215 CuadroTexto">
          <a:extLst>
            <a:ext uri="{FF2B5EF4-FFF2-40B4-BE49-F238E27FC236}">
              <a16:creationId xmlns:a16="http://schemas.microsoft.com/office/drawing/2014/main" xmlns=""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 name="216 CuadroTexto">
          <a:extLst>
            <a:ext uri="{FF2B5EF4-FFF2-40B4-BE49-F238E27FC236}">
              <a16:creationId xmlns:a16="http://schemas.microsoft.com/office/drawing/2014/main" xmlns=""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 name="217 CuadroTexto">
          <a:extLst>
            <a:ext uri="{FF2B5EF4-FFF2-40B4-BE49-F238E27FC236}">
              <a16:creationId xmlns:a16="http://schemas.microsoft.com/office/drawing/2014/main" xmlns=""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 name="218 CuadroTexto">
          <a:extLst>
            <a:ext uri="{FF2B5EF4-FFF2-40B4-BE49-F238E27FC236}">
              <a16:creationId xmlns:a16="http://schemas.microsoft.com/office/drawing/2014/main" xmlns=""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 name="219 CuadroTexto">
          <a:extLst>
            <a:ext uri="{FF2B5EF4-FFF2-40B4-BE49-F238E27FC236}">
              <a16:creationId xmlns:a16="http://schemas.microsoft.com/office/drawing/2014/main" xmlns=""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 name="220 CuadroTexto">
          <a:extLst>
            <a:ext uri="{FF2B5EF4-FFF2-40B4-BE49-F238E27FC236}">
              <a16:creationId xmlns:a16="http://schemas.microsoft.com/office/drawing/2014/main" xmlns=""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4" name="221 CuadroTexto">
          <a:extLst>
            <a:ext uri="{FF2B5EF4-FFF2-40B4-BE49-F238E27FC236}">
              <a16:creationId xmlns:a16="http://schemas.microsoft.com/office/drawing/2014/main" xmlns=""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5" name="222 CuadroTexto">
          <a:extLst>
            <a:ext uri="{FF2B5EF4-FFF2-40B4-BE49-F238E27FC236}">
              <a16:creationId xmlns:a16="http://schemas.microsoft.com/office/drawing/2014/main" xmlns=""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 name="223 CuadroTexto">
          <a:extLst>
            <a:ext uri="{FF2B5EF4-FFF2-40B4-BE49-F238E27FC236}">
              <a16:creationId xmlns:a16="http://schemas.microsoft.com/office/drawing/2014/main" xmlns=""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 name="224 CuadroTexto">
          <a:extLst>
            <a:ext uri="{FF2B5EF4-FFF2-40B4-BE49-F238E27FC236}">
              <a16:creationId xmlns:a16="http://schemas.microsoft.com/office/drawing/2014/main" xmlns=""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 name="225 CuadroTexto">
          <a:extLst>
            <a:ext uri="{FF2B5EF4-FFF2-40B4-BE49-F238E27FC236}">
              <a16:creationId xmlns:a16="http://schemas.microsoft.com/office/drawing/2014/main" xmlns=""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 name="226 CuadroTexto">
          <a:extLst>
            <a:ext uri="{FF2B5EF4-FFF2-40B4-BE49-F238E27FC236}">
              <a16:creationId xmlns:a16="http://schemas.microsoft.com/office/drawing/2014/main" xmlns=""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 name="227 CuadroTexto">
          <a:extLst>
            <a:ext uri="{FF2B5EF4-FFF2-40B4-BE49-F238E27FC236}">
              <a16:creationId xmlns:a16="http://schemas.microsoft.com/office/drawing/2014/main" xmlns=""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 name="228 CuadroTexto">
          <a:extLst>
            <a:ext uri="{FF2B5EF4-FFF2-40B4-BE49-F238E27FC236}">
              <a16:creationId xmlns:a16="http://schemas.microsoft.com/office/drawing/2014/main" xmlns=""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 name="229 CuadroTexto">
          <a:extLst>
            <a:ext uri="{FF2B5EF4-FFF2-40B4-BE49-F238E27FC236}">
              <a16:creationId xmlns:a16="http://schemas.microsoft.com/office/drawing/2014/main" xmlns=""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 name="230 CuadroTexto">
          <a:extLst>
            <a:ext uri="{FF2B5EF4-FFF2-40B4-BE49-F238E27FC236}">
              <a16:creationId xmlns:a16="http://schemas.microsoft.com/office/drawing/2014/main" xmlns=""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 name="231 CuadroTexto">
          <a:extLst>
            <a:ext uri="{FF2B5EF4-FFF2-40B4-BE49-F238E27FC236}">
              <a16:creationId xmlns:a16="http://schemas.microsoft.com/office/drawing/2014/main" xmlns=""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 name="232 CuadroTexto">
          <a:extLst>
            <a:ext uri="{FF2B5EF4-FFF2-40B4-BE49-F238E27FC236}">
              <a16:creationId xmlns:a16="http://schemas.microsoft.com/office/drawing/2014/main" xmlns=""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 name="233 CuadroTexto">
          <a:extLst>
            <a:ext uri="{FF2B5EF4-FFF2-40B4-BE49-F238E27FC236}">
              <a16:creationId xmlns:a16="http://schemas.microsoft.com/office/drawing/2014/main" xmlns=""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 name="234 CuadroTexto">
          <a:extLst>
            <a:ext uri="{FF2B5EF4-FFF2-40B4-BE49-F238E27FC236}">
              <a16:creationId xmlns:a16="http://schemas.microsoft.com/office/drawing/2014/main" xmlns=""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 name="235 CuadroTexto">
          <a:extLst>
            <a:ext uri="{FF2B5EF4-FFF2-40B4-BE49-F238E27FC236}">
              <a16:creationId xmlns:a16="http://schemas.microsoft.com/office/drawing/2014/main" xmlns=""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 name="236 CuadroTexto">
          <a:extLst>
            <a:ext uri="{FF2B5EF4-FFF2-40B4-BE49-F238E27FC236}">
              <a16:creationId xmlns:a16="http://schemas.microsoft.com/office/drawing/2014/main" xmlns=""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 name="237 CuadroTexto">
          <a:extLst>
            <a:ext uri="{FF2B5EF4-FFF2-40B4-BE49-F238E27FC236}">
              <a16:creationId xmlns:a16="http://schemas.microsoft.com/office/drawing/2014/main" xmlns=""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1" name="238 CuadroTexto">
          <a:extLst>
            <a:ext uri="{FF2B5EF4-FFF2-40B4-BE49-F238E27FC236}">
              <a16:creationId xmlns:a16="http://schemas.microsoft.com/office/drawing/2014/main" xmlns=""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2" name="239 CuadroTexto">
          <a:extLst>
            <a:ext uri="{FF2B5EF4-FFF2-40B4-BE49-F238E27FC236}">
              <a16:creationId xmlns:a16="http://schemas.microsoft.com/office/drawing/2014/main" xmlns=""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3" name="240 CuadroTexto">
          <a:extLst>
            <a:ext uri="{FF2B5EF4-FFF2-40B4-BE49-F238E27FC236}">
              <a16:creationId xmlns:a16="http://schemas.microsoft.com/office/drawing/2014/main" xmlns=""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4" name="241 CuadroTexto">
          <a:extLst>
            <a:ext uri="{FF2B5EF4-FFF2-40B4-BE49-F238E27FC236}">
              <a16:creationId xmlns:a16="http://schemas.microsoft.com/office/drawing/2014/main" xmlns=""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5" name="242 CuadroTexto">
          <a:extLst>
            <a:ext uri="{FF2B5EF4-FFF2-40B4-BE49-F238E27FC236}">
              <a16:creationId xmlns:a16="http://schemas.microsoft.com/office/drawing/2014/main" xmlns=""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6" name="243 CuadroTexto">
          <a:extLst>
            <a:ext uri="{FF2B5EF4-FFF2-40B4-BE49-F238E27FC236}">
              <a16:creationId xmlns:a16="http://schemas.microsoft.com/office/drawing/2014/main" xmlns=""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7" name="244 CuadroTexto">
          <a:extLst>
            <a:ext uri="{FF2B5EF4-FFF2-40B4-BE49-F238E27FC236}">
              <a16:creationId xmlns:a16="http://schemas.microsoft.com/office/drawing/2014/main" xmlns=""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8" name="245 CuadroTexto">
          <a:extLst>
            <a:ext uri="{FF2B5EF4-FFF2-40B4-BE49-F238E27FC236}">
              <a16:creationId xmlns:a16="http://schemas.microsoft.com/office/drawing/2014/main" xmlns=""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9" name="246 CuadroTexto">
          <a:extLst>
            <a:ext uri="{FF2B5EF4-FFF2-40B4-BE49-F238E27FC236}">
              <a16:creationId xmlns:a16="http://schemas.microsoft.com/office/drawing/2014/main" xmlns=""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0" name="247 CuadroTexto">
          <a:extLst>
            <a:ext uri="{FF2B5EF4-FFF2-40B4-BE49-F238E27FC236}">
              <a16:creationId xmlns:a16="http://schemas.microsoft.com/office/drawing/2014/main" xmlns=""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1" name="248 CuadroTexto">
          <a:extLst>
            <a:ext uri="{FF2B5EF4-FFF2-40B4-BE49-F238E27FC236}">
              <a16:creationId xmlns:a16="http://schemas.microsoft.com/office/drawing/2014/main" xmlns=""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2" name="249 CuadroTexto">
          <a:extLst>
            <a:ext uri="{FF2B5EF4-FFF2-40B4-BE49-F238E27FC236}">
              <a16:creationId xmlns:a16="http://schemas.microsoft.com/office/drawing/2014/main" xmlns=""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3" name="250 CuadroTexto">
          <a:extLst>
            <a:ext uri="{FF2B5EF4-FFF2-40B4-BE49-F238E27FC236}">
              <a16:creationId xmlns:a16="http://schemas.microsoft.com/office/drawing/2014/main" xmlns=""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4" name="251 CuadroTexto">
          <a:extLst>
            <a:ext uri="{FF2B5EF4-FFF2-40B4-BE49-F238E27FC236}">
              <a16:creationId xmlns:a16="http://schemas.microsoft.com/office/drawing/2014/main" xmlns=""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5" name="252 CuadroTexto">
          <a:extLst>
            <a:ext uri="{FF2B5EF4-FFF2-40B4-BE49-F238E27FC236}">
              <a16:creationId xmlns:a16="http://schemas.microsoft.com/office/drawing/2014/main" xmlns=""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6" name="253 CuadroTexto">
          <a:extLst>
            <a:ext uri="{FF2B5EF4-FFF2-40B4-BE49-F238E27FC236}">
              <a16:creationId xmlns:a16="http://schemas.microsoft.com/office/drawing/2014/main" xmlns=""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7" name="254 CuadroTexto">
          <a:extLst>
            <a:ext uri="{FF2B5EF4-FFF2-40B4-BE49-F238E27FC236}">
              <a16:creationId xmlns:a16="http://schemas.microsoft.com/office/drawing/2014/main" xmlns=""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8" name="255 CuadroTexto">
          <a:extLst>
            <a:ext uri="{FF2B5EF4-FFF2-40B4-BE49-F238E27FC236}">
              <a16:creationId xmlns:a16="http://schemas.microsoft.com/office/drawing/2014/main" xmlns=""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9" name="256 CuadroTexto">
          <a:extLst>
            <a:ext uri="{FF2B5EF4-FFF2-40B4-BE49-F238E27FC236}">
              <a16:creationId xmlns:a16="http://schemas.microsoft.com/office/drawing/2014/main" xmlns=""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0" name="257 CuadroTexto">
          <a:extLst>
            <a:ext uri="{FF2B5EF4-FFF2-40B4-BE49-F238E27FC236}">
              <a16:creationId xmlns:a16="http://schemas.microsoft.com/office/drawing/2014/main" xmlns=""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1" name="258 CuadroTexto">
          <a:extLst>
            <a:ext uri="{FF2B5EF4-FFF2-40B4-BE49-F238E27FC236}">
              <a16:creationId xmlns:a16="http://schemas.microsoft.com/office/drawing/2014/main" xmlns=""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2" name="259 CuadroTexto">
          <a:extLst>
            <a:ext uri="{FF2B5EF4-FFF2-40B4-BE49-F238E27FC236}">
              <a16:creationId xmlns:a16="http://schemas.microsoft.com/office/drawing/2014/main" xmlns=""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3" name="260 CuadroTexto">
          <a:extLst>
            <a:ext uri="{FF2B5EF4-FFF2-40B4-BE49-F238E27FC236}">
              <a16:creationId xmlns:a16="http://schemas.microsoft.com/office/drawing/2014/main" xmlns=""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4" name="261 CuadroTexto">
          <a:extLst>
            <a:ext uri="{FF2B5EF4-FFF2-40B4-BE49-F238E27FC236}">
              <a16:creationId xmlns:a16="http://schemas.microsoft.com/office/drawing/2014/main" xmlns=""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5" name="262 CuadroTexto">
          <a:extLst>
            <a:ext uri="{FF2B5EF4-FFF2-40B4-BE49-F238E27FC236}">
              <a16:creationId xmlns:a16="http://schemas.microsoft.com/office/drawing/2014/main" xmlns=""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6" name="263 CuadroTexto">
          <a:extLst>
            <a:ext uri="{FF2B5EF4-FFF2-40B4-BE49-F238E27FC236}">
              <a16:creationId xmlns:a16="http://schemas.microsoft.com/office/drawing/2014/main" xmlns=""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7" name="264 CuadroTexto">
          <a:extLst>
            <a:ext uri="{FF2B5EF4-FFF2-40B4-BE49-F238E27FC236}">
              <a16:creationId xmlns:a16="http://schemas.microsoft.com/office/drawing/2014/main" xmlns=""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8" name="265 CuadroTexto">
          <a:extLst>
            <a:ext uri="{FF2B5EF4-FFF2-40B4-BE49-F238E27FC236}">
              <a16:creationId xmlns:a16="http://schemas.microsoft.com/office/drawing/2014/main" xmlns=""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9" name="266 CuadroTexto">
          <a:extLst>
            <a:ext uri="{FF2B5EF4-FFF2-40B4-BE49-F238E27FC236}">
              <a16:creationId xmlns:a16="http://schemas.microsoft.com/office/drawing/2014/main" xmlns=""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90" name="267 CuadroTexto">
          <a:extLst>
            <a:ext uri="{FF2B5EF4-FFF2-40B4-BE49-F238E27FC236}">
              <a16:creationId xmlns:a16="http://schemas.microsoft.com/office/drawing/2014/main" xmlns=""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591" name="268 CuadroTexto">
          <a:extLst>
            <a:ext uri="{FF2B5EF4-FFF2-40B4-BE49-F238E27FC236}">
              <a16:creationId xmlns:a16="http://schemas.microsoft.com/office/drawing/2014/main" xmlns="" id="{00000000-0008-0000-2000-00004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2" name="269 CuadroTexto">
          <a:extLst>
            <a:ext uri="{FF2B5EF4-FFF2-40B4-BE49-F238E27FC236}">
              <a16:creationId xmlns:a16="http://schemas.microsoft.com/office/drawing/2014/main" xmlns="" id="{00000000-0008-0000-2000-000050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3" name="270 CuadroTexto">
          <a:extLst>
            <a:ext uri="{FF2B5EF4-FFF2-40B4-BE49-F238E27FC236}">
              <a16:creationId xmlns:a16="http://schemas.microsoft.com/office/drawing/2014/main" xmlns="" id="{00000000-0008-0000-2000-000051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4" name="271 CuadroTexto">
          <a:extLst>
            <a:ext uri="{FF2B5EF4-FFF2-40B4-BE49-F238E27FC236}">
              <a16:creationId xmlns:a16="http://schemas.microsoft.com/office/drawing/2014/main" xmlns="" id="{00000000-0008-0000-2000-000052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5" name="272 CuadroTexto">
          <a:extLst>
            <a:ext uri="{FF2B5EF4-FFF2-40B4-BE49-F238E27FC236}">
              <a16:creationId xmlns:a16="http://schemas.microsoft.com/office/drawing/2014/main" xmlns="" id="{00000000-0008-0000-2000-000053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6" name="273 CuadroTexto">
          <a:extLst>
            <a:ext uri="{FF2B5EF4-FFF2-40B4-BE49-F238E27FC236}">
              <a16:creationId xmlns:a16="http://schemas.microsoft.com/office/drawing/2014/main" xmlns="" id="{00000000-0008-0000-2000-000054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7" name="274 CuadroTexto">
          <a:extLst>
            <a:ext uri="{FF2B5EF4-FFF2-40B4-BE49-F238E27FC236}">
              <a16:creationId xmlns:a16="http://schemas.microsoft.com/office/drawing/2014/main" xmlns="" id="{00000000-0008-0000-2000-000055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8" name="275 CuadroTexto">
          <a:extLst>
            <a:ext uri="{FF2B5EF4-FFF2-40B4-BE49-F238E27FC236}">
              <a16:creationId xmlns:a16="http://schemas.microsoft.com/office/drawing/2014/main" xmlns="" id="{00000000-0008-0000-2000-000056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9" name="276 CuadroTexto">
          <a:extLst>
            <a:ext uri="{FF2B5EF4-FFF2-40B4-BE49-F238E27FC236}">
              <a16:creationId xmlns:a16="http://schemas.microsoft.com/office/drawing/2014/main" xmlns="" id="{00000000-0008-0000-2000-000057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0" name="277 CuadroTexto">
          <a:extLst>
            <a:ext uri="{FF2B5EF4-FFF2-40B4-BE49-F238E27FC236}">
              <a16:creationId xmlns:a16="http://schemas.microsoft.com/office/drawing/2014/main" xmlns="" id="{00000000-0008-0000-2000-000058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1" name="278 CuadroTexto">
          <a:extLst>
            <a:ext uri="{FF2B5EF4-FFF2-40B4-BE49-F238E27FC236}">
              <a16:creationId xmlns:a16="http://schemas.microsoft.com/office/drawing/2014/main" xmlns="" id="{00000000-0008-0000-2000-000059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2" name="279 CuadroTexto">
          <a:extLst>
            <a:ext uri="{FF2B5EF4-FFF2-40B4-BE49-F238E27FC236}">
              <a16:creationId xmlns:a16="http://schemas.microsoft.com/office/drawing/2014/main" xmlns="" id="{00000000-0008-0000-2000-00005A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3" name="280 CuadroTexto">
          <a:extLst>
            <a:ext uri="{FF2B5EF4-FFF2-40B4-BE49-F238E27FC236}">
              <a16:creationId xmlns:a16="http://schemas.microsoft.com/office/drawing/2014/main" xmlns="" id="{00000000-0008-0000-2000-00005B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4" name="281 CuadroTexto">
          <a:extLst>
            <a:ext uri="{FF2B5EF4-FFF2-40B4-BE49-F238E27FC236}">
              <a16:creationId xmlns:a16="http://schemas.microsoft.com/office/drawing/2014/main" xmlns="" id="{00000000-0008-0000-2000-00005C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5" name="282 CuadroTexto">
          <a:extLst>
            <a:ext uri="{FF2B5EF4-FFF2-40B4-BE49-F238E27FC236}">
              <a16:creationId xmlns:a16="http://schemas.microsoft.com/office/drawing/2014/main" xmlns="" id="{00000000-0008-0000-2000-00005D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6" name="283 CuadroTexto">
          <a:extLst>
            <a:ext uri="{FF2B5EF4-FFF2-40B4-BE49-F238E27FC236}">
              <a16:creationId xmlns:a16="http://schemas.microsoft.com/office/drawing/2014/main" xmlns="" id="{00000000-0008-0000-2000-00005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7" name="284 CuadroTexto">
          <a:extLst>
            <a:ext uri="{FF2B5EF4-FFF2-40B4-BE49-F238E27FC236}">
              <a16:creationId xmlns:a16="http://schemas.microsoft.com/office/drawing/2014/main" xmlns="" id="{00000000-0008-0000-2000-00005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8" name="285 CuadroTexto">
          <a:extLst>
            <a:ext uri="{FF2B5EF4-FFF2-40B4-BE49-F238E27FC236}">
              <a16:creationId xmlns:a16="http://schemas.microsoft.com/office/drawing/2014/main" xmlns=""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09" name="286 CuadroTexto">
          <a:extLst>
            <a:ext uri="{FF2B5EF4-FFF2-40B4-BE49-F238E27FC236}">
              <a16:creationId xmlns:a16="http://schemas.microsoft.com/office/drawing/2014/main" xmlns=""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0" name="287 CuadroTexto">
          <a:extLst>
            <a:ext uri="{FF2B5EF4-FFF2-40B4-BE49-F238E27FC236}">
              <a16:creationId xmlns:a16="http://schemas.microsoft.com/office/drawing/2014/main" xmlns=""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1" name="288 CuadroTexto">
          <a:extLst>
            <a:ext uri="{FF2B5EF4-FFF2-40B4-BE49-F238E27FC236}">
              <a16:creationId xmlns:a16="http://schemas.microsoft.com/office/drawing/2014/main" xmlns=""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2" name="289 CuadroTexto">
          <a:extLst>
            <a:ext uri="{FF2B5EF4-FFF2-40B4-BE49-F238E27FC236}">
              <a16:creationId xmlns:a16="http://schemas.microsoft.com/office/drawing/2014/main" xmlns=""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3" name="290 CuadroTexto">
          <a:extLst>
            <a:ext uri="{FF2B5EF4-FFF2-40B4-BE49-F238E27FC236}">
              <a16:creationId xmlns:a16="http://schemas.microsoft.com/office/drawing/2014/main" xmlns=""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4" name="291 CuadroTexto">
          <a:extLst>
            <a:ext uri="{FF2B5EF4-FFF2-40B4-BE49-F238E27FC236}">
              <a16:creationId xmlns:a16="http://schemas.microsoft.com/office/drawing/2014/main" xmlns=""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5" name="292 CuadroTexto">
          <a:extLst>
            <a:ext uri="{FF2B5EF4-FFF2-40B4-BE49-F238E27FC236}">
              <a16:creationId xmlns:a16="http://schemas.microsoft.com/office/drawing/2014/main" xmlns=""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6" name="293 CuadroTexto">
          <a:extLst>
            <a:ext uri="{FF2B5EF4-FFF2-40B4-BE49-F238E27FC236}">
              <a16:creationId xmlns:a16="http://schemas.microsoft.com/office/drawing/2014/main" xmlns=""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7" name="294 CuadroTexto">
          <a:extLst>
            <a:ext uri="{FF2B5EF4-FFF2-40B4-BE49-F238E27FC236}">
              <a16:creationId xmlns:a16="http://schemas.microsoft.com/office/drawing/2014/main" xmlns=""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8" name="295 CuadroTexto">
          <a:extLst>
            <a:ext uri="{FF2B5EF4-FFF2-40B4-BE49-F238E27FC236}">
              <a16:creationId xmlns:a16="http://schemas.microsoft.com/office/drawing/2014/main" xmlns=""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9" name="296 CuadroTexto">
          <a:extLst>
            <a:ext uri="{FF2B5EF4-FFF2-40B4-BE49-F238E27FC236}">
              <a16:creationId xmlns:a16="http://schemas.microsoft.com/office/drawing/2014/main" xmlns=""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20" name="17 CuadroTexto">
          <a:extLst>
            <a:ext uri="{FF2B5EF4-FFF2-40B4-BE49-F238E27FC236}">
              <a16:creationId xmlns:a16="http://schemas.microsoft.com/office/drawing/2014/main" xmlns=""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621" name="90 CuadroTexto">
          <a:extLst>
            <a:ext uri="{FF2B5EF4-FFF2-40B4-BE49-F238E27FC236}">
              <a16:creationId xmlns:a16="http://schemas.microsoft.com/office/drawing/2014/main" xmlns="" id="{00000000-0008-0000-2000-00006D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2" name="91 CuadroTexto">
          <a:extLst>
            <a:ext uri="{FF2B5EF4-FFF2-40B4-BE49-F238E27FC236}">
              <a16:creationId xmlns:a16="http://schemas.microsoft.com/office/drawing/2014/main" xmlns="" id="{00000000-0008-0000-2000-00006E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3" name="92 CuadroTexto">
          <a:extLst>
            <a:ext uri="{FF2B5EF4-FFF2-40B4-BE49-F238E27FC236}">
              <a16:creationId xmlns:a16="http://schemas.microsoft.com/office/drawing/2014/main" xmlns="" id="{00000000-0008-0000-2000-00006F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4" name="93 CuadroTexto">
          <a:extLst>
            <a:ext uri="{FF2B5EF4-FFF2-40B4-BE49-F238E27FC236}">
              <a16:creationId xmlns:a16="http://schemas.microsoft.com/office/drawing/2014/main" xmlns="" id="{00000000-0008-0000-2000-000070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5" name="94 CuadroTexto">
          <a:extLst>
            <a:ext uri="{FF2B5EF4-FFF2-40B4-BE49-F238E27FC236}">
              <a16:creationId xmlns:a16="http://schemas.microsoft.com/office/drawing/2014/main" xmlns="" id="{00000000-0008-0000-2000-000071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6" name="95 CuadroTexto">
          <a:extLst>
            <a:ext uri="{FF2B5EF4-FFF2-40B4-BE49-F238E27FC236}">
              <a16:creationId xmlns:a16="http://schemas.microsoft.com/office/drawing/2014/main" xmlns="" id="{00000000-0008-0000-2000-000072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7" name="96 CuadroTexto">
          <a:extLst>
            <a:ext uri="{FF2B5EF4-FFF2-40B4-BE49-F238E27FC236}">
              <a16:creationId xmlns:a16="http://schemas.microsoft.com/office/drawing/2014/main" xmlns="" id="{00000000-0008-0000-2000-000073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8" name="97 CuadroTexto">
          <a:extLst>
            <a:ext uri="{FF2B5EF4-FFF2-40B4-BE49-F238E27FC236}">
              <a16:creationId xmlns:a16="http://schemas.microsoft.com/office/drawing/2014/main" xmlns="" id="{00000000-0008-0000-2000-000074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9" name="98 CuadroTexto">
          <a:extLst>
            <a:ext uri="{FF2B5EF4-FFF2-40B4-BE49-F238E27FC236}">
              <a16:creationId xmlns:a16="http://schemas.microsoft.com/office/drawing/2014/main" xmlns="" id="{00000000-0008-0000-2000-000075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0" name="99 CuadroTexto">
          <a:extLst>
            <a:ext uri="{FF2B5EF4-FFF2-40B4-BE49-F238E27FC236}">
              <a16:creationId xmlns:a16="http://schemas.microsoft.com/office/drawing/2014/main" xmlns="" id="{00000000-0008-0000-2000-000076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1" name="100 CuadroTexto">
          <a:extLst>
            <a:ext uri="{FF2B5EF4-FFF2-40B4-BE49-F238E27FC236}">
              <a16:creationId xmlns:a16="http://schemas.microsoft.com/office/drawing/2014/main" xmlns="" id="{00000000-0008-0000-2000-000077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2" name="101 CuadroTexto">
          <a:extLst>
            <a:ext uri="{FF2B5EF4-FFF2-40B4-BE49-F238E27FC236}">
              <a16:creationId xmlns:a16="http://schemas.microsoft.com/office/drawing/2014/main" xmlns="" id="{00000000-0008-0000-2000-000078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3" name="118 CuadroTexto">
          <a:extLst>
            <a:ext uri="{FF2B5EF4-FFF2-40B4-BE49-F238E27FC236}">
              <a16:creationId xmlns:a16="http://schemas.microsoft.com/office/drawing/2014/main" xmlns=""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4" name="119 CuadroTexto">
          <a:extLst>
            <a:ext uri="{FF2B5EF4-FFF2-40B4-BE49-F238E27FC236}">
              <a16:creationId xmlns:a16="http://schemas.microsoft.com/office/drawing/2014/main" xmlns=""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5" name="120 CuadroTexto">
          <a:extLst>
            <a:ext uri="{FF2B5EF4-FFF2-40B4-BE49-F238E27FC236}">
              <a16:creationId xmlns:a16="http://schemas.microsoft.com/office/drawing/2014/main" xmlns=""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6" name="121 CuadroTexto">
          <a:extLst>
            <a:ext uri="{FF2B5EF4-FFF2-40B4-BE49-F238E27FC236}">
              <a16:creationId xmlns:a16="http://schemas.microsoft.com/office/drawing/2014/main" xmlns=""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7" name="122 CuadroTexto">
          <a:extLst>
            <a:ext uri="{FF2B5EF4-FFF2-40B4-BE49-F238E27FC236}">
              <a16:creationId xmlns:a16="http://schemas.microsoft.com/office/drawing/2014/main" xmlns=""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8" name="123 CuadroTexto">
          <a:extLst>
            <a:ext uri="{FF2B5EF4-FFF2-40B4-BE49-F238E27FC236}">
              <a16:creationId xmlns:a16="http://schemas.microsoft.com/office/drawing/2014/main" xmlns=""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9" name="124 CuadroTexto">
          <a:extLst>
            <a:ext uri="{FF2B5EF4-FFF2-40B4-BE49-F238E27FC236}">
              <a16:creationId xmlns:a16="http://schemas.microsoft.com/office/drawing/2014/main" xmlns=""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0" name="125 CuadroTexto">
          <a:extLst>
            <a:ext uri="{FF2B5EF4-FFF2-40B4-BE49-F238E27FC236}">
              <a16:creationId xmlns:a16="http://schemas.microsoft.com/office/drawing/2014/main" xmlns=""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1" name="143 CuadroTexto">
          <a:extLst>
            <a:ext uri="{FF2B5EF4-FFF2-40B4-BE49-F238E27FC236}">
              <a16:creationId xmlns:a16="http://schemas.microsoft.com/office/drawing/2014/main" xmlns=""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2" name="144 CuadroTexto">
          <a:extLst>
            <a:ext uri="{FF2B5EF4-FFF2-40B4-BE49-F238E27FC236}">
              <a16:creationId xmlns:a16="http://schemas.microsoft.com/office/drawing/2014/main" xmlns=""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3" name="145 CuadroTexto">
          <a:extLst>
            <a:ext uri="{FF2B5EF4-FFF2-40B4-BE49-F238E27FC236}">
              <a16:creationId xmlns:a16="http://schemas.microsoft.com/office/drawing/2014/main" xmlns=""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4" name="146 CuadroTexto">
          <a:extLst>
            <a:ext uri="{FF2B5EF4-FFF2-40B4-BE49-F238E27FC236}">
              <a16:creationId xmlns:a16="http://schemas.microsoft.com/office/drawing/2014/main" xmlns=""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5" name="147 CuadroTexto">
          <a:extLst>
            <a:ext uri="{FF2B5EF4-FFF2-40B4-BE49-F238E27FC236}">
              <a16:creationId xmlns:a16="http://schemas.microsoft.com/office/drawing/2014/main" xmlns=""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6" name="148 CuadroTexto">
          <a:extLst>
            <a:ext uri="{FF2B5EF4-FFF2-40B4-BE49-F238E27FC236}">
              <a16:creationId xmlns:a16="http://schemas.microsoft.com/office/drawing/2014/main" xmlns=""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7" name="149 CuadroTexto">
          <a:extLst>
            <a:ext uri="{FF2B5EF4-FFF2-40B4-BE49-F238E27FC236}">
              <a16:creationId xmlns:a16="http://schemas.microsoft.com/office/drawing/2014/main" xmlns=""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8" name="150 CuadroTexto">
          <a:extLst>
            <a:ext uri="{FF2B5EF4-FFF2-40B4-BE49-F238E27FC236}">
              <a16:creationId xmlns:a16="http://schemas.microsoft.com/office/drawing/2014/main" xmlns=""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9" name="151 CuadroTexto">
          <a:extLst>
            <a:ext uri="{FF2B5EF4-FFF2-40B4-BE49-F238E27FC236}">
              <a16:creationId xmlns:a16="http://schemas.microsoft.com/office/drawing/2014/main" xmlns=""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0" name="152 CuadroTexto">
          <a:extLst>
            <a:ext uri="{FF2B5EF4-FFF2-40B4-BE49-F238E27FC236}">
              <a16:creationId xmlns:a16="http://schemas.microsoft.com/office/drawing/2014/main" xmlns=""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1" name="153 CuadroTexto">
          <a:extLst>
            <a:ext uri="{FF2B5EF4-FFF2-40B4-BE49-F238E27FC236}">
              <a16:creationId xmlns:a16="http://schemas.microsoft.com/office/drawing/2014/main" xmlns=""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2" name="154 CuadroTexto">
          <a:extLst>
            <a:ext uri="{FF2B5EF4-FFF2-40B4-BE49-F238E27FC236}">
              <a16:creationId xmlns:a16="http://schemas.microsoft.com/office/drawing/2014/main" xmlns=""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3" name="155 CuadroTexto">
          <a:extLst>
            <a:ext uri="{FF2B5EF4-FFF2-40B4-BE49-F238E27FC236}">
              <a16:creationId xmlns:a16="http://schemas.microsoft.com/office/drawing/2014/main" xmlns=""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4" name="156 CuadroTexto">
          <a:extLst>
            <a:ext uri="{FF2B5EF4-FFF2-40B4-BE49-F238E27FC236}">
              <a16:creationId xmlns:a16="http://schemas.microsoft.com/office/drawing/2014/main" xmlns=""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5" name="157 CuadroTexto">
          <a:extLst>
            <a:ext uri="{FF2B5EF4-FFF2-40B4-BE49-F238E27FC236}">
              <a16:creationId xmlns:a16="http://schemas.microsoft.com/office/drawing/2014/main" xmlns=""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6" name="158 CuadroTexto">
          <a:extLst>
            <a:ext uri="{FF2B5EF4-FFF2-40B4-BE49-F238E27FC236}">
              <a16:creationId xmlns:a16="http://schemas.microsoft.com/office/drawing/2014/main" xmlns=""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7" name="159 CuadroTexto">
          <a:extLst>
            <a:ext uri="{FF2B5EF4-FFF2-40B4-BE49-F238E27FC236}">
              <a16:creationId xmlns:a16="http://schemas.microsoft.com/office/drawing/2014/main" xmlns=""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8" name="160 CuadroTexto">
          <a:extLst>
            <a:ext uri="{FF2B5EF4-FFF2-40B4-BE49-F238E27FC236}">
              <a16:creationId xmlns:a16="http://schemas.microsoft.com/office/drawing/2014/main" xmlns=""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9" name="161 CuadroTexto">
          <a:extLst>
            <a:ext uri="{FF2B5EF4-FFF2-40B4-BE49-F238E27FC236}">
              <a16:creationId xmlns:a16="http://schemas.microsoft.com/office/drawing/2014/main" xmlns=""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0" name="162 CuadroTexto">
          <a:extLst>
            <a:ext uri="{FF2B5EF4-FFF2-40B4-BE49-F238E27FC236}">
              <a16:creationId xmlns:a16="http://schemas.microsoft.com/office/drawing/2014/main" xmlns=""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1" name="163 CuadroTexto">
          <a:extLst>
            <a:ext uri="{FF2B5EF4-FFF2-40B4-BE49-F238E27FC236}">
              <a16:creationId xmlns:a16="http://schemas.microsoft.com/office/drawing/2014/main" xmlns=""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2" name="164 CuadroTexto">
          <a:extLst>
            <a:ext uri="{FF2B5EF4-FFF2-40B4-BE49-F238E27FC236}">
              <a16:creationId xmlns:a16="http://schemas.microsoft.com/office/drawing/2014/main" xmlns=""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3" name="165 CuadroTexto">
          <a:extLst>
            <a:ext uri="{FF2B5EF4-FFF2-40B4-BE49-F238E27FC236}">
              <a16:creationId xmlns:a16="http://schemas.microsoft.com/office/drawing/2014/main" xmlns=""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4" name="166 CuadroTexto">
          <a:extLst>
            <a:ext uri="{FF2B5EF4-FFF2-40B4-BE49-F238E27FC236}">
              <a16:creationId xmlns:a16="http://schemas.microsoft.com/office/drawing/2014/main" xmlns=""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5" name="167 CuadroTexto">
          <a:extLst>
            <a:ext uri="{FF2B5EF4-FFF2-40B4-BE49-F238E27FC236}">
              <a16:creationId xmlns:a16="http://schemas.microsoft.com/office/drawing/2014/main" xmlns=""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6" name="168 CuadroTexto">
          <a:extLst>
            <a:ext uri="{FF2B5EF4-FFF2-40B4-BE49-F238E27FC236}">
              <a16:creationId xmlns:a16="http://schemas.microsoft.com/office/drawing/2014/main" xmlns=""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7" name="169 CuadroTexto">
          <a:extLst>
            <a:ext uri="{FF2B5EF4-FFF2-40B4-BE49-F238E27FC236}">
              <a16:creationId xmlns:a16="http://schemas.microsoft.com/office/drawing/2014/main" xmlns=""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8" name="170 CuadroTexto">
          <a:extLst>
            <a:ext uri="{FF2B5EF4-FFF2-40B4-BE49-F238E27FC236}">
              <a16:creationId xmlns:a16="http://schemas.microsoft.com/office/drawing/2014/main" xmlns=""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9" name="171 CuadroTexto">
          <a:extLst>
            <a:ext uri="{FF2B5EF4-FFF2-40B4-BE49-F238E27FC236}">
              <a16:creationId xmlns:a16="http://schemas.microsoft.com/office/drawing/2014/main" xmlns=""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0" name="172 CuadroTexto">
          <a:extLst>
            <a:ext uri="{FF2B5EF4-FFF2-40B4-BE49-F238E27FC236}">
              <a16:creationId xmlns:a16="http://schemas.microsoft.com/office/drawing/2014/main" xmlns=""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1" name="173 CuadroTexto">
          <a:extLst>
            <a:ext uri="{FF2B5EF4-FFF2-40B4-BE49-F238E27FC236}">
              <a16:creationId xmlns:a16="http://schemas.microsoft.com/office/drawing/2014/main" xmlns=""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2" name="174 CuadroTexto">
          <a:extLst>
            <a:ext uri="{FF2B5EF4-FFF2-40B4-BE49-F238E27FC236}">
              <a16:creationId xmlns:a16="http://schemas.microsoft.com/office/drawing/2014/main" xmlns=""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3" name="175 CuadroTexto">
          <a:extLst>
            <a:ext uri="{FF2B5EF4-FFF2-40B4-BE49-F238E27FC236}">
              <a16:creationId xmlns:a16="http://schemas.microsoft.com/office/drawing/2014/main" xmlns=""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4" name="176 CuadroTexto">
          <a:extLst>
            <a:ext uri="{FF2B5EF4-FFF2-40B4-BE49-F238E27FC236}">
              <a16:creationId xmlns:a16="http://schemas.microsoft.com/office/drawing/2014/main" xmlns=""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5" name="177 CuadroTexto">
          <a:extLst>
            <a:ext uri="{FF2B5EF4-FFF2-40B4-BE49-F238E27FC236}">
              <a16:creationId xmlns:a16="http://schemas.microsoft.com/office/drawing/2014/main" xmlns=""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6" name="178 CuadroTexto">
          <a:extLst>
            <a:ext uri="{FF2B5EF4-FFF2-40B4-BE49-F238E27FC236}">
              <a16:creationId xmlns:a16="http://schemas.microsoft.com/office/drawing/2014/main" xmlns=""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7" name="179 CuadroTexto">
          <a:extLst>
            <a:ext uri="{FF2B5EF4-FFF2-40B4-BE49-F238E27FC236}">
              <a16:creationId xmlns:a16="http://schemas.microsoft.com/office/drawing/2014/main" xmlns=""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8" name="180 CuadroTexto">
          <a:extLst>
            <a:ext uri="{FF2B5EF4-FFF2-40B4-BE49-F238E27FC236}">
              <a16:creationId xmlns:a16="http://schemas.microsoft.com/office/drawing/2014/main" xmlns=""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9" name="181 CuadroTexto">
          <a:extLst>
            <a:ext uri="{FF2B5EF4-FFF2-40B4-BE49-F238E27FC236}">
              <a16:creationId xmlns:a16="http://schemas.microsoft.com/office/drawing/2014/main" xmlns=""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0" name="182 CuadroTexto">
          <a:extLst>
            <a:ext uri="{FF2B5EF4-FFF2-40B4-BE49-F238E27FC236}">
              <a16:creationId xmlns:a16="http://schemas.microsoft.com/office/drawing/2014/main" xmlns=""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1" name="183 CuadroTexto">
          <a:extLst>
            <a:ext uri="{FF2B5EF4-FFF2-40B4-BE49-F238E27FC236}">
              <a16:creationId xmlns:a16="http://schemas.microsoft.com/office/drawing/2014/main" xmlns=""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2" name="184 CuadroTexto">
          <a:extLst>
            <a:ext uri="{FF2B5EF4-FFF2-40B4-BE49-F238E27FC236}">
              <a16:creationId xmlns:a16="http://schemas.microsoft.com/office/drawing/2014/main" xmlns=""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3" name="185 CuadroTexto">
          <a:extLst>
            <a:ext uri="{FF2B5EF4-FFF2-40B4-BE49-F238E27FC236}">
              <a16:creationId xmlns:a16="http://schemas.microsoft.com/office/drawing/2014/main" xmlns=""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4" name="186 CuadroTexto">
          <a:extLst>
            <a:ext uri="{FF2B5EF4-FFF2-40B4-BE49-F238E27FC236}">
              <a16:creationId xmlns:a16="http://schemas.microsoft.com/office/drawing/2014/main" xmlns=""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5" name="187 CuadroTexto">
          <a:extLst>
            <a:ext uri="{FF2B5EF4-FFF2-40B4-BE49-F238E27FC236}">
              <a16:creationId xmlns:a16="http://schemas.microsoft.com/office/drawing/2014/main" xmlns=""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6" name="188 CuadroTexto">
          <a:extLst>
            <a:ext uri="{FF2B5EF4-FFF2-40B4-BE49-F238E27FC236}">
              <a16:creationId xmlns:a16="http://schemas.microsoft.com/office/drawing/2014/main" xmlns=""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7" name="189 CuadroTexto">
          <a:extLst>
            <a:ext uri="{FF2B5EF4-FFF2-40B4-BE49-F238E27FC236}">
              <a16:creationId xmlns:a16="http://schemas.microsoft.com/office/drawing/2014/main" xmlns=""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8" name="190 CuadroTexto">
          <a:extLst>
            <a:ext uri="{FF2B5EF4-FFF2-40B4-BE49-F238E27FC236}">
              <a16:creationId xmlns:a16="http://schemas.microsoft.com/office/drawing/2014/main" xmlns=""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9" name="191 CuadroTexto">
          <a:extLst>
            <a:ext uri="{FF2B5EF4-FFF2-40B4-BE49-F238E27FC236}">
              <a16:creationId xmlns:a16="http://schemas.microsoft.com/office/drawing/2014/main" xmlns=""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0" name="192 CuadroTexto">
          <a:extLst>
            <a:ext uri="{FF2B5EF4-FFF2-40B4-BE49-F238E27FC236}">
              <a16:creationId xmlns:a16="http://schemas.microsoft.com/office/drawing/2014/main" xmlns=""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1" name="193 CuadroTexto">
          <a:extLst>
            <a:ext uri="{FF2B5EF4-FFF2-40B4-BE49-F238E27FC236}">
              <a16:creationId xmlns:a16="http://schemas.microsoft.com/office/drawing/2014/main" xmlns=""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2" name="194 CuadroTexto">
          <a:extLst>
            <a:ext uri="{FF2B5EF4-FFF2-40B4-BE49-F238E27FC236}">
              <a16:creationId xmlns:a16="http://schemas.microsoft.com/office/drawing/2014/main" xmlns=""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3" name="195 CuadroTexto">
          <a:extLst>
            <a:ext uri="{FF2B5EF4-FFF2-40B4-BE49-F238E27FC236}">
              <a16:creationId xmlns:a16="http://schemas.microsoft.com/office/drawing/2014/main" xmlns=""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4" name="196 CuadroTexto">
          <a:extLst>
            <a:ext uri="{FF2B5EF4-FFF2-40B4-BE49-F238E27FC236}">
              <a16:creationId xmlns:a16="http://schemas.microsoft.com/office/drawing/2014/main" xmlns=""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5" name="197 CuadroTexto">
          <a:extLst>
            <a:ext uri="{FF2B5EF4-FFF2-40B4-BE49-F238E27FC236}">
              <a16:creationId xmlns:a16="http://schemas.microsoft.com/office/drawing/2014/main" xmlns=""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6" name="198 CuadroTexto">
          <a:extLst>
            <a:ext uri="{FF2B5EF4-FFF2-40B4-BE49-F238E27FC236}">
              <a16:creationId xmlns:a16="http://schemas.microsoft.com/office/drawing/2014/main" xmlns=""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7" name="199 CuadroTexto">
          <a:extLst>
            <a:ext uri="{FF2B5EF4-FFF2-40B4-BE49-F238E27FC236}">
              <a16:creationId xmlns:a16="http://schemas.microsoft.com/office/drawing/2014/main" xmlns=""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8" name="200 CuadroTexto">
          <a:extLst>
            <a:ext uri="{FF2B5EF4-FFF2-40B4-BE49-F238E27FC236}">
              <a16:creationId xmlns:a16="http://schemas.microsoft.com/office/drawing/2014/main" xmlns=""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9" name="201 CuadroTexto">
          <a:extLst>
            <a:ext uri="{FF2B5EF4-FFF2-40B4-BE49-F238E27FC236}">
              <a16:creationId xmlns:a16="http://schemas.microsoft.com/office/drawing/2014/main" xmlns=""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0" name="202 CuadroTexto">
          <a:extLst>
            <a:ext uri="{FF2B5EF4-FFF2-40B4-BE49-F238E27FC236}">
              <a16:creationId xmlns:a16="http://schemas.microsoft.com/office/drawing/2014/main" xmlns=""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1" name="203 CuadroTexto">
          <a:extLst>
            <a:ext uri="{FF2B5EF4-FFF2-40B4-BE49-F238E27FC236}">
              <a16:creationId xmlns:a16="http://schemas.microsoft.com/office/drawing/2014/main" xmlns=""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2" name="204 CuadroTexto">
          <a:extLst>
            <a:ext uri="{FF2B5EF4-FFF2-40B4-BE49-F238E27FC236}">
              <a16:creationId xmlns:a16="http://schemas.microsoft.com/office/drawing/2014/main" xmlns=""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3" name="205 CuadroTexto">
          <a:extLst>
            <a:ext uri="{FF2B5EF4-FFF2-40B4-BE49-F238E27FC236}">
              <a16:creationId xmlns:a16="http://schemas.microsoft.com/office/drawing/2014/main" xmlns=""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4" name="206 CuadroTexto">
          <a:extLst>
            <a:ext uri="{FF2B5EF4-FFF2-40B4-BE49-F238E27FC236}">
              <a16:creationId xmlns:a16="http://schemas.microsoft.com/office/drawing/2014/main" xmlns=""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5" name="207 CuadroTexto">
          <a:extLst>
            <a:ext uri="{FF2B5EF4-FFF2-40B4-BE49-F238E27FC236}">
              <a16:creationId xmlns:a16="http://schemas.microsoft.com/office/drawing/2014/main" xmlns=""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6" name="208 CuadroTexto">
          <a:extLst>
            <a:ext uri="{FF2B5EF4-FFF2-40B4-BE49-F238E27FC236}">
              <a16:creationId xmlns:a16="http://schemas.microsoft.com/office/drawing/2014/main" xmlns=""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7" name="209 CuadroTexto">
          <a:extLst>
            <a:ext uri="{FF2B5EF4-FFF2-40B4-BE49-F238E27FC236}">
              <a16:creationId xmlns:a16="http://schemas.microsoft.com/office/drawing/2014/main" xmlns=""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8" name="210 CuadroTexto">
          <a:extLst>
            <a:ext uri="{FF2B5EF4-FFF2-40B4-BE49-F238E27FC236}">
              <a16:creationId xmlns:a16="http://schemas.microsoft.com/office/drawing/2014/main" xmlns=""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9" name="211 CuadroTexto">
          <a:extLst>
            <a:ext uri="{FF2B5EF4-FFF2-40B4-BE49-F238E27FC236}">
              <a16:creationId xmlns:a16="http://schemas.microsoft.com/office/drawing/2014/main" xmlns=""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0" name="212 CuadroTexto">
          <a:extLst>
            <a:ext uri="{FF2B5EF4-FFF2-40B4-BE49-F238E27FC236}">
              <a16:creationId xmlns:a16="http://schemas.microsoft.com/office/drawing/2014/main" xmlns=""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1" name="213 CuadroTexto">
          <a:extLst>
            <a:ext uri="{FF2B5EF4-FFF2-40B4-BE49-F238E27FC236}">
              <a16:creationId xmlns:a16="http://schemas.microsoft.com/office/drawing/2014/main" xmlns=""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2" name="214 CuadroTexto">
          <a:extLst>
            <a:ext uri="{FF2B5EF4-FFF2-40B4-BE49-F238E27FC236}">
              <a16:creationId xmlns:a16="http://schemas.microsoft.com/office/drawing/2014/main" xmlns=""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3" name="215 CuadroTexto">
          <a:extLst>
            <a:ext uri="{FF2B5EF4-FFF2-40B4-BE49-F238E27FC236}">
              <a16:creationId xmlns:a16="http://schemas.microsoft.com/office/drawing/2014/main" xmlns=""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4" name="216 CuadroTexto">
          <a:extLst>
            <a:ext uri="{FF2B5EF4-FFF2-40B4-BE49-F238E27FC236}">
              <a16:creationId xmlns:a16="http://schemas.microsoft.com/office/drawing/2014/main" xmlns=""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5" name="217 CuadroTexto">
          <a:extLst>
            <a:ext uri="{FF2B5EF4-FFF2-40B4-BE49-F238E27FC236}">
              <a16:creationId xmlns:a16="http://schemas.microsoft.com/office/drawing/2014/main" xmlns=""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6" name="218 CuadroTexto">
          <a:extLst>
            <a:ext uri="{FF2B5EF4-FFF2-40B4-BE49-F238E27FC236}">
              <a16:creationId xmlns:a16="http://schemas.microsoft.com/office/drawing/2014/main" xmlns=""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7" name="219 CuadroTexto">
          <a:extLst>
            <a:ext uri="{FF2B5EF4-FFF2-40B4-BE49-F238E27FC236}">
              <a16:creationId xmlns:a16="http://schemas.microsoft.com/office/drawing/2014/main" xmlns=""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8" name="220 CuadroTexto">
          <a:extLst>
            <a:ext uri="{FF2B5EF4-FFF2-40B4-BE49-F238E27FC236}">
              <a16:creationId xmlns:a16="http://schemas.microsoft.com/office/drawing/2014/main" xmlns=""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9" name="221 CuadroTexto">
          <a:extLst>
            <a:ext uri="{FF2B5EF4-FFF2-40B4-BE49-F238E27FC236}">
              <a16:creationId xmlns:a16="http://schemas.microsoft.com/office/drawing/2014/main" xmlns=""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0" name="222 CuadroTexto">
          <a:extLst>
            <a:ext uri="{FF2B5EF4-FFF2-40B4-BE49-F238E27FC236}">
              <a16:creationId xmlns:a16="http://schemas.microsoft.com/office/drawing/2014/main" xmlns=""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1" name="223 CuadroTexto">
          <a:extLst>
            <a:ext uri="{FF2B5EF4-FFF2-40B4-BE49-F238E27FC236}">
              <a16:creationId xmlns:a16="http://schemas.microsoft.com/office/drawing/2014/main" xmlns=""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2" name="224 CuadroTexto">
          <a:extLst>
            <a:ext uri="{FF2B5EF4-FFF2-40B4-BE49-F238E27FC236}">
              <a16:creationId xmlns:a16="http://schemas.microsoft.com/office/drawing/2014/main" xmlns=""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3" name="225 CuadroTexto">
          <a:extLst>
            <a:ext uri="{FF2B5EF4-FFF2-40B4-BE49-F238E27FC236}">
              <a16:creationId xmlns:a16="http://schemas.microsoft.com/office/drawing/2014/main" xmlns=""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4" name="226 CuadroTexto">
          <a:extLst>
            <a:ext uri="{FF2B5EF4-FFF2-40B4-BE49-F238E27FC236}">
              <a16:creationId xmlns:a16="http://schemas.microsoft.com/office/drawing/2014/main" xmlns=""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5" name="227 CuadroTexto">
          <a:extLst>
            <a:ext uri="{FF2B5EF4-FFF2-40B4-BE49-F238E27FC236}">
              <a16:creationId xmlns:a16="http://schemas.microsoft.com/office/drawing/2014/main" xmlns=""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6" name="228 CuadroTexto">
          <a:extLst>
            <a:ext uri="{FF2B5EF4-FFF2-40B4-BE49-F238E27FC236}">
              <a16:creationId xmlns:a16="http://schemas.microsoft.com/office/drawing/2014/main" xmlns=""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7" name="229 CuadroTexto">
          <a:extLst>
            <a:ext uri="{FF2B5EF4-FFF2-40B4-BE49-F238E27FC236}">
              <a16:creationId xmlns:a16="http://schemas.microsoft.com/office/drawing/2014/main" xmlns=""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8" name="230 CuadroTexto">
          <a:extLst>
            <a:ext uri="{FF2B5EF4-FFF2-40B4-BE49-F238E27FC236}">
              <a16:creationId xmlns:a16="http://schemas.microsoft.com/office/drawing/2014/main" xmlns=""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9" name="231 CuadroTexto">
          <a:extLst>
            <a:ext uri="{FF2B5EF4-FFF2-40B4-BE49-F238E27FC236}">
              <a16:creationId xmlns:a16="http://schemas.microsoft.com/office/drawing/2014/main" xmlns=""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0" name="232 CuadroTexto">
          <a:extLst>
            <a:ext uri="{FF2B5EF4-FFF2-40B4-BE49-F238E27FC236}">
              <a16:creationId xmlns:a16="http://schemas.microsoft.com/office/drawing/2014/main" xmlns=""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1" name="233 CuadroTexto">
          <a:extLst>
            <a:ext uri="{FF2B5EF4-FFF2-40B4-BE49-F238E27FC236}">
              <a16:creationId xmlns:a16="http://schemas.microsoft.com/office/drawing/2014/main" xmlns=""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2" name="234 CuadroTexto">
          <a:extLst>
            <a:ext uri="{FF2B5EF4-FFF2-40B4-BE49-F238E27FC236}">
              <a16:creationId xmlns:a16="http://schemas.microsoft.com/office/drawing/2014/main" xmlns=""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3" name="235 CuadroTexto">
          <a:extLst>
            <a:ext uri="{FF2B5EF4-FFF2-40B4-BE49-F238E27FC236}">
              <a16:creationId xmlns:a16="http://schemas.microsoft.com/office/drawing/2014/main" xmlns=""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4" name="236 CuadroTexto">
          <a:extLst>
            <a:ext uri="{FF2B5EF4-FFF2-40B4-BE49-F238E27FC236}">
              <a16:creationId xmlns:a16="http://schemas.microsoft.com/office/drawing/2014/main" xmlns=""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5" name="237 CuadroTexto">
          <a:extLst>
            <a:ext uri="{FF2B5EF4-FFF2-40B4-BE49-F238E27FC236}">
              <a16:creationId xmlns:a16="http://schemas.microsoft.com/office/drawing/2014/main" xmlns=""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6" name="238 CuadroTexto">
          <a:extLst>
            <a:ext uri="{FF2B5EF4-FFF2-40B4-BE49-F238E27FC236}">
              <a16:creationId xmlns:a16="http://schemas.microsoft.com/office/drawing/2014/main" xmlns=""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7" name="239 CuadroTexto">
          <a:extLst>
            <a:ext uri="{FF2B5EF4-FFF2-40B4-BE49-F238E27FC236}">
              <a16:creationId xmlns:a16="http://schemas.microsoft.com/office/drawing/2014/main" xmlns=""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8" name="240 CuadroTexto">
          <a:extLst>
            <a:ext uri="{FF2B5EF4-FFF2-40B4-BE49-F238E27FC236}">
              <a16:creationId xmlns:a16="http://schemas.microsoft.com/office/drawing/2014/main" xmlns=""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9" name="241 CuadroTexto">
          <a:extLst>
            <a:ext uri="{FF2B5EF4-FFF2-40B4-BE49-F238E27FC236}">
              <a16:creationId xmlns:a16="http://schemas.microsoft.com/office/drawing/2014/main" xmlns=""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0" name="242 CuadroTexto">
          <a:extLst>
            <a:ext uri="{FF2B5EF4-FFF2-40B4-BE49-F238E27FC236}">
              <a16:creationId xmlns:a16="http://schemas.microsoft.com/office/drawing/2014/main" xmlns=""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1" name="243 CuadroTexto">
          <a:extLst>
            <a:ext uri="{FF2B5EF4-FFF2-40B4-BE49-F238E27FC236}">
              <a16:creationId xmlns:a16="http://schemas.microsoft.com/office/drawing/2014/main" xmlns=""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2" name="244 CuadroTexto">
          <a:extLst>
            <a:ext uri="{FF2B5EF4-FFF2-40B4-BE49-F238E27FC236}">
              <a16:creationId xmlns:a16="http://schemas.microsoft.com/office/drawing/2014/main" xmlns=""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3" name="245 CuadroTexto">
          <a:extLst>
            <a:ext uri="{FF2B5EF4-FFF2-40B4-BE49-F238E27FC236}">
              <a16:creationId xmlns:a16="http://schemas.microsoft.com/office/drawing/2014/main" xmlns=""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4" name="246 CuadroTexto">
          <a:extLst>
            <a:ext uri="{FF2B5EF4-FFF2-40B4-BE49-F238E27FC236}">
              <a16:creationId xmlns:a16="http://schemas.microsoft.com/office/drawing/2014/main" xmlns=""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5" name="247 CuadroTexto">
          <a:extLst>
            <a:ext uri="{FF2B5EF4-FFF2-40B4-BE49-F238E27FC236}">
              <a16:creationId xmlns:a16="http://schemas.microsoft.com/office/drawing/2014/main" xmlns=""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6" name="248 CuadroTexto">
          <a:extLst>
            <a:ext uri="{FF2B5EF4-FFF2-40B4-BE49-F238E27FC236}">
              <a16:creationId xmlns:a16="http://schemas.microsoft.com/office/drawing/2014/main" xmlns=""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7" name="249 CuadroTexto">
          <a:extLst>
            <a:ext uri="{FF2B5EF4-FFF2-40B4-BE49-F238E27FC236}">
              <a16:creationId xmlns:a16="http://schemas.microsoft.com/office/drawing/2014/main" xmlns=""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8" name="250 CuadroTexto">
          <a:extLst>
            <a:ext uri="{FF2B5EF4-FFF2-40B4-BE49-F238E27FC236}">
              <a16:creationId xmlns:a16="http://schemas.microsoft.com/office/drawing/2014/main" xmlns=""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9" name="251 CuadroTexto">
          <a:extLst>
            <a:ext uri="{FF2B5EF4-FFF2-40B4-BE49-F238E27FC236}">
              <a16:creationId xmlns:a16="http://schemas.microsoft.com/office/drawing/2014/main" xmlns=""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0" name="252 CuadroTexto">
          <a:extLst>
            <a:ext uri="{FF2B5EF4-FFF2-40B4-BE49-F238E27FC236}">
              <a16:creationId xmlns:a16="http://schemas.microsoft.com/office/drawing/2014/main" xmlns=""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1" name="253 CuadroTexto">
          <a:extLst>
            <a:ext uri="{FF2B5EF4-FFF2-40B4-BE49-F238E27FC236}">
              <a16:creationId xmlns:a16="http://schemas.microsoft.com/office/drawing/2014/main" xmlns=""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2" name="254 CuadroTexto">
          <a:extLst>
            <a:ext uri="{FF2B5EF4-FFF2-40B4-BE49-F238E27FC236}">
              <a16:creationId xmlns:a16="http://schemas.microsoft.com/office/drawing/2014/main" xmlns=""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3" name="255 CuadroTexto">
          <a:extLst>
            <a:ext uri="{FF2B5EF4-FFF2-40B4-BE49-F238E27FC236}">
              <a16:creationId xmlns:a16="http://schemas.microsoft.com/office/drawing/2014/main" xmlns=""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4" name="256 CuadroTexto">
          <a:extLst>
            <a:ext uri="{FF2B5EF4-FFF2-40B4-BE49-F238E27FC236}">
              <a16:creationId xmlns:a16="http://schemas.microsoft.com/office/drawing/2014/main" xmlns=""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5" name="257 CuadroTexto">
          <a:extLst>
            <a:ext uri="{FF2B5EF4-FFF2-40B4-BE49-F238E27FC236}">
              <a16:creationId xmlns:a16="http://schemas.microsoft.com/office/drawing/2014/main" xmlns=""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6" name="258 CuadroTexto">
          <a:extLst>
            <a:ext uri="{FF2B5EF4-FFF2-40B4-BE49-F238E27FC236}">
              <a16:creationId xmlns:a16="http://schemas.microsoft.com/office/drawing/2014/main" xmlns=""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7" name="259 CuadroTexto">
          <a:extLst>
            <a:ext uri="{FF2B5EF4-FFF2-40B4-BE49-F238E27FC236}">
              <a16:creationId xmlns:a16="http://schemas.microsoft.com/office/drawing/2014/main" xmlns=""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8" name="260 CuadroTexto">
          <a:extLst>
            <a:ext uri="{FF2B5EF4-FFF2-40B4-BE49-F238E27FC236}">
              <a16:creationId xmlns:a16="http://schemas.microsoft.com/office/drawing/2014/main" xmlns=""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9" name="261 CuadroTexto">
          <a:extLst>
            <a:ext uri="{FF2B5EF4-FFF2-40B4-BE49-F238E27FC236}">
              <a16:creationId xmlns:a16="http://schemas.microsoft.com/office/drawing/2014/main" xmlns=""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0" name="262 CuadroTexto">
          <a:extLst>
            <a:ext uri="{FF2B5EF4-FFF2-40B4-BE49-F238E27FC236}">
              <a16:creationId xmlns:a16="http://schemas.microsoft.com/office/drawing/2014/main" xmlns=""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1" name="263 CuadroTexto">
          <a:extLst>
            <a:ext uri="{FF2B5EF4-FFF2-40B4-BE49-F238E27FC236}">
              <a16:creationId xmlns:a16="http://schemas.microsoft.com/office/drawing/2014/main" xmlns=""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2" name="264 CuadroTexto">
          <a:extLst>
            <a:ext uri="{FF2B5EF4-FFF2-40B4-BE49-F238E27FC236}">
              <a16:creationId xmlns:a16="http://schemas.microsoft.com/office/drawing/2014/main" xmlns=""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3" name="265 CuadroTexto">
          <a:extLst>
            <a:ext uri="{FF2B5EF4-FFF2-40B4-BE49-F238E27FC236}">
              <a16:creationId xmlns:a16="http://schemas.microsoft.com/office/drawing/2014/main" xmlns=""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4" name="266 CuadroTexto">
          <a:extLst>
            <a:ext uri="{FF2B5EF4-FFF2-40B4-BE49-F238E27FC236}">
              <a16:creationId xmlns:a16="http://schemas.microsoft.com/office/drawing/2014/main" xmlns=""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5" name="267 CuadroTexto">
          <a:extLst>
            <a:ext uri="{FF2B5EF4-FFF2-40B4-BE49-F238E27FC236}">
              <a16:creationId xmlns:a16="http://schemas.microsoft.com/office/drawing/2014/main" xmlns=""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766" name="268 CuadroTexto">
          <a:extLst>
            <a:ext uri="{FF2B5EF4-FFF2-40B4-BE49-F238E27FC236}">
              <a16:creationId xmlns:a16="http://schemas.microsoft.com/office/drawing/2014/main" xmlns="" id="{00000000-0008-0000-2000-0000F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7" name="269 CuadroTexto">
          <a:extLst>
            <a:ext uri="{FF2B5EF4-FFF2-40B4-BE49-F238E27FC236}">
              <a16:creationId xmlns:a16="http://schemas.microsoft.com/office/drawing/2014/main" xmlns="" id="{00000000-0008-0000-2000-0000F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8" name="270 CuadroTexto">
          <a:extLst>
            <a:ext uri="{FF2B5EF4-FFF2-40B4-BE49-F238E27FC236}">
              <a16:creationId xmlns:a16="http://schemas.microsoft.com/office/drawing/2014/main" xmlns="" id="{00000000-0008-0000-2000-00000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9" name="271 CuadroTexto">
          <a:extLst>
            <a:ext uri="{FF2B5EF4-FFF2-40B4-BE49-F238E27FC236}">
              <a16:creationId xmlns:a16="http://schemas.microsoft.com/office/drawing/2014/main" xmlns="" id="{00000000-0008-0000-2000-00000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0" name="272 CuadroTexto">
          <a:extLst>
            <a:ext uri="{FF2B5EF4-FFF2-40B4-BE49-F238E27FC236}">
              <a16:creationId xmlns:a16="http://schemas.microsoft.com/office/drawing/2014/main" xmlns="" id="{00000000-0008-0000-2000-00000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1" name="273 CuadroTexto">
          <a:extLst>
            <a:ext uri="{FF2B5EF4-FFF2-40B4-BE49-F238E27FC236}">
              <a16:creationId xmlns:a16="http://schemas.microsoft.com/office/drawing/2014/main" xmlns="" id="{00000000-0008-0000-2000-00000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2" name="274 CuadroTexto">
          <a:extLst>
            <a:ext uri="{FF2B5EF4-FFF2-40B4-BE49-F238E27FC236}">
              <a16:creationId xmlns:a16="http://schemas.microsoft.com/office/drawing/2014/main" xmlns="" id="{00000000-0008-0000-2000-00000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3" name="275 CuadroTexto">
          <a:extLst>
            <a:ext uri="{FF2B5EF4-FFF2-40B4-BE49-F238E27FC236}">
              <a16:creationId xmlns:a16="http://schemas.microsoft.com/office/drawing/2014/main" xmlns="" id="{00000000-0008-0000-2000-00000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4" name="276 CuadroTexto">
          <a:extLst>
            <a:ext uri="{FF2B5EF4-FFF2-40B4-BE49-F238E27FC236}">
              <a16:creationId xmlns:a16="http://schemas.microsoft.com/office/drawing/2014/main" xmlns="" id="{00000000-0008-0000-2000-00000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5" name="277 CuadroTexto">
          <a:extLst>
            <a:ext uri="{FF2B5EF4-FFF2-40B4-BE49-F238E27FC236}">
              <a16:creationId xmlns:a16="http://schemas.microsoft.com/office/drawing/2014/main" xmlns="" id="{00000000-0008-0000-2000-00000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6" name="278 CuadroTexto">
          <a:extLst>
            <a:ext uri="{FF2B5EF4-FFF2-40B4-BE49-F238E27FC236}">
              <a16:creationId xmlns:a16="http://schemas.microsoft.com/office/drawing/2014/main" xmlns="" id="{00000000-0008-0000-2000-00000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7" name="279 CuadroTexto">
          <a:extLst>
            <a:ext uri="{FF2B5EF4-FFF2-40B4-BE49-F238E27FC236}">
              <a16:creationId xmlns:a16="http://schemas.microsoft.com/office/drawing/2014/main" xmlns="" id="{00000000-0008-0000-2000-00000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8" name="280 CuadroTexto">
          <a:extLst>
            <a:ext uri="{FF2B5EF4-FFF2-40B4-BE49-F238E27FC236}">
              <a16:creationId xmlns:a16="http://schemas.microsoft.com/office/drawing/2014/main" xmlns="" id="{00000000-0008-0000-2000-00000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9" name="281 CuadroTexto">
          <a:extLst>
            <a:ext uri="{FF2B5EF4-FFF2-40B4-BE49-F238E27FC236}">
              <a16:creationId xmlns:a16="http://schemas.microsoft.com/office/drawing/2014/main" xmlns="" id="{00000000-0008-0000-2000-00000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0" name="282 CuadroTexto">
          <a:extLst>
            <a:ext uri="{FF2B5EF4-FFF2-40B4-BE49-F238E27FC236}">
              <a16:creationId xmlns:a16="http://schemas.microsoft.com/office/drawing/2014/main" xmlns="" id="{00000000-0008-0000-2000-00000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1" name="283 CuadroTexto">
          <a:extLst>
            <a:ext uri="{FF2B5EF4-FFF2-40B4-BE49-F238E27FC236}">
              <a16:creationId xmlns:a16="http://schemas.microsoft.com/office/drawing/2014/main" xmlns="" id="{00000000-0008-0000-2000-00000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2" name="284 CuadroTexto">
          <a:extLst>
            <a:ext uri="{FF2B5EF4-FFF2-40B4-BE49-F238E27FC236}">
              <a16:creationId xmlns:a16="http://schemas.microsoft.com/office/drawing/2014/main" xmlns="" id="{00000000-0008-0000-2000-00000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3" name="285 CuadroTexto">
          <a:extLst>
            <a:ext uri="{FF2B5EF4-FFF2-40B4-BE49-F238E27FC236}">
              <a16:creationId xmlns:a16="http://schemas.microsoft.com/office/drawing/2014/main" xmlns=""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4" name="286 CuadroTexto">
          <a:extLst>
            <a:ext uri="{FF2B5EF4-FFF2-40B4-BE49-F238E27FC236}">
              <a16:creationId xmlns:a16="http://schemas.microsoft.com/office/drawing/2014/main" xmlns=""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5" name="287 CuadroTexto">
          <a:extLst>
            <a:ext uri="{FF2B5EF4-FFF2-40B4-BE49-F238E27FC236}">
              <a16:creationId xmlns:a16="http://schemas.microsoft.com/office/drawing/2014/main" xmlns=""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6" name="288 CuadroTexto">
          <a:extLst>
            <a:ext uri="{FF2B5EF4-FFF2-40B4-BE49-F238E27FC236}">
              <a16:creationId xmlns:a16="http://schemas.microsoft.com/office/drawing/2014/main" xmlns=""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7" name="289 CuadroTexto">
          <a:extLst>
            <a:ext uri="{FF2B5EF4-FFF2-40B4-BE49-F238E27FC236}">
              <a16:creationId xmlns:a16="http://schemas.microsoft.com/office/drawing/2014/main" xmlns=""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8" name="290 CuadroTexto">
          <a:extLst>
            <a:ext uri="{FF2B5EF4-FFF2-40B4-BE49-F238E27FC236}">
              <a16:creationId xmlns:a16="http://schemas.microsoft.com/office/drawing/2014/main" xmlns=""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9" name="291 CuadroTexto">
          <a:extLst>
            <a:ext uri="{FF2B5EF4-FFF2-40B4-BE49-F238E27FC236}">
              <a16:creationId xmlns:a16="http://schemas.microsoft.com/office/drawing/2014/main" xmlns=""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0" name="292 CuadroTexto">
          <a:extLst>
            <a:ext uri="{FF2B5EF4-FFF2-40B4-BE49-F238E27FC236}">
              <a16:creationId xmlns:a16="http://schemas.microsoft.com/office/drawing/2014/main" xmlns=""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1" name="293 CuadroTexto">
          <a:extLst>
            <a:ext uri="{FF2B5EF4-FFF2-40B4-BE49-F238E27FC236}">
              <a16:creationId xmlns:a16="http://schemas.microsoft.com/office/drawing/2014/main" xmlns=""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2" name="294 CuadroTexto">
          <a:extLst>
            <a:ext uri="{FF2B5EF4-FFF2-40B4-BE49-F238E27FC236}">
              <a16:creationId xmlns:a16="http://schemas.microsoft.com/office/drawing/2014/main" xmlns=""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3" name="295 CuadroTexto">
          <a:extLst>
            <a:ext uri="{FF2B5EF4-FFF2-40B4-BE49-F238E27FC236}">
              <a16:creationId xmlns:a16="http://schemas.microsoft.com/office/drawing/2014/main" xmlns=""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4" name="296 CuadroTexto">
          <a:extLst>
            <a:ext uri="{FF2B5EF4-FFF2-40B4-BE49-F238E27FC236}">
              <a16:creationId xmlns:a16="http://schemas.microsoft.com/office/drawing/2014/main" xmlns=""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5" name="17 CuadroTexto">
          <a:extLst>
            <a:ext uri="{FF2B5EF4-FFF2-40B4-BE49-F238E27FC236}">
              <a16:creationId xmlns:a16="http://schemas.microsoft.com/office/drawing/2014/main" xmlns=""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796" name="90 CuadroTexto">
          <a:extLst>
            <a:ext uri="{FF2B5EF4-FFF2-40B4-BE49-F238E27FC236}">
              <a16:creationId xmlns:a16="http://schemas.microsoft.com/office/drawing/2014/main" xmlns="" id="{00000000-0008-0000-2000-00001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7" name="91 CuadroTexto">
          <a:extLst>
            <a:ext uri="{FF2B5EF4-FFF2-40B4-BE49-F238E27FC236}">
              <a16:creationId xmlns:a16="http://schemas.microsoft.com/office/drawing/2014/main" xmlns="" id="{00000000-0008-0000-2000-00001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8" name="92 CuadroTexto">
          <a:extLst>
            <a:ext uri="{FF2B5EF4-FFF2-40B4-BE49-F238E27FC236}">
              <a16:creationId xmlns:a16="http://schemas.microsoft.com/office/drawing/2014/main" xmlns="" id="{00000000-0008-0000-2000-00001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9" name="93 CuadroTexto">
          <a:extLst>
            <a:ext uri="{FF2B5EF4-FFF2-40B4-BE49-F238E27FC236}">
              <a16:creationId xmlns:a16="http://schemas.microsoft.com/office/drawing/2014/main" xmlns="" id="{00000000-0008-0000-2000-00001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0" name="94 CuadroTexto">
          <a:extLst>
            <a:ext uri="{FF2B5EF4-FFF2-40B4-BE49-F238E27FC236}">
              <a16:creationId xmlns:a16="http://schemas.microsoft.com/office/drawing/2014/main" xmlns="" id="{00000000-0008-0000-2000-000020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1" name="95 CuadroTexto">
          <a:extLst>
            <a:ext uri="{FF2B5EF4-FFF2-40B4-BE49-F238E27FC236}">
              <a16:creationId xmlns:a16="http://schemas.microsoft.com/office/drawing/2014/main" xmlns="" id="{00000000-0008-0000-2000-000021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2" name="96 CuadroTexto">
          <a:extLst>
            <a:ext uri="{FF2B5EF4-FFF2-40B4-BE49-F238E27FC236}">
              <a16:creationId xmlns:a16="http://schemas.microsoft.com/office/drawing/2014/main" xmlns="" id="{00000000-0008-0000-2000-000022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3" name="97 CuadroTexto">
          <a:extLst>
            <a:ext uri="{FF2B5EF4-FFF2-40B4-BE49-F238E27FC236}">
              <a16:creationId xmlns:a16="http://schemas.microsoft.com/office/drawing/2014/main" xmlns="" id="{00000000-0008-0000-2000-000023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4" name="98 CuadroTexto">
          <a:extLst>
            <a:ext uri="{FF2B5EF4-FFF2-40B4-BE49-F238E27FC236}">
              <a16:creationId xmlns:a16="http://schemas.microsoft.com/office/drawing/2014/main" xmlns="" id="{00000000-0008-0000-2000-00002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5" name="99 CuadroTexto">
          <a:extLst>
            <a:ext uri="{FF2B5EF4-FFF2-40B4-BE49-F238E27FC236}">
              <a16:creationId xmlns:a16="http://schemas.microsoft.com/office/drawing/2014/main" xmlns="" id="{00000000-0008-0000-2000-00002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6" name="100 CuadroTexto">
          <a:extLst>
            <a:ext uri="{FF2B5EF4-FFF2-40B4-BE49-F238E27FC236}">
              <a16:creationId xmlns:a16="http://schemas.microsoft.com/office/drawing/2014/main" xmlns="" id="{00000000-0008-0000-2000-00002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7" name="101 CuadroTexto">
          <a:extLst>
            <a:ext uri="{FF2B5EF4-FFF2-40B4-BE49-F238E27FC236}">
              <a16:creationId xmlns:a16="http://schemas.microsoft.com/office/drawing/2014/main" xmlns="" id="{00000000-0008-0000-2000-00002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8" name="118 CuadroTexto">
          <a:extLst>
            <a:ext uri="{FF2B5EF4-FFF2-40B4-BE49-F238E27FC236}">
              <a16:creationId xmlns:a16="http://schemas.microsoft.com/office/drawing/2014/main" xmlns=""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09" name="119 CuadroTexto">
          <a:extLst>
            <a:ext uri="{FF2B5EF4-FFF2-40B4-BE49-F238E27FC236}">
              <a16:creationId xmlns:a16="http://schemas.microsoft.com/office/drawing/2014/main" xmlns=""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0" name="120 CuadroTexto">
          <a:extLst>
            <a:ext uri="{FF2B5EF4-FFF2-40B4-BE49-F238E27FC236}">
              <a16:creationId xmlns:a16="http://schemas.microsoft.com/office/drawing/2014/main" xmlns=""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1" name="121 CuadroTexto">
          <a:extLst>
            <a:ext uri="{FF2B5EF4-FFF2-40B4-BE49-F238E27FC236}">
              <a16:creationId xmlns:a16="http://schemas.microsoft.com/office/drawing/2014/main" xmlns=""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2" name="122 CuadroTexto">
          <a:extLst>
            <a:ext uri="{FF2B5EF4-FFF2-40B4-BE49-F238E27FC236}">
              <a16:creationId xmlns:a16="http://schemas.microsoft.com/office/drawing/2014/main" xmlns=""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3" name="123 CuadroTexto">
          <a:extLst>
            <a:ext uri="{FF2B5EF4-FFF2-40B4-BE49-F238E27FC236}">
              <a16:creationId xmlns:a16="http://schemas.microsoft.com/office/drawing/2014/main" xmlns=""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4" name="124 CuadroTexto">
          <a:extLst>
            <a:ext uri="{FF2B5EF4-FFF2-40B4-BE49-F238E27FC236}">
              <a16:creationId xmlns:a16="http://schemas.microsoft.com/office/drawing/2014/main" xmlns=""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5" name="125 CuadroTexto">
          <a:extLst>
            <a:ext uri="{FF2B5EF4-FFF2-40B4-BE49-F238E27FC236}">
              <a16:creationId xmlns:a16="http://schemas.microsoft.com/office/drawing/2014/main" xmlns=""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6" name="143 CuadroTexto">
          <a:extLst>
            <a:ext uri="{FF2B5EF4-FFF2-40B4-BE49-F238E27FC236}">
              <a16:creationId xmlns:a16="http://schemas.microsoft.com/office/drawing/2014/main" xmlns=""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7" name="144 CuadroTexto">
          <a:extLst>
            <a:ext uri="{FF2B5EF4-FFF2-40B4-BE49-F238E27FC236}">
              <a16:creationId xmlns:a16="http://schemas.microsoft.com/office/drawing/2014/main" xmlns=""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8" name="145 CuadroTexto">
          <a:extLst>
            <a:ext uri="{FF2B5EF4-FFF2-40B4-BE49-F238E27FC236}">
              <a16:creationId xmlns:a16="http://schemas.microsoft.com/office/drawing/2014/main" xmlns=""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9" name="146 CuadroTexto">
          <a:extLst>
            <a:ext uri="{FF2B5EF4-FFF2-40B4-BE49-F238E27FC236}">
              <a16:creationId xmlns:a16="http://schemas.microsoft.com/office/drawing/2014/main" xmlns=""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0" name="147 CuadroTexto">
          <a:extLst>
            <a:ext uri="{FF2B5EF4-FFF2-40B4-BE49-F238E27FC236}">
              <a16:creationId xmlns:a16="http://schemas.microsoft.com/office/drawing/2014/main" xmlns=""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1" name="148 CuadroTexto">
          <a:extLst>
            <a:ext uri="{FF2B5EF4-FFF2-40B4-BE49-F238E27FC236}">
              <a16:creationId xmlns:a16="http://schemas.microsoft.com/office/drawing/2014/main" xmlns=""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2" name="149 CuadroTexto">
          <a:extLst>
            <a:ext uri="{FF2B5EF4-FFF2-40B4-BE49-F238E27FC236}">
              <a16:creationId xmlns:a16="http://schemas.microsoft.com/office/drawing/2014/main" xmlns=""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3" name="150 CuadroTexto">
          <a:extLst>
            <a:ext uri="{FF2B5EF4-FFF2-40B4-BE49-F238E27FC236}">
              <a16:creationId xmlns:a16="http://schemas.microsoft.com/office/drawing/2014/main" xmlns=""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4" name="151 CuadroTexto">
          <a:extLst>
            <a:ext uri="{FF2B5EF4-FFF2-40B4-BE49-F238E27FC236}">
              <a16:creationId xmlns:a16="http://schemas.microsoft.com/office/drawing/2014/main" xmlns=""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5" name="152 CuadroTexto">
          <a:extLst>
            <a:ext uri="{FF2B5EF4-FFF2-40B4-BE49-F238E27FC236}">
              <a16:creationId xmlns:a16="http://schemas.microsoft.com/office/drawing/2014/main" xmlns=""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6" name="153 CuadroTexto">
          <a:extLst>
            <a:ext uri="{FF2B5EF4-FFF2-40B4-BE49-F238E27FC236}">
              <a16:creationId xmlns:a16="http://schemas.microsoft.com/office/drawing/2014/main" xmlns=""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7" name="154 CuadroTexto">
          <a:extLst>
            <a:ext uri="{FF2B5EF4-FFF2-40B4-BE49-F238E27FC236}">
              <a16:creationId xmlns:a16="http://schemas.microsoft.com/office/drawing/2014/main" xmlns=""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8" name="155 CuadroTexto">
          <a:extLst>
            <a:ext uri="{FF2B5EF4-FFF2-40B4-BE49-F238E27FC236}">
              <a16:creationId xmlns:a16="http://schemas.microsoft.com/office/drawing/2014/main" xmlns=""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9" name="156 CuadroTexto">
          <a:extLst>
            <a:ext uri="{FF2B5EF4-FFF2-40B4-BE49-F238E27FC236}">
              <a16:creationId xmlns:a16="http://schemas.microsoft.com/office/drawing/2014/main" xmlns=""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0" name="157 CuadroTexto">
          <a:extLst>
            <a:ext uri="{FF2B5EF4-FFF2-40B4-BE49-F238E27FC236}">
              <a16:creationId xmlns:a16="http://schemas.microsoft.com/office/drawing/2014/main" xmlns=""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1" name="158 CuadroTexto">
          <a:extLst>
            <a:ext uri="{FF2B5EF4-FFF2-40B4-BE49-F238E27FC236}">
              <a16:creationId xmlns:a16="http://schemas.microsoft.com/office/drawing/2014/main" xmlns=""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2" name="159 CuadroTexto">
          <a:extLst>
            <a:ext uri="{FF2B5EF4-FFF2-40B4-BE49-F238E27FC236}">
              <a16:creationId xmlns:a16="http://schemas.microsoft.com/office/drawing/2014/main" xmlns=""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3" name="160 CuadroTexto">
          <a:extLst>
            <a:ext uri="{FF2B5EF4-FFF2-40B4-BE49-F238E27FC236}">
              <a16:creationId xmlns:a16="http://schemas.microsoft.com/office/drawing/2014/main" xmlns=""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4" name="161 CuadroTexto">
          <a:extLst>
            <a:ext uri="{FF2B5EF4-FFF2-40B4-BE49-F238E27FC236}">
              <a16:creationId xmlns:a16="http://schemas.microsoft.com/office/drawing/2014/main" xmlns=""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5" name="162 CuadroTexto">
          <a:extLst>
            <a:ext uri="{FF2B5EF4-FFF2-40B4-BE49-F238E27FC236}">
              <a16:creationId xmlns:a16="http://schemas.microsoft.com/office/drawing/2014/main" xmlns=""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6" name="163 CuadroTexto">
          <a:extLst>
            <a:ext uri="{FF2B5EF4-FFF2-40B4-BE49-F238E27FC236}">
              <a16:creationId xmlns:a16="http://schemas.microsoft.com/office/drawing/2014/main" xmlns=""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7" name="164 CuadroTexto">
          <a:extLst>
            <a:ext uri="{FF2B5EF4-FFF2-40B4-BE49-F238E27FC236}">
              <a16:creationId xmlns:a16="http://schemas.microsoft.com/office/drawing/2014/main" xmlns=""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8" name="165 CuadroTexto">
          <a:extLst>
            <a:ext uri="{FF2B5EF4-FFF2-40B4-BE49-F238E27FC236}">
              <a16:creationId xmlns:a16="http://schemas.microsoft.com/office/drawing/2014/main" xmlns=""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9" name="166 CuadroTexto">
          <a:extLst>
            <a:ext uri="{FF2B5EF4-FFF2-40B4-BE49-F238E27FC236}">
              <a16:creationId xmlns:a16="http://schemas.microsoft.com/office/drawing/2014/main" xmlns=""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0" name="167 CuadroTexto">
          <a:extLst>
            <a:ext uri="{FF2B5EF4-FFF2-40B4-BE49-F238E27FC236}">
              <a16:creationId xmlns:a16="http://schemas.microsoft.com/office/drawing/2014/main" xmlns=""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1" name="168 CuadroTexto">
          <a:extLst>
            <a:ext uri="{FF2B5EF4-FFF2-40B4-BE49-F238E27FC236}">
              <a16:creationId xmlns:a16="http://schemas.microsoft.com/office/drawing/2014/main" xmlns=""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2" name="169 CuadroTexto">
          <a:extLst>
            <a:ext uri="{FF2B5EF4-FFF2-40B4-BE49-F238E27FC236}">
              <a16:creationId xmlns:a16="http://schemas.microsoft.com/office/drawing/2014/main" xmlns=""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3" name="170 CuadroTexto">
          <a:extLst>
            <a:ext uri="{FF2B5EF4-FFF2-40B4-BE49-F238E27FC236}">
              <a16:creationId xmlns:a16="http://schemas.microsoft.com/office/drawing/2014/main" xmlns=""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4" name="171 CuadroTexto">
          <a:extLst>
            <a:ext uri="{FF2B5EF4-FFF2-40B4-BE49-F238E27FC236}">
              <a16:creationId xmlns:a16="http://schemas.microsoft.com/office/drawing/2014/main" xmlns=""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5" name="172 CuadroTexto">
          <a:extLst>
            <a:ext uri="{FF2B5EF4-FFF2-40B4-BE49-F238E27FC236}">
              <a16:creationId xmlns:a16="http://schemas.microsoft.com/office/drawing/2014/main" xmlns=""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6" name="173 CuadroTexto">
          <a:extLst>
            <a:ext uri="{FF2B5EF4-FFF2-40B4-BE49-F238E27FC236}">
              <a16:creationId xmlns:a16="http://schemas.microsoft.com/office/drawing/2014/main" xmlns=""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7" name="174 CuadroTexto">
          <a:extLst>
            <a:ext uri="{FF2B5EF4-FFF2-40B4-BE49-F238E27FC236}">
              <a16:creationId xmlns:a16="http://schemas.microsoft.com/office/drawing/2014/main" xmlns=""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8" name="175 CuadroTexto">
          <a:extLst>
            <a:ext uri="{FF2B5EF4-FFF2-40B4-BE49-F238E27FC236}">
              <a16:creationId xmlns:a16="http://schemas.microsoft.com/office/drawing/2014/main" xmlns=""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9" name="176 CuadroTexto">
          <a:extLst>
            <a:ext uri="{FF2B5EF4-FFF2-40B4-BE49-F238E27FC236}">
              <a16:creationId xmlns:a16="http://schemas.microsoft.com/office/drawing/2014/main" xmlns=""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0" name="177 CuadroTexto">
          <a:extLst>
            <a:ext uri="{FF2B5EF4-FFF2-40B4-BE49-F238E27FC236}">
              <a16:creationId xmlns:a16="http://schemas.microsoft.com/office/drawing/2014/main" xmlns=""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1" name="178 CuadroTexto">
          <a:extLst>
            <a:ext uri="{FF2B5EF4-FFF2-40B4-BE49-F238E27FC236}">
              <a16:creationId xmlns:a16="http://schemas.microsoft.com/office/drawing/2014/main" xmlns=""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2" name="179 CuadroTexto">
          <a:extLst>
            <a:ext uri="{FF2B5EF4-FFF2-40B4-BE49-F238E27FC236}">
              <a16:creationId xmlns:a16="http://schemas.microsoft.com/office/drawing/2014/main" xmlns=""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3" name="180 CuadroTexto">
          <a:extLst>
            <a:ext uri="{FF2B5EF4-FFF2-40B4-BE49-F238E27FC236}">
              <a16:creationId xmlns:a16="http://schemas.microsoft.com/office/drawing/2014/main" xmlns=""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4" name="181 CuadroTexto">
          <a:extLst>
            <a:ext uri="{FF2B5EF4-FFF2-40B4-BE49-F238E27FC236}">
              <a16:creationId xmlns:a16="http://schemas.microsoft.com/office/drawing/2014/main" xmlns=""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5" name="182 CuadroTexto">
          <a:extLst>
            <a:ext uri="{FF2B5EF4-FFF2-40B4-BE49-F238E27FC236}">
              <a16:creationId xmlns:a16="http://schemas.microsoft.com/office/drawing/2014/main" xmlns=""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6" name="183 CuadroTexto">
          <a:extLst>
            <a:ext uri="{FF2B5EF4-FFF2-40B4-BE49-F238E27FC236}">
              <a16:creationId xmlns:a16="http://schemas.microsoft.com/office/drawing/2014/main" xmlns=""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7" name="184 CuadroTexto">
          <a:extLst>
            <a:ext uri="{FF2B5EF4-FFF2-40B4-BE49-F238E27FC236}">
              <a16:creationId xmlns:a16="http://schemas.microsoft.com/office/drawing/2014/main" xmlns=""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8" name="185 CuadroTexto">
          <a:extLst>
            <a:ext uri="{FF2B5EF4-FFF2-40B4-BE49-F238E27FC236}">
              <a16:creationId xmlns:a16="http://schemas.microsoft.com/office/drawing/2014/main" xmlns=""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9" name="186 CuadroTexto">
          <a:extLst>
            <a:ext uri="{FF2B5EF4-FFF2-40B4-BE49-F238E27FC236}">
              <a16:creationId xmlns:a16="http://schemas.microsoft.com/office/drawing/2014/main" xmlns=""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0" name="187 CuadroTexto">
          <a:extLst>
            <a:ext uri="{FF2B5EF4-FFF2-40B4-BE49-F238E27FC236}">
              <a16:creationId xmlns:a16="http://schemas.microsoft.com/office/drawing/2014/main" xmlns=""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1" name="188 CuadroTexto">
          <a:extLst>
            <a:ext uri="{FF2B5EF4-FFF2-40B4-BE49-F238E27FC236}">
              <a16:creationId xmlns:a16="http://schemas.microsoft.com/office/drawing/2014/main" xmlns=""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2" name="189 CuadroTexto">
          <a:extLst>
            <a:ext uri="{FF2B5EF4-FFF2-40B4-BE49-F238E27FC236}">
              <a16:creationId xmlns:a16="http://schemas.microsoft.com/office/drawing/2014/main" xmlns=""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3" name="190 CuadroTexto">
          <a:extLst>
            <a:ext uri="{FF2B5EF4-FFF2-40B4-BE49-F238E27FC236}">
              <a16:creationId xmlns:a16="http://schemas.microsoft.com/office/drawing/2014/main" xmlns=""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4" name="191 CuadroTexto">
          <a:extLst>
            <a:ext uri="{FF2B5EF4-FFF2-40B4-BE49-F238E27FC236}">
              <a16:creationId xmlns:a16="http://schemas.microsoft.com/office/drawing/2014/main" xmlns=""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5" name="192 CuadroTexto">
          <a:extLst>
            <a:ext uri="{FF2B5EF4-FFF2-40B4-BE49-F238E27FC236}">
              <a16:creationId xmlns:a16="http://schemas.microsoft.com/office/drawing/2014/main" xmlns=""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6" name="193 CuadroTexto">
          <a:extLst>
            <a:ext uri="{FF2B5EF4-FFF2-40B4-BE49-F238E27FC236}">
              <a16:creationId xmlns:a16="http://schemas.microsoft.com/office/drawing/2014/main" xmlns=""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7" name="194 CuadroTexto">
          <a:extLst>
            <a:ext uri="{FF2B5EF4-FFF2-40B4-BE49-F238E27FC236}">
              <a16:creationId xmlns:a16="http://schemas.microsoft.com/office/drawing/2014/main" xmlns=""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8" name="195 CuadroTexto">
          <a:extLst>
            <a:ext uri="{FF2B5EF4-FFF2-40B4-BE49-F238E27FC236}">
              <a16:creationId xmlns:a16="http://schemas.microsoft.com/office/drawing/2014/main" xmlns=""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9" name="196 CuadroTexto">
          <a:extLst>
            <a:ext uri="{FF2B5EF4-FFF2-40B4-BE49-F238E27FC236}">
              <a16:creationId xmlns:a16="http://schemas.microsoft.com/office/drawing/2014/main" xmlns=""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0" name="197 CuadroTexto">
          <a:extLst>
            <a:ext uri="{FF2B5EF4-FFF2-40B4-BE49-F238E27FC236}">
              <a16:creationId xmlns:a16="http://schemas.microsoft.com/office/drawing/2014/main" xmlns=""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1" name="198 CuadroTexto">
          <a:extLst>
            <a:ext uri="{FF2B5EF4-FFF2-40B4-BE49-F238E27FC236}">
              <a16:creationId xmlns:a16="http://schemas.microsoft.com/office/drawing/2014/main" xmlns=""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2" name="199 CuadroTexto">
          <a:extLst>
            <a:ext uri="{FF2B5EF4-FFF2-40B4-BE49-F238E27FC236}">
              <a16:creationId xmlns:a16="http://schemas.microsoft.com/office/drawing/2014/main" xmlns=""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3" name="200 CuadroTexto">
          <a:extLst>
            <a:ext uri="{FF2B5EF4-FFF2-40B4-BE49-F238E27FC236}">
              <a16:creationId xmlns:a16="http://schemas.microsoft.com/office/drawing/2014/main" xmlns=""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4" name="201 CuadroTexto">
          <a:extLst>
            <a:ext uri="{FF2B5EF4-FFF2-40B4-BE49-F238E27FC236}">
              <a16:creationId xmlns:a16="http://schemas.microsoft.com/office/drawing/2014/main" xmlns=""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5" name="202 CuadroTexto">
          <a:extLst>
            <a:ext uri="{FF2B5EF4-FFF2-40B4-BE49-F238E27FC236}">
              <a16:creationId xmlns:a16="http://schemas.microsoft.com/office/drawing/2014/main" xmlns=""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6" name="203 CuadroTexto">
          <a:extLst>
            <a:ext uri="{FF2B5EF4-FFF2-40B4-BE49-F238E27FC236}">
              <a16:creationId xmlns:a16="http://schemas.microsoft.com/office/drawing/2014/main" xmlns=""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7" name="204 CuadroTexto">
          <a:extLst>
            <a:ext uri="{FF2B5EF4-FFF2-40B4-BE49-F238E27FC236}">
              <a16:creationId xmlns:a16="http://schemas.microsoft.com/office/drawing/2014/main" xmlns=""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8" name="205 CuadroTexto">
          <a:extLst>
            <a:ext uri="{FF2B5EF4-FFF2-40B4-BE49-F238E27FC236}">
              <a16:creationId xmlns:a16="http://schemas.microsoft.com/office/drawing/2014/main" xmlns=""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9" name="206 CuadroTexto">
          <a:extLst>
            <a:ext uri="{FF2B5EF4-FFF2-40B4-BE49-F238E27FC236}">
              <a16:creationId xmlns:a16="http://schemas.microsoft.com/office/drawing/2014/main" xmlns=""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0" name="207 CuadroTexto">
          <a:extLst>
            <a:ext uri="{FF2B5EF4-FFF2-40B4-BE49-F238E27FC236}">
              <a16:creationId xmlns:a16="http://schemas.microsoft.com/office/drawing/2014/main" xmlns=""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1" name="208 CuadroTexto">
          <a:extLst>
            <a:ext uri="{FF2B5EF4-FFF2-40B4-BE49-F238E27FC236}">
              <a16:creationId xmlns:a16="http://schemas.microsoft.com/office/drawing/2014/main" xmlns=""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2" name="209 CuadroTexto">
          <a:extLst>
            <a:ext uri="{FF2B5EF4-FFF2-40B4-BE49-F238E27FC236}">
              <a16:creationId xmlns:a16="http://schemas.microsoft.com/office/drawing/2014/main" xmlns=""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3" name="210 CuadroTexto">
          <a:extLst>
            <a:ext uri="{FF2B5EF4-FFF2-40B4-BE49-F238E27FC236}">
              <a16:creationId xmlns:a16="http://schemas.microsoft.com/office/drawing/2014/main" xmlns=""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4" name="211 CuadroTexto">
          <a:extLst>
            <a:ext uri="{FF2B5EF4-FFF2-40B4-BE49-F238E27FC236}">
              <a16:creationId xmlns:a16="http://schemas.microsoft.com/office/drawing/2014/main" xmlns=""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5" name="212 CuadroTexto">
          <a:extLst>
            <a:ext uri="{FF2B5EF4-FFF2-40B4-BE49-F238E27FC236}">
              <a16:creationId xmlns:a16="http://schemas.microsoft.com/office/drawing/2014/main" xmlns=""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6" name="213 CuadroTexto">
          <a:extLst>
            <a:ext uri="{FF2B5EF4-FFF2-40B4-BE49-F238E27FC236}">
              <a16:creationId xmlns:a16="http://schemas.microsoft.com/office/drawing/2014/main" xmlns=""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7" name="214 CuadroTexto">
          <a:extLst>
            <a:ext uri="{FF2B5EF4-FFF2-40B4-BE49-F238E27FC236}">
              <a16:creationId xmlns:a16="http://schemas.microsoft.com/office/drawing/2014/main" xmlns=""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8" name="215 CuadroTexto">
          <a:extLst>
            <a:ext uri="{FF2B5EF4-FFF2-40B4-BE49-F238E27FC236}">
              <a16:creationId xmlns:a16="http://schemas.microsoft.com/office/drawing/2014/main" xmlns=""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9" name="216 CuadroTexto">
          <a:extLst>
            <a:ext uri="{FF2B5EF4-FFF2-40B4-BE49-F238E27FC236}">
              <a16:creationId xmlns:a16="http://schemas.microsoft.com/office/drawing/2014/main" xmlns=""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0" name="217 CuadroTexto">
          <a:extLst>
            <a:ext uri="{FF2B5EF4-FFF2-40B4-BE49-F238E27FC236}">
              <a16:creationId xmlns:a16="http://schemas.microsoft.com/office/drawing/2014/main" xmlns=""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1" name="218 CuadroTexto">
          <a:extLst>
            <a:ext uri="{FF2B5EF4-FFF2-40B4-BE49-F238E27FC236}">
              <a16:creationId xmlns:a16="http://schemas.microsoft.com/office/drawing/2014/main" xmlns=""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2" name="219 CuadroTexto">
          <a:extLst>
            <a:ext uri="{FF2B5EF4-FFF2-40B4-BE49-F238E27FC236}">
              <a16:creationId xmlns:a16="http://schemas.microsoft.com/office/drawing/2014/main" xmlns=""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3" name="220 CuadroTexto">
          <a:extLst>
            <a:ext uri="{FF2B5EF4-FFF2-40B4-BE49-F238E27FC236}">
              <a16:creationId xmlns:a16="http://schemas.microsoft.com/office/drawing/2014/main" xmlns=""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4" name="221 CuadroTexto">
          <a:extLst>
            <a:ext uri="{FF2B5EF4-FFF2-40B4-BE49-F238E27FC236}">
              <a16:creationId xmlns:a16="http://schemas.microsoft.com/office/drawing/2014/main" xmlns=""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5" name="222 CuadroTexto">
          <a:extLst>
            <a:ext uri="{FF2B5EF4-FFF2-40B4-BE49-F238E27FC236}">
              <a16:creationId xmlns:a16="http://schemas.microsoft.com/office/drawing/2014/main" xmlns=""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6" name="223 CuadroTexto">
          <a:extLst>
            <a:ext uri="{FF2B5EF4-FFF2-40B4-BE49-F238E27FC236}">
              <a16:creationId xmlns:a16="http://schemas.microsoft.com/office/drawing/2014/main" xmlns=""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7" name="224 CuadroTexto">
          <a:extLst>
            <a:ext uri="{FF2B5EF4-FFF2-40B4-BE49-F238E27FC236}">
              <a16:creationId xmlns:a16="http://schemas.microsoft.com/office/drawing/2014/main" xmlns=""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8" name="225 CuadroTexto">
          <a:extLst>
            <a:ext uri="{FF2B5EF4-FFF2-40B4-BE49-F238E27FC236}">
              <a16:creationId xmlns:a16="http://schemas.microsoft.com/office/drawing/2014/main" xmlns=""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9" name="226 CuadroTexto">
          <a:extLst>
            <a:ext uri="{FF2B5EF4-FFF2-40B4-BE49-F238E27FC236}">
              <a16:creationId xmlns:a16="http://schemas.microsoft.com/office/drawing/2014/main" xmlns=""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0" name="227 CuadroTexto">
          <a:extLst>
            <a:ext uri="{FF2B5EF4-FFF2-40B4-BE49-F238E27FC236}">
              <a16:creationId xmlns:a16="http://schemas.microsoft.com/office/drawing/2014/main" xmlns=""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1" name="228 CuadroTexto">
          <a:extLst>
            <a:ext uri="{FF2B5EF4-FFF2-40B4-BE49-F238E27FC236}">
              <a16:creationId xmlns:a16="http://schemas.microsoft.com/office/drawing/2014/main" xmlns=""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2" name="229 CuadroTexto">
          <a:extLst>
            <a:ext uri="{FF2B5EF4-FFF2-40B4-BE49-F238E27FC236}">
              <a16:creationId xmlns:a16="http://schemas.microsoft.com/office/drawing/2014/main" xmlns=""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3" name="230 CuadroTexto">
          <a:extLst>
            <a:ext uri="{FF2B5EF4-FFF2-40B4-BE49-F238E27FC236}">
              <a16:creationId xmlns:a16="http://schemas.microsoft.com/office/drawing/2014/main" xmlns=""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4" name="231 CuadroTexto">
          <a:extLst>
            <a:ext uri="{FF2B5EF4-FFF2-40B4-BE49-F238E27FC236}">
              <a16:creationId xmlns:a16="http://schemas.microsoft.com/office/drawing/2014/main" xmlns=""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5" name="232 CuadroTexto">
          <a:extLst>
            <a:ext uri="{FF2B5EF4-FFF2-40B4-BE49-F238E27FC236}">
              <a16:creationId xmlns:a16="http://schemas.microsoft.com/office/drawing/2014/main" xmlns=""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6" name="233 CuadroTexto">
          <a:extLst>
            <a:ext uri="{FF2B5EF4-FFF2-40B4-BE49-F238E27FC236}">
              <a16:creationId xmlns:a16="http://schemas.microsoft.com/office/drawing/2014/main" xmlns=""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7" name="234 CuadroTexto">
          <a:extLst>
            <a:ext uri="{FF2B5EF4-FFF2-40B4-BE49-F238E27FC236}">
              <a16:creationId xmlns:a16="http://schemas.microsoft.com/office/drawing/2014/main" xmlns=""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8" name="235 CuadroTexto">
          <a:extLst>
            <a:ext uri="{FF2B5EF4-FFF2-40B4-BE49-F238E27FC236}">
              <a16:creationId xmlns:a16="http://schemas.microsoft.com/office/drawing/2014/main" xmlns=""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9" name="236 CuadroTexto">
          <a:extLst>
            <a:ext uri="{FF2B5EF4-FFF2-40B4-BE49-F238E27FC236}">
              <a16:creationId xmlns:a16="http://schemas.microsoft.com/office/drawing/2014/main" xmlns=""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0" name="237 CuadroTexto">
          <a:extLst>
            <a:ext uri="{FF2B5EF4-FFF2-40B4-BE49-F238E27FC236}">
              <a16:creationId xmlns:a16="http://schemas.microsoft.com/office/drawing/2014/main" xmlns=""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1" name="238 CuadroTexto">
          <a:extLst>
            <a:ext uri="{FF2B5EF4-FFF2-40B4-BE49-F238E27FC236}">
              <a16:creationId xmlns:a16="http://schemas.microsoft.com/office/drawing/2014/main" xmlns=""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2" name="239 CuadroTexto">
          <a:extLst>
            <a:ext uri="{FF2B5EF4-FFF2-40B4-BE49-F238E27FC236}">
              <a16:creationId xmlns:a16="http://schemas.microsoft.com/office/drawing/2014/main" xmlns=""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3" name="240 CuadroTexto">
          <a:extLst>
            <a:ext uri="{FF2B5EF4-FFF2-40B4-BE49-F238E27FC236}">
              <a16:creationId xmlns:a16="http://schemas.microsoft.com/office/drawing/2014/main" xmlns=""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4" name="241 CuadroTexto">
          <a:extLst>
            <a:ext uri="{FF2B5EF4-FFF2-40B4-BE49-F238E27FC236}">
              <a16:creationId xmlns:a16="http://schemas.microsoft.com/office/drawing/2014/main" xmlns=""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5" name="242 CuadroTexto">
          <a:extLst>
            <a:ext uri="{FF2B5EF4-FFF2-40B4-BE49-F238E27FC236}">
              <a16:creationId xmlns:a16="http://schemas.microsoft.com/office/drawing/2014/main" xmlns=""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6" name="243 CuadroTexto">
          <a:extLst>
            <a:ext uri="{FF2B5EF4-FFF2-40B4-BE49-F238E27FC236}">
              <a16:creationId xmlns:a16="http://schemas.microsoft.com/office/drawing/2014/main" xmlns=""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7" name="244 CuadroTexto">
          <a:extLst>
            <a:ext uri="{FF2B5EF4-FFF2-40B4-BE49-F238E27FC236}">
              <a16:creationId xmlns:a16="http://schemas.microsoft.com/office/drawing/2014/main" xmlns=""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8" name="245 CuadroTexto">
          <a:extLst>
            <a:ext uri="{FF2B5EF4-FFF2-40B4-BE49-F238E27FC236}">
              <a16:creationId xmlns:a16="http://schemas.microsoft.com/office/drawing/2014/main" xmlns=""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9" name="246 CuadroTexto">
          <a:extLst>
            <a:ext uri="{FF2B5EF4-FFF2-40B4-BE49-F238E27FC236}">
              <a16:creationId xmlns:a16="http://schemas.microsoft.com/office/drawing/2014/main" xmlns=""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0" name="247 CuadroTexto">
          <a:extLst>
            <a:ext uri="{FF2B5EF4-FFF2-40B4-BE49-F238E27FC236}">
              <a16:creationId xmlns:a16="http://schemas.microsoft.com/office/drawing/2014/main" xmlns=""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1" name="248 CuadroTexto">
          <a:extLst>
            <a:ext uri="{FF2B5EF4-FFF2-40B4-BE49-F238E27FC236}">
              <a16:creationId xmlns:a16="http://schemas.microsoft.com/office/drawing/2014/main" xmlns=""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2" name="249 CuadroTexto">
          <a:extLst>
            <a:ext uri="{FF2B5EF4-FFF2-40B4-BE49-F238E27FC236}">
              <a16:creationId xmlns:a16="http://schemas.microsoft.com/office/drawing/2014/main" xmlns=""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3" name="250 CuadroTexto">
          <a:extLst>
            <a:ext uri="{FF2B5EF4-FFF2-40B4-BE49-F238E27FC236}">
              <a16:creationId xmlns:a16="http://schemas.microsoft.com/office/drawing/2014/main" xmlns=""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4" name="251 CuadroTexto">
          <a:extLst>
            <a:ext uri="{FF2B5EF4-FFF2-40B4-BE49-F238E27FC236}">
              <a16:creationId xmlns:a16="http://schemas.microsoft.com/office/drawing/2014/main" xmlns=""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5" name="252 CuadroTexto">
          <a:extLst>
            <a:ext uri="{FF2B5EF4-FFF2-40B4-BE49-F238E27FC236}">
              <a16:creationId xmlns:a16="http://schemas.microsoft.com/office/drawing/2014/main" xmlns=""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6" name="253 CuadroTexto">
          <a:extLst>
            <a:ext uri="{FF2B5EF4-FFF2-40B4-BE49-F238E27FC236}">
              <a16:creationId xmlns:a16="http://schemas.microsoft.com/office/drawing/2014/main" xmlns=""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7" name="254 CuadroTexto">
          <a:extLst>
            <a:ext uri="{FF2B5EF4-FFF2-40B4-BE49-F238E27FC236}">
              <a16:creationId xmlns:a16="http://schemas.microsoft.com/office/drawing/2014/main" xmlns=""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8" name="255 CuadroTexto">
          <a:extLst>
            <a:ext uri="{FF2B5EF4-FFF2-40B4-BE49-F238E27FC236}">
              <a16:creationId xmlns:a16="http://schemas.microsoft.com/office/drawing/2014/main" xmlns=""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9" name="256 CuadroTexto">
          <a:extLst>
            <a:ext uri="{FF2B5EF4-FFF2-40B4-BE49-F238E27FC236}">
              <a16:creationId xmlns:a16="http://schemas.microsoft.com/office/drawing/2014/main" xmlns=""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0" name="257 CuadroTexto">
          <a:extLst>
            <a:ext uri="{FF2B5EF4-FFF2-40B4-BE49-F238E27FC236}">
              <a16:creationId xmlns:a16="http://schemas.microsoft.com/office/drawing/2014/main" xmlns=""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1" name="258 CuadroTexto">
          <a:extLst>
            <a:ext uri="{FF2B5EF4-FFF2-40B4-BE49-F238E27FC236}">
              <a16:creationId xmlns:a16="http://schemas.microsoft.com/office/drawing/2014/main" xmlns=""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2" name="259 CuadroTexto">
          <a:extLst>
            <a:ext uri="{FF2B5EF4-FFF2-40B4-BE49-F238E27FC236}">
              <a16:creationId xmlns:a16="http://schemas.microsoft.com/office/drawing/2014/main" xmlns=""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3" name="260 CuadroTexto">
          <a:extLst>
            <a:ext uri="{FF2B5EF4-FFF2-40B4-BE49-F238E27FC236}">
              <a16:creationId xmlns:a16="http://schemas.microsoft.com/office/drawing/2014/main" xmlns=""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4" name="261 CuadroTexto">
          <a:extLst>
            <a:ext uri="{FF2B5EF4-FFF2-40B4-BE49-F238E27FC236}">
              <a16:creationId xmlns:a16="http://schemas.microsoft.com/office/drawing/2014/main" xmlns=""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5" name="262 CuadroTexto">
          <a:extLst>
            <a:ext uri="{FF2B5EF4-FFF2-40B4-BE49-F238E27FC236}">
              <a16:creationId xmlns:a16="http://schemas.microsoft.com/office/drawing/2014/main" xmlns=""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6" name="263 CuadroTexto">
          <a:extLst>
            <a:ext uri="{FF2B5EF4-FFF2-40B4-BE49-F238E27FC236}">
              <a16:creationId xmlns:a16="http://schemas.microsoft.com/office/drawing/2014/main" xmlns=""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7" name="264 CuadroTexto">
          <a:extLst>
            <a:ext uri="{FF2B5EF4-FFF2-40B4-BE49-F238E27FC236}">
              <a16:creationId xmlns:a16="http://schemas.microsoft.com/office/drawing/2014/main" xmlns=""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8" name="265 CuadroTexto">
          <a:extLst>
            <a:ext uri="{FF2B5EF4-FFF2-40B4-BE49-F238E27FC236}">
              <a16:creationId xmlns:a16="http://schemas.microsoft.com/office/drawing/2014/main" xmlns=""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9" name="266 CuadroTexto">
          <a:extLst>
            <a:ext uri="{FF2B5EF4-FFF2-40B4-BE49-F238E27FC236}">
              <a16:creationId xmlns:a16="http://schemas.microsoft.com/office/drawing/2014/main" xmlns=""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40" name="267 CuadroTexto">
          <a:extLst>
            <a:ext uri="{FF2B5EF4-FFF2-40B4-BE49-F238E27FC236}">
              <a16:creationId xmlns:a16="http://schemas.microsoft.com/office/drawing/2014/main" xmlns=""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941" name="268 CuadroTexto">
          <a:extLst>
            <a:ext uri="{FF2B5EF4-FFF2-40B4-BE49-F238E27FC236}">
              <a16:creationId xmlns:a16="http://schemas.microsoft.com/office/drawing/2014/main" xmlns="" id="{00000000-0008-0000-2000-0000A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2" name="269 CuadroTexto">
          <a:extLst>
            <a:ext uri="{FF2B5EF4-FFF2-40B4-BE49-F238E27FC236}">
              <a16:creationId xmlns:a16="http://schemas.microsoft.com/office/drawing/2014/main" xmlns="" id="{00000000-0008-0000-2000-0000A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3" name="270 CuadroTexto">
          <a:extLst>
            <a:ext uri="{FF2B5EF4-FFF2-40B4-BE49-F238E27FC236}">
              <a16:creationId xmlns:a16="http://schemas.microsoft.com/office/drawing/2014/main" xmlns="" id="{00000000-0008-0000-2000-0000AF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4" name="271 CuadroTexto">
          <a:extLst>
            <a:ext uri="{FF2B5EF4-FFF2-40B4-BE49-F238E27FC236}">
              <a16:creationId xmlns:a16="http://schemas.microsoft.com/office/drawing/2014/main" xmlns="" id="{00000000-0008-0000-2000-0000B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5" name="272 CuadroTexto">
          <a:extLst>
            <a:ext uri="{FF2B5EF4-FFF2-40B4-BE49-F238E27FC236}">
              <a16:creationId xmlns:a16="http://schemas.microsoft.com/office/drawing/2014/main" xmlns="" id="{00000000-0008-0000-2000-0000B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6" name="273 CuadroTexto">
          <a:extLst>
            <a:ext uri="{FF2B5EF4-FFF2-40B4-BE49-F238E27FC236}">
              <a16:creationId xmlns:a16="http://schemas.microsoft.com/office/drawing/2014/main" xmlns="" id="{00000000-0008-0000-2000-0000B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7" name="274 CuadroTexto">
          <a:extLst>
            <a:ext uri="{FF2B5EF4-FFF2-40B4-BE49-F238E27FC236}">
              <a16:creationId xmlns:a16="http://schemas.microsoft.com/office/drawing/2014/main" xmlns="" id="{00000000-0008-0000-2000-0000B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8" name="275 CuadroTexto">
          <a:extLst>
            <a:ext uri="{FF2B5EF4-FFF2-40B4-BE49-F238E27FC236}">
              <a16:creationId xmlns:a16="http://schemas.microsoft.com/office/drawing/2014/main" xmlns="" id="{00000000-0008-0000-2000-0000B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9" name="276 CuadroTexto">
          <a:extLst>
            <a:ext uri="{FF2B5EF4-FFF2-40B4-BE49-F238E27FC236}">
              <a16:creationId xmlns:a16="http://schemas.microsoft.com/office/drawing/2014/main" xmlns="" id="{00000000-0008-0000-2000-0000B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0" name="277 CuadroTexto">
          <a:extLst>
            <a:ext uri="{FF2B5EF4-FFF2-40B4-BE49-F238E27FC236}">
              <a16:creationId xmlns:a16="http://schemas.microsoft.com/office/drawing/2014/main" xmlns="" id="{00000000-0008-0000-2000-0000B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1" name="278 CuadroTexto">
          <a:extLst>
            <a:ext uri="{FF2B5EF4-FFF2-40B4-BE49-F238E27FC236}">
              <a16:creationId xmlns:a16="http://schemas.microsoft.com/office/drawing/2014/main" xmlns="" id="{00000000-0008-0000-2000-0000B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2" name="279 CuadroTexto">
          <a:extLst>
            <a:ext uri="{FF2B5EF4-FFF2-40B4-BE49-F238E27FC236}">
              <a16:creationId xmlns:a16="http://schemas.microsoft.com/office/drawing/2014/main" xmlns="" id="{00000000-0008-0000-2000-0000B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3" name="280 CuadroTexto">
          <a:extLst>
            <a:ext uri="{FF2B5EF4-FFF2-40B4-BE49-F238E27FC236}">
              <a16:creationId xmlns:a16="http://schemas.microsoft.com/office/drawing/2014/main" xmlns="" id="{00000000-0008-0000-2000-0000B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4" name="281 CuadroTexto">
          <a:extLst>
            <a:ext uri="{FF2B5EF4-FFF2-40B4-BE49-F238E27FC236}">
              <a16:creationId xmlns:a16="http://schemas.microsoft.com/office/drawing/2014/main" xmlns="" id="{00000000-0008-0000-2000-0000B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5" name="282 CuadroTexto">
          <a:extLst>
            <a:ext uri="{FF2B5EF4-FFF2-40B4-BE49-F238E27FC236}">
              <a16:creationId xmlns:a16="http://schemas.microsoft.com/office/drawing/2014/main" xmlns="" id="{00000000-0008-0000-2000-0000B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6" name="283 CuadroTexto">
          <a:extLst>
            <a:ext uri="{FF2B5EF4-FFF2-40B4-BE49-F238E27FC236}">
              <a16:creationId xmlns:a16="http://schemas.microsoft.com/office/drawing/2014/main" xmlns="" id="{00000000-0008-0000-2000-0000B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7" name="284 CuadroTexto">
          <a:extLst>
            <a:ext uri="{FF2B5EF4-FFF2-40B4-BE49-F238E27FC236}">
              <a16:creationId xmlns:a16="http://schemas.microsoft.com/office/drawing/2014/main" xmlns="" id="{00000000-0008-0000-2000-0000B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8" name="285 CuadroTexto">
          <a:extLst>
            <a:ext uri="{FF2B5EF4-FFF2-40B4-BE49-F238E27FC236}">
              <a16:creationId xmlns:a16="http://schemas.microsoft.com/office/drawing/2014/main" xmlns=""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59" name="286 CuadroTexto">
          <a:extLst>
            <a:ext uri="{FF2B5EF4-FFF2-40B4-BE49-F238E27FC236}">
              <a16:creationId xmlns:a16="http://schemas.microsoft.com/office/drawing/2014/main" xmlns=""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0" name="287 CuadroTexto">
          <a:extLst>
            <a:ext uri="{FF2B5EF4-FFF2-40B4-BE49-F238E27FC236}">
              <a16:creationId xmlns:a16="http://schemas.microsoft.com/office/drawing/2014/main" xmlns=""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1" name="288 CuadroTexto">
          <a:extLst>
            <a:ext uri="{FF2B5EF4-FFF2-40B4-BE49-F238E27FC236}">
              <a16:creationId xmlns:a16="http://schemas.microsoft.com/office/drawing/2014/main" xmlns=""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2" name="289 CuadroTexto">
          <a:extLst>
            <a:ext uri="{FF2B5EF4-FFF2-40B4-BE49-F238E27FC236}">
              <a16:creationId xmlns:a16="http://schemas.microsoft.com/office/drawing/2014/main" xmlns=""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3" name="290 CuadroTexto">
          <a:extLst>
            <a:ext uri="{FF2B5EF4-FFF2-40B4-BE49-F238E27FC236}">
              <a16:creationId xmlns:a16="http://schemas.microsoft.com/office/drawing/2014/main" xmlns=""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4" name="291 CuadroTexto">
          <a:extLst>
            <a:ext uri="{FF2B5EF4-FFF2-40B4-BE49-F238E27FC236}">
              <a16:creationId xmlns:a16="http://schemas.microsoft.com/office/drawing/2014/main" xmlns=""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5" name="292 CuadroTexto">
          <a:extLst>
            <a:ext uri="{FF2B5EF4-FFF2-40B4-BE49-F238E27FC236}">
              <a16:creationId xmlns:a16="http://schemas.microsoft.com/office/drawing/2014/main" xmlns=""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6" name="293 CuadroTexto">
          <a:extLst>
            <a:ext uri="{FF2B5EF4-FFF2-40B4-BE49-F238E27FC236}">
              <a16:creationId xmlns:a16="http://schemas.microsoft.com/office/drawing/2014/main" xmlns=""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7" name="294 CuadroTexto">
          <a:extLst>
            <a:ext uri="{FF2B5EF4-FFF2-40B4-BE49-F238E27FC236}">
              <a16:creationId xmlns:a16="http://schemas.microsoft.com/office/drawing/2014/main" xmlns=""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8" name="295 CuadroTexto">
          <a:extLst>
            <a:ext uri="{FF2B5EF4-FFF2-40B4-BE49-F238E27FC236}">
              <a16:creationId xmlns:a16="http://schemas.microsoft.com/office/drawing/2014/main" xmlns=""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9" name="296 CuadroTexto">
          <a:extLst>
            <a:ext uri="{FF2B5EF4-FFF2-40B4-BE49-F238E27FC236}">
              <a16:creationId xmlns:a16="http://schemas.microsoft.com/office/drawing/2014/main" xmlns=""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0" name="298 CuadroTexto">
          <a:extLst>
            <a:ext uri="{FF2B5EF4-FFF2-40B4-BE49-F238E27FC236}">
              <a16:creationId xmlns:a16="http://schemas.microsoft.com/office/drawing/2014/main" xmlns="" id="{00000000-0008-0000-2000-0000CA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1" name="299 CuadroTexto">
          <a:extLst>
            <a:ext uri="{FF2B5EF4-FFF2-40B4-BE49-F238E27FC236}">
              <a16:creationId xmlns:a16="http://schemas.microsoft.com/office/drawing/2014/main" xmlns="" id="{00000000-0008-0000-2000-0000CB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2" name="300 CuadroTexto">
          <a:extLst>
            <a:ext uri="{FF2B5EF4-FFF2-40B4-BE49-F238E27FC236}">
              <a16:creationId xmlns:a16="http://schemas.microsoft.com/office/drawing/2014/main" xmlns="" id="{00000000-0008-0000-2000-0000CC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3" name="301 CuadroTexto">
          <a:extLst>
            <a:ext uri="{FF2B5EF4-FFF2-40B4-BE49-F238E27FC236}">
              <a16:creationId xmlns:a16="http://schemas.microsoft.com/office/drawing/2014/main" xmlns="" id="{00000000-0008-0000-2000-0000CD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4" name="302 CuadroTexto">
          <a:extLst>
            <a:ext uri="{FF2B5EF4-FFF2-40B4-BE49-F238E27FC236}">
              <a16:creationId xmlns:a16="http://schemas.microsoft.com/office/drawing/2014/main" xmlns="" id="{00000000-0008-0000-2000-0000CE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5" name="303 CuadroTexto">
          <a:extLst>
            <a:ext uri="{FF2B5EF4-FFF2-40B4-BE49-F238E27FC236}">
              <a16:creationId xmlns:a16="http://schemas.microsoft.com/office/drawing/2014/main" xmlns="" id="{00000000-0008-0000-2000-0000CF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6" name="304 CuadroTexto">
          <a:extLst>
            <a:ext uri="{FF2B5EF4-FFF2-40B4-BE49-F238E27FC236}">
              <a16:creationId xmlns:a16="http://schemas.microsoft.com/office/drawing/2014/main" xmlns="" id="{00000000-0008-0000-2000-0000D0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7" name="305 CuadroTexto">
          <a:extLst>
            <a:ext uri="{FF2B5EF4-FFF2-40B4-BE49-F238E27FC236}">
              <a16:creationId xmlns:a16="http://schemas.microsoft.com/office/drawing/2014/main" xmlns="" id="{00000000-0008-0000-2000-0000D1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8" name="452 CuadroTexto">
          <a:extLst>
            <a:ext uri="{FF2B5EF4-FFF2-40B4-BE49-F238E27FC236}">
              <a16:creationId xmlns:a16="http://schemas.microsoft.com/office/drawing/2014/main" xmlns="" id="{00000000-0008-0000-2000-0000D2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79" name="17 CuadroTexto">
          <a:extLst>
            <a:ext uri="{FF2B5EF4-FFF2-40B4-BE49-F238E27FC236}">
              <a16:creationId xmlns:a16="http://schemas.microsoft.com/office/drawing/2014/main" xmlns=""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980" name="90 CuadroTexto">
          <a:extLst>
            <a:ext uri="{FF2B5EF4-FFF2-40B4-BE49-F238E27FC236}">
              <a16:creationId xmlns:a16="http://schemas.microsoft.com/office/drawing/2014/main" xmlns="" id="{00000000-0008-0000-2000-0000D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1" name="91 CuadroTexto">
          <a:extLst>
            <a:ext uri="{FF2B5EF4-FFF2-40B4-BE49-F238E27FC236}">
              <a16:creationId xmlns:a16="http://schemas.microsoft.com/office/drawing/2014/main" xmlns="" id="{00000000-0008-0000-2000-0000D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2" name="92 CuadroTexto">
          <a:extLst>
            <a:ext uri="{FF2B5EF4-FFF2-40B4-BE49-F238E27FC236}">
              <a16:creationId xmlns:a16="http://schemas.microsoft.com/office/drawing/2014/main" xmlns="" id="{00000000-0008-0000-2000-0000D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3" name="93 CuadroTexto">
          <a:extLst>
            <a:ext uri="{FF2B5EF4-FFF2-40B4-BE49-F238E27FC236}">
              <a16:creationId xmlns:a16="http://schemas.microsoft.com/office/drawing/2014/main" xmlns="" id="{00000000-0008-0000-2000-0000D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4" name="94 CuadroTexto">
          <a:extLst>
            <a:ext uri="{FF2B5EF4-FFF2-40B4-BE49-F238E27FC236}">
              <a16:creationId xmlns:a16="http://schemas.microsoft.com/office/drawing/2014/main" xmlns="" id="{00000000-0008-0000-2000-0000D8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5" name="95 CuadroTexto">
          <a:extLst>
            <a:ext uri="{FF2B5EF4-FFF2-40B4-BE49-F238E27FC236}">
              <a16:creationId xmlns:a16="http://schemas.microsoft.com/office/drawing/2014/main" xmlns="" id="{00000000-0008-0000-2000-0000D9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6" name="96 CuadroTexto">
          <a:extLst>
            <a:ext uri="{FF2B5EF4-FFF2-40B4-BE49-F238E27FC236}">
              <a16:creationId xmlns:a16="http://schemas.microsoft.com/office/drawing/2014/main" xmlns="" id="{00000000-0008-0000-2000-0000DA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7" name="97 CuadroTexto">
          <a:extLst>
            <a:ext uri="{FF2B5EF4-FFF2-40B4-BE49-F238E27FC236}">
              <a16:creationId xmlns:a16="http://schemas.microsoft.com/office/drawing/2014/main" xmlns="" id="{00000000-0008-0000-2000-0000DB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8" name="98 CuadroTexto">
          <a:extLst>
            <a:ext uri="{FF2B5EF4-FFF2-40B4-BE49-F238E27FC236}">
              <a16:creationId xmlns:a16="http://schemas.microsoft.com/office/drawing/2014/main" xmlns="" id="{00000000-0008-0000-2000-0000D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9" name="99 CuadroTexto">
          <a:extLst>
            <a:ext uri="{FF2B5EF4-FFF2-40B4-BE49-F238E27FC236}">
              <a16:creationId xmlns:a16="http://schemas.microsoft.com/office/drawing/2014/main" xmlns="" id="{00000000-0008-0000-2000-0000D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0" name="100 CuadroTexto">
          <a:extLst>
            <a:ext uri="{FF2B5EF4-FFF2-40B4-BE49-F238E27FC236}">
              <a16:creationId xmlns:a16="http://schemas.microsoft.com/office/drawing/2014/main" xmlns="" id="{00000000-0008-0000-2000-0000D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1" name="101 CuadroTexto">
          <a:extLst>
            <a:ext uri="{FF2B5EF4-FFF2-40B4-BE49-F238E27FC236}">
              <a16:creationId xmlns:a16="http://schemas.microsoft.com/office/drawing/2014/main" xmlns="" id="{00000000-0008-0000-2000-0000D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2" name="118 CuadroTexto">
          <a:extLst>
            <a:ext uri="{FF2B5EF4-FFF2-40B4-BE49-F238E27FC236}">
              <a16:creationId xmlns:a16="http://schemas.microsoft.com/office/drawing/2014/main" xmlns=""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3" name="119 CuadroTexto">
          <a:extLst>
            <a:ext uri="{FF2B5EF4-FFF2-40B4-BE49-F238E27FC236}">
              <a16:creationId xmlns:a16="http://schemas.microsoft.com/office/drawing/2014/main" xmlns=""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4" name="120 CuadroTexto">
          <a:extLst>
            <a:ext uri="{FF2B5EF4-FFF2-40B4-BE49-F238E27FC236}">
              <a16:creationId xmlns:a16="http://schemas.microsoft.com/office/drawing/2014/main" xmlns=""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5" name="121 CuadroTexto">
          <a:extLst>
            <a:ext uri="{FF2B5EF4-FFF2-40B4-BE49-F238E27FC236}">
              <a16:creationId xmlns:a16="http://schemas.microsoft.com/office/drawing/2014/main" xmlns=""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6" name="122 CuadroTexto">
          <a:extLst>
            <a:ext uri="{FF2B5EF4-FFF2-40B4-BE49-F238E27FC236}">
              <a16:creationId xmlns:a16="http://schemas.microsoft.com/office/drawing/2014/main" xmlns=""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7" name="123 CuadroTexto">
          <a:extLst>
            <a:ext uri="{FF2B5EF4-FFF2-40B4-BE49-F238E27FC236}">
              <a16:creationId xmlns:a16="http://schemas.microsoft.com/office/drawing/2014/main" xmlns=""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8" name="124 CuadroTexto">
          <a:extLst>
            <a:ext uri="{FF2B5EF4-FFF2-40B4-BE49-F238E27FC236}">
              <a16:creationId xmlns:a16="http://schemas.microsoft.com/office/drawing/2014/main" xmlns=""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9" name="125 CuadroTexto">
          <a:extLst>
            <a:ext uri="{FF2B5EF4-FFF2-40B4-BE49-F238E27FC236}">
              <a16:creationId xmlns:a16="http://schemas.microsoft.com/office/drawing/2014/main" xmlns=""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0" name="143 CuadroTexto">
          <a:extLst>
            <a:ext uri="{FF2B5EF4-FFF2-40B4-BE49-F238E27FC236}">
              <a16:creationId xmlns:a16="http://schemas.microsoft.com/office/drawing/2014/main" xmlns=""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1" name="144 CuadroTexto">
          <a:extLst>
            <a:ext uri="{FF2B5EF4-FFF2-40B4-BE49-F238E27FC236}">
              <a16:creationId xmlns:a16="http://schemas.microsoft.com/office/drawing/2014/main" xmlns=""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2" name="145 CuadroTexto">
          <a:extLst>
            <a:ext uri="{FF2B5EF4-FFF2-40B4-BE49-F238E27FC236}">
              <a16:creationId xmlns:a16="http://schemas.microsoft.com/office/drawing/2014/main" xmlns=""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3" name="146 CuadroTexto">
          <a:extLst>
            <a:ext uri="{FF2B5EF4-FFF2-40B4-BE49-F238E27FC236}">
              <a16:creationId xmlns:a16="http://schemas.microsoft.com/office/drawing/2014/main" xmlns=""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4" name="147 CuadroTexto">
          <a:extLst>
            <a:ext uri="{FF2B5EF4-FFF2-40B4-BE49-F238E27FC236}">
              <a16:creationId xmlns:a16="http://schemas.microsoft.com/office/drawing/2014/main" xmlns=""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5" name="148 CuadroTexto">
          <a:extLst>
            <a:ext uri="{FF2B5EF4-FFF2-40B4-BE49-F238E27FC236}">
              <a16:creationId xmlns:a16="http://schemas.microsoft.com/office/drawing/2014/main" xmlns=""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6" name="149 CuadroTexto">
          <a:extLst>
            <a:ext uri="{FF2B5EF4-FFF2-40B4-BE49-F238E27FC236}">
              <a16:creationId xmlns:a16="http://schemas.microsoft.com/office/drawing/2014/main" xmlns=""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7" name="150 CuadroTexto">
          <a:extLst>
            <a:ext uri="{FF2B5EF4-FFF2-40B4-BE49-F238E27FC236}">
              <a16:creationId xmlns:a16="http://schemas.microsoft.com/office/drawing/2014/main" xmlns=""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8" name="151 CuadroTexto">
          <a:extLst>
            <a:ext uri="{FF2B5EF4-FFF2-40B4-BE49-F238E27FC236}">
              <a16:creationId xmlns:a16="http://schemas.microsoft.com/office/drawing/2014/main" xmlns=""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9" name="152 CuadroTexto">
          <a:extLst>
            <a:ext uri="{FF2B5EF4-FFF2-40B4-BE49-F238E27FC236}">
              <a16:creationId xmlns:a16="http://schemas.microsoft.com/office/drawing/2014/main" xmlns=""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0" name="153 CuadroTexto">
          <a:extLst>
            <a:ext uri="{FF2B5EF4-FFF2-40B4-BE49-F238E27FC236}">
              <a16:creationId xmlns:a16="http://schemas.microsoft.com/office/drawing/2014/main" xmlns=""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1" name="154 CuadroTexto">
          <a:extLst>
            <a:ext uri="{FF2B5EF4-FFF2-40B4-BE49-F238E27FC236}">
              <a16:creationId xmlns:a16="http://schemas.microsoft.com/office/drawing/2014/main" xmlns=""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2" name="155 CuadroTexto">
          <a:extLst>
            <a:ext uri="{FF2B5EF4-FFF2-40B4-BE49-F238E27FC236}">
              <a16:creationId xmlns:a16="http://schemas.microsoft.com/office/drawing/2014/main" xmlns=""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3" name="156 CuadroTexto">
          <a:extLst>
            <a:ext uri="{FF2B5EF4-FFF2-40B4-BE49-F238E27FC236}">
              <a16:creationId xmlns:a16="http://schemas.microsoft.com/office/drawing/2014/main" xmlns=""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4" name="157 CuadroTexto">
          <a:extLst>
            <a:ext uri="{FF2B5EF4-FFF2-40B4-BE49-F238E27FC236}">
              <a16:creationId xmlns:a16="http://schemas.microsoft.com/office/drawing/2014/main" xmlns=""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5" name="158 CuadroTexto">
          <a:extLst>
            <a:ext uri="{FF2B5EF4-FFF2-40B4-BE49-F238E27FC236}">
              <a16:creationId xmlns:a16="http://schemas.microsoft.com/office/drawing/2014/main" xmlns=""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6" name="159 CuadroTexto">
          <a:extLst>
            <a:ext uri="{FF2B5EF4-FFF2-40B4-BE49-F238E27FC236}">
              <a16:creationId xmlns:a16="http://schemas.microsoft.com/office/drawing/2014/main" xmlns=""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7" name="160 CuadroTexto">
          <a:extLst>
            <a:ext uri="{FF2B5EF4-FFF2-40B4-BE49-F238E27FC236}">
              <a16:creationId xmlns:a16="http://schemas.microsoft.com/office/drawing/2014/main" xmlns=""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8" name="161 CuadroTexto">
          <a:extLst>
            <a:ext uri="{FF2B5EF4-FFF2-40B4-BE49-F238E27FC236}">
              <a16:creationId xmlns:a16="http://schemas.microsoft.com/office/drawing/2014/main" xmlns=""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9" name="162 CuadroTexto">
          <a:extLst>
            <a:ext uri="{FF2B5EF4-FFF2-40B4-BE49-F238E27FC236}">
              <a16:creationId xmlns:a16="http://schemas.microsoft.com/office/drawing/2014/main" xmlns=""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0" name="163 CuadroTexto">
          <a:extLst>
            <a:ext uri="{FF2B5EF4-FFF2-40B4-BE49-F238E27FC236}">
              <a16:creationId xmlns:a16="http://schemas.microsoft.com/office/drawing/2014/main" xmlns=""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1" name="164 CuadroTexto">
          <a:extLst>
            <a:ext uri="{FF2B5EF4-FFF2-40B4-BE49-F238E27FC236}">
              <a16:creationId xmlns:a16="http://schemas.microsoft.com/office/drawing/2014/main" xmlns=""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2" name="165 CuadroTexto">
          <a:extLst>
            <a:ext uri="{FF2B5EF4-FFF2-40B4-BE49-F238E27FC236}">
              <a16:creationId xmlns:a16="http://schemas.microsoft.com/office/drawing/2014/main" xmlns=""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3" name="166 CuadroTexto">
          <a:extLst>
            <a:ext uri="{FF2B5EF4-FFF2-40B4-BE49-F238E27FC236}">
              <a16:creationId xmlns:a16="http://schemas.microsoft.com/office/drawing/2014/main" xmlns=""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4" name="167 CuadroTexto">
          <a:extLst>
            <a:ext uri="{FF2B5EF4-FFF2-40B4-BE49-F238E27FC236}">
              <a16:creationId xmlns:a16="http://schemas.microsoft.com/office/drawing/2014/main" xmlns=""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5" name="168 CuadroTexto">
          <a:extLst>
            <a:ext uri="{FF2B5EF4-FFF2-40B4-BE49-F238E27FC236}">
              <a16:creationId xmlns:a16="http://schemas.microsoft.com/office/drawing/2014/main" xmlns=""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6" name="169 CuadroTexto">
          <a:extLst>
            <a:ext uri="{FF2B5EF4-FFF2-40B4-BE49-F238E27FC236}">
              <a16:creationId xmlns:a16="http://schemas.microsoft.com/office/drawing/2014/main" xmlns=""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7" name="170 CuadroTexto">
          <a:extLst>
            <a:ext uri="{FF2B5EF4-FFF2-40B4-BE49-F238E27FC236}">
              <a16:creationId xmlns:a16="http://schemas.microsoft.com/office/drawing/2014/main" xmlns=""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8" name="171 CuadroTexto">
          <a:extLst>
            <a:ext uri="{FF2B5EF4-FFF2-40B4-BE49-F238E27FC236}">
              <a16:creationId xmlns:a16="http://schemas.microsoft.com/office/drawing/2014/main" xmlns=""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9" name="172 CuadroTexto">
          <a:extLst>
            <a:ext uri="{FF2B5EF4-FFF2-40B4-BE49-F238E27FC236}">
              <a16:creationId xmlns:a16="http://schemas.microsoft.com/office/drawing/2014/main" xmlns=""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0" name="173 CuadroTexto">
          <a:extLst>
            <a:ext uri="{FF2B5EF4-FFF2-40B4-BE49-F238E27FC236}">
              <a16:creationId xmlns:a16="http://schemas.microsoft.com/office/drawing/2014/main" xmlns=""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1" name="174 CuadroTexto">
          <a:extLst>
            <a:ext uri="{FF2B5EF4-FFF2-40B4-BE49-F238E27FC236}">
              <a16:creationId xmlns:a16="http://schemas.microsoft.com/office/drawing/2014/main" xmlns=""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2" name="175 CuadroTexto">
          <a:extLst>
            <a:ext uri="{FF2B5EF4-FFF2-40B4-BE49-F238E27FC236}">
              <a16:creationId xmlns:a16="http://schemas.microsoft.com/office/drawing/2014/main" xmlns=""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3" name="176 CuadroTexto">
          <a:extLst>
            <a:ext uri="{FF2B5EF4-FFF2-40B4-BE49-F238E27FC236}">
              <a16:creationId xmlns:a16="http://schemas.microsoft.com/office/drawing/2014/main" xmlns=""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4" name="177 CuadroTexto">
          <a:extLst>
            <a:ext uri="{FF2B5EF4-FFF2-40B4-BE49-F238E27FC236}">
              <a16:creationId xmlns:a16="http://schemas.microsoft.com/office/drawing/2014/main" xmlns=""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5" name="178 CuadroTexto">
          <a:extLst>
            <a:ext uri="{FF2B5EF4-FFF2-40B4-BE49-F238E27FC236}">
              <a16:creationId xmlns:a16="http://schemas.microsoft.com/office/drawing/2014/main" xmlns=""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6" name="179 CuadroTexto">
          <a:extLst>
            <a:ext uri="{FF2B5EF4-FFF2-40B4-BE49-F238E27FC236}">
              <a16:creationId xmlns:a16="http://schemas.microsoft.com/office/drawing/2014/main" xmlns=""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7" name="180 CuadroTexto">
          <a:extLst>
            <a:ext uri="{FF2B5EF4-FFF2-40B4-BE49-F238E27FC236}">
              <a16:creationId xmlns:a16="http://schemas.microsoft.com/office/drawing/2014/main" xmlns=""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8" name="181 CuadroTexto">
          <a:extLst>
            <a:ext uri="{FF2B5EF4-FFF2-40B4-BE49-F238E27FC236}">
              <a16:creationId xmlns:a16="http://schemas.microsoft.com/office/drawing/2014/main" xmlns=""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9" name="182 CuadroTexto">
          <a:extLst>
            <a:ext uri="{FF2B5EF4-FFF2-40B4-BE49-F238E27FC236}">
              <a16:creationId xmlns:a16="http://schemas.microsoft.com/office/drawing/2014/main" xmlns=""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0" name="183 CuadroTexto">
          <a:extLst>
            <a:ext uri="{FF2B5EF4-FFF2-40B4-BE49-F238E27FC236}">
              <a16:creationId xmlns:a16="http://schemas.microsoft.com/office/drawing/2014/main" xmlns=""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1" name="184 CuadroTexto">
          <a:extLst>
            <a:ext uri="{FF2B5EF4-FFF2-40B4-BE49-F238E27FC236}">
              <a16:creationId xmlns:a16="http://schemas.microsoft.com/office/drawing/2014/main" xmlns=""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2" name="185 CuadroTexto">
          <a:extLst>
            <a:ext uri="{FF2B5EF4-FFF2-40B4-BE49-F238E27FC236}">
              <a16:creationId xmlns:a16="http://schemas.microsoft.com/office/drawing/2014/main" xmlns=""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3" name="186 CuadroTexto">
          <a:extLst>
            <a:ext uri="{FF2B5EF4-FFF2-40B4-BE49-F238E27FC236}">
              <a16:creationId xmlns:a16="http://schemas.microsoft.com/office/drawing/2014/main" xmlns=""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4" name="187 CuadroTexto">
          <a:extLst>
            <a:ext uri="{FF2B5EF4-FFF2-40B4-BE49-F238E27FC236}">
              <a16:creationId xmlns:a16="http://schemas.microsoft.com/office/drawing/2014/main" xmlns=""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5" name="188 CuadroTexto">
          <a:extLst>
            <a:ext uri="{FF2B5EF4-FFF2-40B4-BE49-F238E27FC236}">
              <a16:creationId xmlns:a16="http://schemas.microsoft.com/office/drawing/2014/main" xmlns=""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6" name="189 CuadroTexto">
          <a:extLst>
            <a:ext uri="{FF2B5EF4-FFF2-40B4-BE49-F238E27FC236}">
              <a16:creationId xmlns:a16="http://schemas.microsoft.com/office/drawing/2014/main" xmlns=""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7" name="190 CuadroTexto">
          <a:extLst>
            <a:ext uri="{FF2B5EF4-FFF2-40B4-BE49-F238E27FC236}">
              <a16:creationId xmlns:a16="http://schemas.microsoft.com/office/drawing/2014/main" xmlns=""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8" name="191 CuadroTexto">
          <a:extLst>
            <a:ext uri="{FF2B5EF4-FFF2-40B4-BE49-F238E27FC236}">
              <a16:creationId xmlns:a16="http://schemas.microsoft.com/office/drawing/2014/main" xmlns=""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9" name="192 CuadroTexto">
          <a:extLst>
            <a:ext uri="{FF2B5EF4-FFF2-40B4-BE49-F238E27FC236}">
              <a16:creationId xmlns:a16="http://schemas.microsoft.com/office/drawing/2014/main" xmlns=""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0" name="193 CuadroTexto">
          <a:extLst>
            <a:ext uri="{FF2B5EF4-FFF2-40B4-BE49-F238E27FC236}">
              <a16:creationId xmlns:a16="http://schemas.microsoft.com/office/drawing/2014/main" xmlns=""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1" name="194 CuadroTexto">
          <a:extLst>
            <a:ext uri="{FF2B5EF4-FFF2-40B4-BE49-F238E27FC236}">
              <a16:creationId xmlns:a16="http://schemas.microsoft.com/office/drawing/2014/main" xmlns=""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2" name="195 CuadroTexto">
          <a:extLst>
            <a:ext uri="{FF2B5EF4-FFF2-40B4-BE49-F238E27FC236}">
              <a16:creationId xmlns:a16="http://schemas.microsoft.com/office/drawing/2014/main" xmlns=""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3" name="196 CuadroTexto">
          <a:extLst>
            <a:ext uri="{FF2B5EF4-FFF2-40B4-BE49-F238E27FC236}">
              <a16:creationId xmlns:a16="http://schemas.microsoft.com/office/drawing/2014/main" xmlns=""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4" name="197 CuadroTexto">
          <a:extLst>
            <a:ext uri="{FF2B5EF4-FFF2-40B4-BE49-F238E27FC236}">
              <a16:creationId xmlns:a16="http://schemas.microsoft.com/office/drawing/2014/main" xmlns=""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5" name="198 CuadroTexto">
          <a:extLst>
            <a:ext uri="{FF2B5EF4-FFF2-40B4-BE49-F238E27FC236}">
              <a16:creationId xmlns:a16="http://schemas.microsoft.com/office/drawing/2014/main" xmlns=""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6" name="199 CuadroTexto">
          <a:extLst>
            <a:ext uri="{FF2B5EF4-FFF2-40B4-BE49-F238E27FC236}">
              <a16:creationId xmlns:a16="http://schemas.microsoft.com/office/drawing/2014/main" xmlns=""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7" name="200 CuadroTexto">
          <a:extLst>
            <a:ext uri="{FF2B5EF4-FFF2-40B4-BE49-F238E27FC236}">
              <a16:creationId xmlns:a16="http://schemas.microsoft.com/office/drawing/2014/main" xmlns=""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8" name="201 CuadroTexto">
          <a:extLst>
            <a:ext uri="{FF2B5EF4-FFF2-40B4-BE49-F238E27FC236}">
              <a16:creationId xmlns:a16="http://schemas.microsoft.com/office/drawing/2014/main" xmlns=""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9" name="202 CuadroTexto">
          <a:extLst>
            <a:ext uri="{FF2B5EF4-FFF2-40B4-BE49-F238E27FC236}">
              <a16:creationId xmlns:a16="http://schemas.microsoft.com/office/drawing/2014/main" xmlns=""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0" name="203 CuadroTexto">
          <a:extLst>
            <a:ext uri="{FF2B5EF4-FFF2-40B4-BE49-F238E27FC236}">
              <a16:creationId xmlns:a16="http://schemas.microsoft.com/office/drawing/2014/main" xmlns=""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1" name="204 CuadroTexto">
          <a:extLst>
            <a:ext uri="{FF2B5EF4-FFF2-40B4-BE49-F238E27FC236}">
              <a16:creationId xmlns:a16="http://schemas.microsoft.com/office/drawing/2014/main" xmlns=""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2" name="205 CuadroTexto">
          <a:extLst>
            <a:ext uri="{FF2B5EF4-FFF2-40B4-BE49-F238E27FC236}">
              <a16:creationId xmlns:a16="http://schemas.microsoft.com/office/drawing/2014/main" xmlns=""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3" name="206 CuadroTexto">
          <a:extLst>
            <a:ext uri="{FF2B5EF4-FFF2-40B4-BE49-F238E27FC236}">
              <a16:creationId xmlns:a16="http://schemas.microsoft.com/office/drawing/2014/main" xmlns=""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4" name="207 CuadroTexto">
          <a:extLst>
            <a:ext uri="{FF2B5EF4-FFF2-40B4-BE49-F238E27FC236}">
              <a16:creationId xmlns:a16="http://schemas.microsoft.com/office/drawing/2014/main" xmlns=""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5" name="208 CuadroTexto">
          <a:extLst>
            <a:ext uri="{FF2B5EF4-FFF2-40B4-BE49-F238E27FC236}">
              <a16:creationId xmlns:a16="http://schemas.microsoft.com/office/drawing/2014/main" xmlns=""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6" name="209 CuadroTexto">
          <a:extLst>
            <a:ext uri="{FF2B5EF4-FFF2-40B4-BE49-F238E27FC236}">
              <a16:creationId xmlns:a16="http://schemas.microsoft.com/office/drawing/2014/main" xmlns=""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7" name="210 CuadroTexto">
          <a:extLst>
            <a:ext uri="{FF2B5EF4-FFF2-40B4-BE49-F238E27FC236}">
              <a16:creationId xmlns:a16="http://schemas.microsoft.com/office/drawing/2014/main" xmlns=""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8" name="211 CuadroTexto">
          <a:extLst>
            <a:ext uri="{FF2B5EF4-FFF2-40B4-BE49-F238E27FC236}">
              <a16:creationId xmlns:a16="http://schemas.microsoft.com/office/drawing/2014/main" xmlns=""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9" name="212 CuadroTexto">
          <a:extLst>
            <a:ext uri="{FF2B5EF4-FFF2-40B4-BE49-F238E27FC236}">
              <a16:creationId xmlns:a16="http://schemas.microsoft.com/office/drawing/2014/main" xmlns=""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0" name="213 CuadroTexto">
          <a:extLst>
            <a:ext uri="{FF2B5EF4-FFF2-40B4-BE49-F238E27FC236}">
              <a16:creationId xmlns:a16="http://schemas.microsoft.com/office/drawing/2014/main" xmlns=""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1" name="214 CuadroTexto">
          <a:extLst>
            <a:ext uri="{FF2B5EF4-FFF2-40B4-BE49-F238E27FC236}">
              <a16:creationId xmlns:a16="http://schemas.microsoft.com/office/drawing/2014/main" xmlns=""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2" name="215 CuadroTexto">
          <a:extLst>
            <a:ext uri="{FF2B5EF4-FFF2-40B4-BE49-F238E27FC236}">
              <a16:creationId xmlns:a16="http://schemas.microsoft.com/office/drawing/2014/main" xmlns=""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3" name="216 CuadroTexto">
          <a:extLst>
            <a:ext uri="{FF2B5EF4-FFF2-40B4-BE49-F238E27FC236}">
              <a16:creationId xmlns:a16="http://schemas.microsoft.com/office/drawing/2014/main" xmlns=""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4" name="217 CuadroTexto">
          <a:extLst>
            <a:ext uri="{FF2B5EF4-FFF2-40B4-BE49-F238E27FC236}">
              <a16:creationId xmlns:a16="http://schemas.microsoft.com/office/drawing/2014/main" xmlns=""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5" name="218 CuadroTexto">
          <a:extLst>
            <a:ext uri="{FF2B5EF4-FFF2-40B4-BE49-F238E27FC236}">
              <a16:creationId xmlns:a16="http://schemas.microsoft.com/office/drawing/2014/main" xmlns=""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6" name="219 CuadroTexto">
          <a:extLst>
            <a:ext uri="{FF2B5EF4-FFF2-40B4-BE49-F238E27FC236}">
              <a16:creationId xmlns:a16="http://schemas.microsoft.com/office/drawing/2014/main" xmlns=""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7" name="220 CuadroTexto">
          <a:extLst>
            <a:ext uri="{FF2B5EF4-FFF2-40B4-BE49-F238E27FC236}">
              <a16:creationId xmlns:a16="http://schemas.microsoft.com/office/drawing/2014/main" xmlns=""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8" name="221 CuadroTexto">
          <a:extLst>
            <a:ext uri="{FF2B5EF4-FFF2-40B4-BE49-F238E27FC236}">
              <a16:creationId xmlns:a16="http://schemas.microsoft.com/office/drawing/2014/main" xmlns=""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9" name="222 CuadroTexto">
          <a:extLst>
            <a:ext uri="{FF2B5EF4-FFF2-40B4-BE49-F238E27FC236}">
              <a16:creationId xmlns:a16="http://schemas.microsoft.com/office/drawing/2014/main" xmlns=""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0" name="223 CuadroTexto">
          <a:extLst>
            <a:ext uri="{FF2B5EF4-FFF2-40B4-BE49-F238E27FC236}">
              <a16:creationId xmlns:a16="http://schemas.microsoft.com/office/drawing/2014/main" xmlns=""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1" name="224 CuadroTexto">
          <a:extLst>
            <a:ext uri="{FF2B5EF4-FFF2-40B4-BE49-F238E27FC236}">
              <a16:creationId xmlns:a16="http://schemas.microsoft.com/office/drawing/2014/main" xmlns=""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2" name="225 CuadroTexto">
          <a:extLst>
            <a:ext uri="{FF2B5EF4-FFF2-40B4-BE49-F238E27FC236}">
              <a16:creationId xmlns:a16="http://schemas.microsoft.com/office/drawing/2014/main" xmlns=""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3" name="226 CuadroTexto">
          <a:extLst>
            <a:ext uri="{FF2B5EF4-FFF2-40B4-BE49-F238E27FC236}">
              <a16:creationId xmlns:a16="http://schemas.microsoft.com/office/drawing/2014/main" xmlns=""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4" name="227 CuadroTexto">
          <a:extLst>
            <a:ext uri="{FF2B5EF4-FFF2-40B4-BE49-F238E27FC236}">
              <a16:creationId xmlns:a16="http://schemas.microsoft.com/office/drawing/2014/main" xmlns=""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5" name="228 CuadroTexto">
          <a:extLst>
            <a:ext uri="{FF2B5EF4-FFF2-40B4-BE49-F238E27FC236}">
              <a16:creationId xmlns:a16="http://schemas.microsoft.com/office/drawing/2014/main" xmlns=""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6" name="229 CuadroTexto">
          <a:extLst>
            <a:ext uri="{FF2B5EF4-FFF2-40B4-BE49-F238E27FC236}">
              <a16:creationId xmlns:a16="http://schemas.microsoft.com/office/drawing/2014/main" xmlns=""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7" name="230 CuadroTexto">
          <a:extLst>
            <a:ext uri="{FF2B5EF4-FFF2-40B4-BE49-F238E27FC236}">
              <a16:creationId xmlns:a16="http://schemas.microsoft.com/office/drawing/2014/main" xmlns=""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8" name="231 CuadroTexto">
          <a:extLst>
            <a:ext uri="{FF2B5EF4-FFF2-40B4-BE49-F238E27FC236}">
              <a16:creationId xmlns:a16="http://schemas.microsoft.com/office/drawing/2014/main" xmlns=""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9" name="232 CuadroTexto">
          <a:extLst>
            <a:ext uri="{FF2B5EF4-FFF2-40B4-BE49-F238E27FC236}">
              <a16:creationId xmlns:a16="http://schemas.microsoft.com/office/drawing/2014/main" xmlns=""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0" name="233 CuadroTexto">
          <a:extLst>
            <a:ext uri="{FF2B5EF4-FFF2-40B4-BE49-F238E27FC236}">
              <a16:creationId xmlns:a16="http://schemas.microsoft.com/office/drawing/2014/main" xmlns=""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1" name="234 CuadroTexto">
          <a:extLst>
            <a:ext uri="{FF2B5EF4-FFF2-40B4-BE49-F238E27FC236}">
              <a16:creationId xmlns:a16="http://schemas.microsoft.com/office/drawing/2014/main" xmlns=""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2" name="235 CuadroTexto">
          <a:extLst>
            <a:ext uri="{FF2B5EF4-FFF2-40B4-BE49-F238E27FC236}">
              <a16:creationId xmlns:a16="http://schemas.microsoft.com/office/drawing/2014/main" xmlns=""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3" name="236 CuadroTexto">
          <a:extLst>
            <a:ext uri="{FF2B5EF4-FFF2-40B4-BE49-F238E27FC236}">
              <a16:creationId xmlns:a16="http://schemas.microsoft.com/office/drawing/2014/main" xmlns=""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4" name="237 CuadroTexto">
          <a:extLst>
            <a:ext uri="{FF2B5EF4-FFF2-40B4-BE49-F238E27FC236}">
              <a16:creationId xmlns:a16="http://schemas.microsoft.com/office/drawing/2014/main" xmlns=""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5" name="238 CuadroTexto">
          <a:extLst>
            <a:ext uri="{FF2B5EF4-FFF2-40B4-BE49-F238E27FC236}">
              <a16:creationId xmlns:a16="http://schemas.microsoft.com/office/drawing/2014/main" xmlns=""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6" name="239 CuadroTexto">
          <a:extLst>
            <a:ext uri="{FF2B5EF4-FFF2-40B4-BE49-F238E27FC236}">
              <a16:creationId xmlns:a16="http://schemas.microsoft.com/office/drawing/2014/main" xmlns=""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7" name="240 CuadroTexto">
          <a:extLst>
            <a:ext uri="{FF2B5EF4-FFF2-40B4-BE49-F238E27FC236}">
              <a16:creationId xmlns:a16="http://schemas.microsoft.com/office/drawing/2014/main" xmlns=""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8" name="241 CuadroTexto">
          <a:extLst>
            <a:ext uri="{FF2B5EF4-FFF2-40B4-BE49-F238E27FC236}">
              <a16:creationId xmlns:a16="http://schemas.microsoft.com/office/drawing/2014/main" xmlns=""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9" name="242 CuadroTexto">
          <a:extLst>
            <a:ext uri="{FF2B5EF4-FFF2-40B4-BE49-F238E27FC236}">
              <a16:creationId xmlns:a16="http://schemas.microsoft.com/office/drawing/2014/main" xmlns=""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0" name="243 CuadroTexto">
          <a:extLst>
            <a:ext uri="{FF2B5EF4-FFF2-40B4-BE49-F238E27FC236}">
              <a16:creationId xmlns:a16="http://schemas.microsoft.com/office/drawing/2014/main" xmlns=""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1" name="244 CuadroTexto">
          <a:extLst>
            <a:ext uri="{FF2B5EF4-FFF2-40B4-BE49-F238E27FC236}">
              <a16:creationId xmlns:a16="http://schemas.microsoft.com/office/drawing/2014/main" xmlns=""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2" name="245 CuadroTexto">
          <a:extLst>
            <a:ext uri="{FF2B5EF4-FFF2-40B4-BE49-F238E27FC236}">
              <a16:creationId xmlns:a16="http://schemas.microsoft.com/office/drawing/2014/main" xmlns=""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3" name="246 CuadroTexto">
          <a:extLst>
            <a:ext uri="{FF2B5EF4-FFF2-40B4-BE49-F238E27FC236}">
              <a16:creationId xmlns:a16="http://schemas.microsoft.com/office/drawing/2014/main" xmlns=""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4" name="247 CuadroTexto">
          <a:extLst>
            <a:ext uri="{FF2B5EF4-FFF2-40B4-BE49-F238E27FC236}">
              <a16:creationId xmlns:a16="http://schemas.microsoft.com/office/drawing/2014/main" xmlns=""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5" name="248 CuadroTexto">
          <a:extLst>
            <a:ext uri="{FF2B5EF4-FFF2-40B4-BE49-F238E27FC236}">
              <a16:creationId xmlns:a16="http://schemas.microsoft.com/office/drawing/2014/main" xmlns=""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6" name="249 CuadroTexto">
          <a:extLst>
            <a:ext uri="{FF2B5EF4-FFF2-40B4-BE49-F238E27FC236}">
              <a16:creationId xmlns:a16="http://schemas.microsoft.com/office/drawing/2014/main" xmlns=""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7" name="250 CuadroTexto">
          <a:extLst>
            <a:ext uri="{FF2B5EF4-FFF2-40B4-BE49-F238E27FC236}">
              <a16:creationId xmlns:a16="http://schemas.microsoft.com/office/drawing/2014/main" xmlns=""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8" name="251 CuadroTexto">
          <a:extLst>
            <a:ext uri="{FF2B5EF4-FFF2-40B4-BE49-F238E27FC236}">
              <a16:creationId xmlns:a16="http://schemas.microsoft.com/office/drawing/2014/main" xmlns=""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9" name="252 CuadroTexto">
          <a:extLst>
            <a:ext uri="{FF2B5EF4-FFF2-40B4-BE49-F238E27FC236}">
              <a16:creationId xmlns:a16="http://schemas.microsoft.com/office/drawing/2014/main" xmlns=""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0" name="253 CuadroTexto">
          <a:extLst>
            <a:ext uri="{FF2B5EF4-FFF2-40B4-BE49-F238E27FC236}">
              <a16:creationId xmlns:a16="http://schemas.microsoft.com/office/drawing/2014/main" xmlns=""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1" name="254 CuadroTexto">
          <a:extLst>
            <a:ext uri="{FF2B5EF4-FFF2-40B4-BE49-F238E27FC236}">
              <a16:creationId xmlns:a16="http://schemas.microsoft.com/office/drawing/2014/main" xmlns=""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2" name="255 CuadroTexto">
          <a:extLst>
            <a:ext uri="{FF2B5EF4-FFF2-40B4-BE49-F238E27FC236}">
              <a16:creationId xmlns:a16="http://schemas.microsoft.com/office/drawing/2014/main" xmlns=""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3" name="256 CuadroTexto">
          <a:extLst>
            <a:ext uri="{FF2B5EF4-FFF2-40B4-BE49-F238E27FC236}">
              <a16:creationId xmlns:a16="http://schemas.microsoft.com/office/drawing/2014/main" xmlns=""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4" name="257 CuadroTexto">
          <a:extLst>
            <a:ext uri="{FF2B5EF4-FFF2-40B4-BE49-F238E27FC236}">
              <a16:creationId xmlns:a16="http://schemas.microsoft.com/office/drawing/2014/main" xmlns=""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5" name="258 CuadroTexto">
          <a:extLst>
            <a:ext uri="{FF2B5EF4-FFF2-40B4-BE49-F238E27FC236}">
              <a16:creationId xmlns:a16="http://schemas.microsoft.com/office/drawing/2014/main" xmlns=""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6" name="259 CuadroTexto">
          <a:extLst>
            <a:ext uri="{FF2B5EF4-FFF2-40B4-BE49-F238E27FC236}">
              <a16:creationId xmlns:a16="http://schemas.microsoft.com/office/drawing/2014/main" xmlns=""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7" name="260 CuadroTexto">
          <a:extLst>
            <a:ext uri="{FF2B5EF4-FFF2-40B4-BE49-F238E27FC236}">
              <a16:creationId xmlns:a16="http://schemas.microsoft.com/office/drawing/2014/main" xmlns=""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8" name="261 CuadroTexto">
          <a:extLst>
            <a:ext uri="{FF2B5EF4-FFF2-40B4-BE49-F238E27FC236}">
              <a16:creationId xmlns:a16="http://schemas.microsoft.com/office/drawing/2014/main" xmlns=""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9" name="262 CuadroTexto">
          <a:extLst>
            <a:ext uri="{FF2B5EF4-FFF2-40B4-BE49-F238E27FC236}">
              <a16:creationId xmlns:a16="http://schemas.microsoft.com/office/drawing/2014/main" xmlns=""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0" name="263 CuadroTexto">
          <a:extLst>
            <a:ext uri="{FF2B5EF4-FFF2-40B4-BE49-F238E27FC236}">
              <a16:creationId xmlns:a16="http://schemas.microsoft.com/office/drawing/2014/main" xmlns=""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1" name="264 CuadroTexto">
          <a:extLst>
            <a:ext uri="{FF2B5EF4-FFF2-40B4-BE49-F238E27FC236}">
              <a16:creationId xmlns:a16="http://schemas.microsoft.com/office/drawing/2014/main" xmlns=""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2" name="265 CuadroTexto">
          <a:extLst>
            <a:ext uri="{FF2B5EF4-FFF2-40B4-BE49-F238E27FC236}">
              <a16:creationId xmlns:a16="http://schemas.microsoft.com/office/drawing/2014/main" xmlns=""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3" name="266 CuadroTexto">
          <a:extLst>
            <a:ext uri="{FF2B5EF4-FFF2-40B4-BE49-F238E27FC236}">
              <a16:creationId xmlns:a16="http://schemas.microsoft.com/office/drawing/2014/main" xmlns=""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4" name="267 CuadroTexto">
          <a:extLst>
            <a:ext uri="{FF2B5EF4-FFF2-40B4-BE49-F238E27FC236}">
              <a16:creationId xmlns:a16="http://schemas.microsoft.com/office/drawing/2014/main" xmlns=""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125" name="268 CuadroTexto">
          <a:extLst>
            <a:ext uri="{FF2B5EF4-FFF2-40B4-BE49-F238E27FC236}">
              <a16:creationId xmlns:a16="http://schemas.microsoft.com/office/drawing/2014/main" xmlns="" id="{00000000-0008-0000-2000-00006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6" name="269 CuadroTexto">
          <a:extLst>
            <a:ext uri="{FF2B5EF4-FFF2-40B4-BE49-F238E27FC236}">
              <a16:creationId xmlns:a16="http://schemas.microsoft.com/office/drawing/2014/main" xmlns="" id="{00000000-0008-0000-2000-000066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7" name="270 CuadroTexto">
          <a:extLst>
            <a:ext uri="{FF2B5EF4-FFF2-40B4-BE49-F238E27FC236}">
              <a16:creationId xmlns:a16="http://schemas.microsoft.com/office/drawing/2014/main" xmlns="" id="{00000000-0008-0000-2000-000067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8" name="271 CuadroTexto">
          <a:extLst>
            <a:ext uri="{FF2B5EF4-FFF2-40B4-BE49-F238E27FC236}">
              <a16:creationId xmlns:a16="http://schemas.microsoft.com/office/drawing/2014/main" xmlns="" id="{00000000-0008-0000-2000-000068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9" name="272 CuadroTexto">
          <a:extLst>
            <a:ext uri="{FF2B5EF4-FFF2-40B4-BE49-F238E27FC236}">
              <a16:creationId xmlns:a16="http://schemas.microsoft.com/office/drawing/2014/main" xmlns="" id="{00000000-0008-0000-2000-000069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0" name="273 CuadroTexto">
          <a:extLst>
            <a:ext uri="{FF2B5EF4-FFF2-40B4-BE49-F238E27FC236}">
              <a16:creationId xmlns:a16="http://schemas.microsoft.com/office/drawing/2014/main" xmlns="" id="{00000000-0008-0000-2000-00006A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1" name="274 CuadroTexto">
          <a:extLst>
            <a:ext uri="{FF2B5EF4-FFF2-40B4-BE49-F238E27FC236}">
              <a16:creationId xmlns:a16="http://schemas.microsoft.com/office/drawing/2014/main" xmlns="" id="{00000000-0008-0000-2000-00006B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2" name="275 CuadroTexto">
          <a:extLst>
            <a:ext uri="{FF2B5EF4-FFF2-40B4-BE49-F238E27FC236}">
              <a16:creationId xmlns:a16="http://schemas.microsoft.com/office/drawing/2014/main" xmlns="" id="{00000000-0008-0000-2000-00006C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3" name="276 CuadroTexto">
          <a:extLst>
            <a:ext uri="{FF2B5EF4-FFF2-40B4-BE49-F238E27FC236}">
              <a16:creationId xmlns:a16="http://schemas.microsoft.com/office/drawing/2014/main" xmlns="" id="{00000000-0008-0000-2000-00006D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4" name="277 CuadroTexto">
          <a:extLst>
            <a:ext uri="{FF2B5EF4-FFF2-40B4-BE49-F238E27FC236}">
              <a16:creationId xmlns:a16="http://schemas.microsoft.com/office/drawing/2014/main" xmlns="" id="{00000000-0008-0000-2000-00006E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5" name="278 CuadroTexto">
          <a:extLst>
            <a:ext uri="{FF2B5EF4-FFF2-40B4-BE49-F238E27FC236}">
              <a16:creationId xmlns:a16="http://schemas.microsoft.com/office/drawing/2014/main" xmlns="" id="{00000000-0008-0000-2000-00006F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6" name="279 CuadroTexto">
          <a:extLst>
            <a:ext uri="{FF2B5EF4-FFF2-40B4-BE49-F238E27FC236}">
              <a16:creationId xmlns:a16="http://schemas.microsoft.com/office/drawing/2014/main" xmlns="" id="{00000000-0008-0000-2000-000070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7" name="280 CuadroTexto">
          <a:extLst>
            <a:ext uri="{FF2B5EF4-FFF2-40B4-BE49-F238E27FC236}">
              <a16:creationId xmlns:a16="http://schemas.microsoft.com/office/drawing/2014/main" xmlns="" id="{00000000-0008-0000-2000-000071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8" name="281 CuadroTexto">
          <a:extLst>
            <a:ext uri="{FF2B5EF4-FFF2-40B4-BE49-F238E27FC236}">
              <a16:creationId xmlns:a16="http://schemas.microsoft.com/office/drawing/2014/main" xmlns="" id="{00000000-0008-0000-2000-000072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9" name="282 CuadroTexto">
          <a:extLst>
            <a:ext uri="{FF2B5EF4-FFF2-40B4-BE49-F238E27FC236}">
              <a16:creationId xmlns:a16="http://schemas.microsoft.com/office/drawing/2014/main" xmlns="" id="{00000000-0008-0000-2000-000073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40" name="283 CuadroTexto">
          <a:extLst>
            <a:ext uri="{FF2B5EF4-FFF2-40B4-BE49-F238E27FC236}">
              <a16:creationId xmlns:a16="http://schemas.microsoft.com/office/drawing/2014/main" xmlns="" id="{00000000-0008-0000-2000-000074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41" name="284 CuadroTexto">
          <a:extLst>
            <a:ext uri="{FF2B5EF4-FFF2-40B4-BE49-F238E27FC236}">
              <a16:creationId xmlns:a16="http://schemas.microsoft.com/office/drawing/2014/main" xmlns="" id="{00000000-0008-0000-2000-00007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2" name="285 CuadroTexto">
          <a:extLst>
            <a:ext uri="{FF2B5EF4-FFF2-40B4-BE49-F238E27FC236}">
              <a16:creationId xmlns:a16="http://schemas.microsoft.com/office/drawing/2014/main" xmlns=""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3" name="286 CuadroTexto">
          <a:extLst>
            <a:ext uri="{FF2B5EF4-FFF2-40B4-BE49-F238E27FC236}">
              <a16:creationId xmlns:a16="http://schemas.microsoft.com/office/drawing/2014/main" xmlns=""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4" name="287 CuadroTexto">
          <a:extLst>
            <a:ext uri="{FF2B5EF4-FFF2-40B4-BE49-F238E27FC236}">
              <a16:creationId xmlns:a16="http://schemas.microsoft.com/office/drawing/2014/main" xmlns=""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5" name="288 CuadroTexto">
          <a:extLst>
            <a:ext uri="{FF2B5EF4-FFF2-40B4-BE49-F238E27FC236}">
              <a16:creationId xmlns:a16="http://schemas.microsoft.com/office/drawing/2014/main" xmlns=""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6" name="289 CuadroTexto">
          <a:extLst>
            <a:ext uri="{FF2B5EF4-FFF2-40B4-BE49-F238E27FC236}">
              <a16:creationId xmlns:a16="http://schemas.microsoft.com/office/drawing/2014/main" xmlns=""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7" name="290 CuadroTexto">
          <a:extLst>
            <a:ext uri="{FF2B5EF4-FFF2-40B4-BE49-F238E27FC236}">
              <a16:creationId xmlns:a16="http://schemas.microsoft.com/office/drawing/2014/main" xmlns=""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8" name="291 CuadroTexto">
          <a:extLst>
            <a:ext uri="{FF2B5EF4-FFF2-40B4-BE49-F238E27FC236}">
              <a16:creationId xmlns:a16="http://schemas.microsoft.com/office/drawing/2014/main" xmlns=""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9" name="292 CuadroTexto">
          <a:extLst>
            <a:ext uri="{FF2B5EF4-FFF2-40B4-BE49-F238E27FC236}">
              <a16:creationId xmlns:a16="http://schemas.microsoft.com/office/drawing/2014/main" xmlns=""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0" name="293 CuadroTexto">
          <a:extLst>
            <a:ext uri="{FF2B5EF4-FFF2-40B4-BE49-F238E27FC236}">
              <a16:creationId xmlns:a16="http://schemas.microsoft.com/office/drawing/2014/main" xmlns=""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1" name="294 CuadroTexto">
          <a:extLst>
            <a:ext uri="{FF2B5EF4-FFF2-40B4-BE49-F238E27FC236}">
              <a16:creationId xmlns:a16="http://schemas.microsoft.com/office/drawing/2014/main" xmlns=""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2" name="295 CuadroTexto">
          <a:extLst>
            <a:ext uri="{FF2B5EF4-FFF2-40B4-BE49-F238E27FC236}">
              <a16:creationId xmlns:a16="http://schemas.microsoft.com/office/drawing/2014/main" xmlns=""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3" name="296 CuadroTexto">
          <a:extLst>
            <a:ext uri="{FF2B5EF4-FFF2-40B4-BE49-F238E27FC236}">
              <a16:creationId xmlns:a16="http://schemas.microsoft.com/office/drawing/2014/main" xmlns=""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4" name="17 CuadroTexto">
          <a:extLst>
            <a:ext uri="{FF2B5EF4-FFF2-40B4-BE49-F238E27FC236}">
              <a16:creationId xmlns:a16="http://schemas.microsoft.com/office/drawing/2014/main" xmlns=""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155" name="90 CuadroTexto">
          <a:extLst>
            <a:ext uri="{FF2B5EF4-FFF2-40B4-BE49-F238E27FC236}">
              <a16:creationId xmlns:a16="http://schemas.microsoft.com/office/drawing/2014/main" xmlns="" id="{00000000-0008-0000-2000-000083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6" name="91 CuadroTexto">
          <a:extLst>
            <a:ext uri="{FF2B5EF4-FFF2-40B4-BE49-F238E27FC236}">
              <a16:creationId xmlns:a16="http://schemas.microsoft.com/office/drawing/2014/main" xmlns="" id="{00000000-0008-0000-2000-000084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7" name="92 CuadroTexto">
          <a:extLst>
            <a:ext uri="{FF2B5EF4-FFF2-40B4-BE49-F238E27FC236}">
              <a16:creationId xmlns:a16="http://schemas.microsoft.com/office/drawing/2014/main" xmlns="" id="{00000000-0008-0000-2000-000085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8" name="93 CuadroTexto">
          <a:extLst>
            <a:ext uri="{FF2B5EF4-FFF2-40B4-BE49-F238E27FC236}">
              <a16:creationId xmlns:a16="http://schemas.microsoft.com/office/drawing/2014/main" xmlns="" id="{00000000-0008-0000-2000-000086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9" name="94 CuadroTexto">
          <a:extLst>
            <a:ext uri="{FF2B5EF4-FFF2-40B4-BE49-F238E27FC236}">
              <a16:creationId xmlns:a16="http://schemas.microsoft.com/office/drawing/2014/main" xmlns="" id="{00000000-0008-0000-2000-000087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0" name="95 CuadroTexto">
          <a:extLst>
            <a:ext uri="{FF2B5EF4-FFF2-40B4-BE49-F238E27FC236}">
              <a16:creationId xmlns:a16="http://schemas.microsoft.com/office/drawing/2014/main" xmlns="" id="{00000000-0008-0000-2000-000088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1" name="96 CuadroTexto">
          <a:extLst>
            <a:ext uri="{FF2B5EF4-FFF2-40B4-BE49-F238E27FC236}">
              <a16:creationId xmlns:a16="http://schemas.microsoft.com/office/drawing/2014/main" xmlns="" id="{00000000-0008-0000-2000-000089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2" name="97 CuadroTexto">
          <a:extLst>
            <a:ext uri="{FF2B5EF4-FFF2-40B4-BE49-F238E27FC236}">
              <a16:creationId xmlns:a16="http://schemas.microsoft.com/office/drawing/2014/main" xmlns="" id="{00000000-0008-0000-2000-00008A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3" name="98 CuadroTexto">
          <a:extLst>
            <a:ext uri="{FF2B5EF4-FFF2-40B4-BE49-F238E27FC236}">
              <a16:creationId xmlns:a16="http://schemas.microsoft.com/office/drawing/2014/main" xmlns="" id="{00000000-0008-0000-2000-00008B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4" name="99 CuadroTexto">
          <a:extLst>
            <a:ext uri="{FF2B5EF4-FFF2-40B4-BE49-F238E27FC236}">
              <a16:creationId xmlns:a16="http://schemas.microsoft.com/office/drawing/2014/main" xmlns="" id="{00000000-0008-0000-2000-00008C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5" name="100 CuadroTexto">
          <a:extLst>
            <a:ext uri="{FF2B5EF4-FFF2-40B4-BE49-F238E27FC236}">
              <a16:creationId xmlns:a16="http://schemas.microsoft.com/office/drawing/2014/main" xmlns="" id="{00000000-0008-0000-2000-00008D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6" name="101 CuadroTexto">
          <a:extLst>
            <a:ext uri="{FF2B5EF4-FFF2-40B4-BE49-F238E27FC236}">
              <a16:creationId xmlns:a16="http://schemas.microsoft.com/office/drawing/2014/main" xmlns="" id="{00000000-0008-0000-2000-00008E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7" name="118 CuadroTexto">
          <a:extLst>
            <a:ext uri="{FF2B5EF4-FFF2-40B4-BE49-F238E27FC236}">
              <a16:creationId xmlns:a16="http://schemas.microsoft.com/office/drawing/2014/main" xmlns=""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8" name="119 CuadroTexto">
          <a:extLst>
            <a:ext uri="{FF2B5EF4-FFF2-40B4-BE49-F238E27FC236}">
              <a16:creationId xmlns:a16="http://schemas.microsoft.com/office/drawing/2014/main" xmlns=""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9" name="120 CuadroTexto">
          <a:extLst>
            <a:ext uri="{FF2B5EF4-FFF2-40B4-BE49-F238E27FC236}">
              <a16:creationId xmlns:a16="http://schemas.microsoft.com/office/drawing/2014/main" xmlns=""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0" name="121 CuadroTexto">
          <a:extLst>
            <a:ext uri="{FF2B5EF4-FFF2-40B4-BE49-F238E27FC236}">
              <a16:creationId xmlns:a16="http://schemas.microsoft.com/office/drawing/2014/main" xmlns=""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1" name="122 CuadroTexto">
          <a:extLst>
            <a:ext uri="{FF2B5EF4-FFF2-40B4-BE49-F238E27FC236}">
              <a16:creationId xmlns:a16="http://schemas.microsoft.com/office/drawing/2014/main" xmlns=""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2" name="123 CuadroTexto">
          <a:extLst>
            <a:ext uri="{FF2B5EF4-FFF2-40B4-BE49-F238E27FC236}">
              <a16:creationId xmlns:a16="http://schemas.microsoft.com/office/drawing/2014/main" xmlns=""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3" name="124 CuadroTexto">
          <a:extLst>
            <a:ext uri="{FF2B5EF4-FFF2-40B4-BE49-F238E27FC236}">
              <a16:creationId xmlns:a16="http://schemas.microsoft.com/office/drawing/2014/main" xmlns=""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4" name="125 CuadroTexto">
          <a:extLst>
            <a:ext uri="{FF2B5EF4-FFF2-40B4-BE49-F238E27FC236}">
              <a16:creationId xmlns:a16="http://schemas.microsoft.com/office/drawing/2014/main" xmlns=""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5" name="143 CuadroTexto">
          <a:extLst>
            <a:ext uri="{FF2B5EF4-FFF2-40B4-BE49-F238E27FC236}">
              <a16:creationId xmlns:a16="http://schemas.microsoft.com/office/drawing/2014/main" xmlns=""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6" name="144 CuadroTexto">
          <a:extLst>
            <a:ext uri="{FF2B5EF4-FFF2-40B4-BE49-F238E27FC236}">
              <a16:creationId xmlns:a16="http://schemas.microsoft.com/office/drawing/2014/main" xmlns=""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7" name="145 CuadroTexto">
          <a:extLst>
            <a:ext uri="{FF2B5EF4-FFF2-40B4-BE49-F238E27FC236}">
              <a16:creationId xmlns:a16="http://schemas.microsoft.com/office/drawing/2014/main" xmlns=""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8" name="146 CuadroTexto">
          <a:extLst>
            <a:ext uri="{FF2B5EF4-FFF2-40B4-BE49-F238E27FC236}">
              <a16:creationId xmlns:a16="http://schemas.microsoft.com/office/drawing/2014/main" xmlns=""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9" name="147 CuadroTexto">
          <a:extLst>
            <a:ext uri="{FF2B5EF4-FFF2-40B4-BE49-F238E27FC236}">
              <a16:creationId xmlns:a16="http://schemas.microsoft.com/office/drawing/2014/main" xmlns=""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0" name="148 CuadroTexto">
          <a:extLst>
            <a:ext uri="{FF2B5EF4-FFF2-40B4-BE49-F238E27FC236}">
              <a16:creationId xmlns:a16="http://schemas.microsoft.com/office/drawing/2014/main" xmlns=""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1" name="149 CuadroTexto">
          <a:extLst>
            <a:ext uri="{FF2B5EF4-FFF2-40B4-BE49-F238E27FC236}">
              <a16:creationId xmlns:a16="http://schemas.microsoft.com/office/drawing/2014/main" xmlns=""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2" name="150 CuadroTexto">
          <a:extLst>
            <a:ext uri="{FF2B5EF4-FFF2-40B4-BE49-F238E27FC236}">
              <a16:creationId xmlns:a16="http://schemas.microsoft.com/office/drawing/2014/main" xmlns=""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3" name="151 CuadroTexto">
          <a:extLst>
            <a:ext uri="{FF2B5EF4-FFF2-40B4-BE49-F238E27FC236}">
              <a16:creationId xmlns:a16="http://schemas.microsoft.com/office/drawing/2014/main" xmlns=""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4" name="152 CuadroTexto">
          <a:extLst>
            <a:ext uri="{FF2B5EF4-FFF2-40B4-BE49-F238E27FC236}">
              <a16:creationId xmlns:a16="http://schemas.microsoft.com/office/drawing/2014/main" xmlns=""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5" name="153 CuadroTexto">
          <a:extLst>
            <a:ext uri="{FF2B5EF4-FFF2-40B4-BE49-F238E27FC236}">
              <a16:creationId xmlns:a16="http://schemas.microsoft.com/office/drawing/2014/main" xmlns=""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6" name="154 CuadroTexto">
          <a:extLst>
            <a:ext uri="{FF2B5EF4-FFF2-40B4-BE49-F238E27FC236}">
              <a16:creationId xmlns:a16="http://schemas.microsoft.com/office/drawing/2014/main" xmlns=""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7" name="155 CuadroTexto">
          <a:extLst>
            <a:ext uri="{FF2B5EF4-FFF2-40B4-BE49-F238E27FC236}">
              <a16:creationId xmlns:a16="http://schemas.microsoft.com/office/drawing/2014/main" xmlns=""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8" name="156 CuadroTexto">
          <a:extLst>
            <a:ext uri="{FF2B5EF4-FFF2-40B4-BE49-F238E27FC236}">
              <a16:creationId xmlns:a16="http://schemas.microsoft.com/office/drawing/2014/main" xmlns=""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9" name="157 CuadroTexto">
          <a:extLst>
            <a:ext uri="{FF2B5EF4-FFF2-40B4-BE49-F238E27FC236}">
              <a16:creationId xmlns:a16="http://schemas.microsoft.com/office/drawing/2014/main" xmlns=""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0" name="158 CuadroTexto">
          <a:extLst>
            <a:ext uri="{FF2B5EF4-FFF2-40B4-BE49-F238E27FC236}">
              <a16:creationId xmlns:a16="http://schemas.microsoft.com/office/drawing/2014/main" xmlns=""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1" name="159 CuadroTexto">
          <a:extLst>
            <a:ext uri="{FF2B5EF4-FFF2-40B4-BE49-F238E27FC236}">
              <a16:creationId xmlns:a16="http://schemas.microsoft.com/office/drawing/2014/main" xmlns=""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2" name="160 CuadroTexto">
          <a:extLst>
            <a:ext uri="{FF2B5EF4-FFF2-40B4-BE49-F238E27FC236}">
              <a16:creationId xmlns:a16="http://schemas.microsoft.com/office/drawing/2014/main" xmlns=""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3" name="161 CuadroTexto">
          <a:extLst>
            <a:ext uri="{FF2B5EF4-FFF2-40B4-BE49-F238E27FC236}">
              <a16:creationId xmlns:a16="http://schemas.microsoft.com/office/drawing/2014/main" xmlns=""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4" name="162 CuadroTexto">
          <a:extLst>
            <a:ext uri="{FF2B5EF4-FFF2-40B4-BE49-F238E27FC236}">
              <a16:creationId xmlns:a16="http://schemas.microsoft.com/office/drawing/2014/main" xmlns=""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5" name="163 CuadroTexto">
          <a:extLst>
            <a:ext uri="{FF2B5EF4-FFF2-40B4-BE49-F238E27FC236}">
              <a16:creationId xmlns:a16="http://schemas.microsoft.com/office/drawing/2014/main" xmlns=""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6" name="164 CuadroTexto">
          <a:extLst>
            <a:ext uri="{FF2B5EF4-FFF2-40B4-BE49-F238E27FC236}">
              <a16:creationId xmlns:a16="http://schemas.microsoft.com/office/drawing/2014/main" xmlns=""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7" name="165 CuadroTexto">
          <a:extLst>
            <a:ext uri="{FF2B5EF4-FFF2-40B4-BE49-F238E27FC236}">
              <a16:creationId xmlns:a16="http://schemas.microsoft.com/office/drawing/2014/main" xmlns=""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8" name="166 CuadroTexto">
          <a:extLst>
            <a:ext uri="{FF2B5EF4-FFF2-40B4-BE49-F238E27FC236}">
              <a16:creationId xmlns:a16="http://schemas.microsoft.com/office/drawing/2014/main" xmlns=""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9" name="167 CuadroTexto">
          <a:extLst>
            <a:ext uri="{FF2B5EF4-FFF2-40B4-BE49-F238E27FC236}">
              <a16:creationId xmlns:a16="http://schemas.microsoft.com/office/drawing/2014/main" xmlns=""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0" name="168 CuadroTexto">
          <a:extLst>
            <a:ext uri="{FF2B5EF4-FFF2-40B4-BE49-F238E27FC236}">
              <a16:creationId xmlns:a16="http://schemas.microsoft.com/office/drawing/2014/main" xmlns=""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1" name="169 CuadroTexto">
          <a:extLst>
            <a:ext uri="{FF2B5EF4-FFF2-40B4-BE49-F238E27FC236}">
              <a16:creationId xmlns:a16="http://schemas.microsoft.com/office/drawing/2014/main" xmlns=""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2" name="170 CuadroTexto">
          <a:extLst>
            <a:ext uri="{FF2B5EF4-FFF2-40B4-BE49-F238E27FC236}">
              <a16:creationId xmlns:a16="http://schemas.microsoft.com/office/drawing/2014/main" xmlns=""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3" name="171 CuadroTexto">
          <a:extLst>
            <a:ext uri="{FF2B5EF4-FFF2-40B4-BE49-F238E27FC236}">
              <a16:creationId xmlns:a16="http://schemas.microsoft.com/office/drawing/2014/main" xmlns=""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4" name="172 CuadroTexto">
          <a:extLst>
            <a:ext uri="{FF2B5EF4-FFF2-40B4-BE49-F238E27FC236}">
              <a16:creationId xmlns:a16="http://schemas.microsoft.com/office/drawing/2014/main" xmlns=""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5" name="173 CuadroTexto">
          <a:extLst>
            <a:ext uri="{FF2B5EF4-FFF2-40B4-BE49-F238E27FC236}">
              <a16:creationId xmlns:a16="http://schemas.microsoft.com/office/drawing/2014/main" xmlns=""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6" name="174 CuadroTexto">
          <a:extLst>
            <a:ext uri="{FF2B5EF4-FFF2-40B4-BE49-F238E27FC236}">
              <a16:creationId xmlns:a16="http://schemas.microsoft.com/office/drawing/2014/main" xmlns=""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7" name="175 CuadroTexto">
          <a:extLst>
            <a:ext uri="{FF2B5EF4-FFF2-40B4-BE49-F238E27FC236}">
              <a16:creationId xmlns:a16="http://schemas.microsoft.com/office/drawing/2014/main" xmlns=""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8" name="176 CuadroTexto">
          <a:extLst>
            <a:ext uri="{FF2B5EF4-FFF2-40B4-BE49-F238E27FC236}">
              <a16:creationId xmlns:a16="http://schemas.microsoft.com/office/drawing/2014/main" xmlns=""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9" name="177 CuadroTexto">
          <a:extLst>
            <a:ext uri="{FF2B5EF4-FFF2-40B4-BE49-F238E27FC236}">
              <a16:creationId xmlns:a16="http://schemas.microsoft.com/office/drawing/2014/main" xmlns=""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0" name="178 CuadroTexto">
          <a:extLst>
            <a:ext uri="{FF2B5EF4-FFF2-40B4-BE49-F238E27FC236}">
              <a16:creationId xmlns:a16="http://schemas.microsoft.com/office/drawing/2014/main" xmlns=""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1" name="179 CuadroTexto">
          <a:extLst>
            <a:ext uri="{FF2B5EF4-FFF2-40B4-BE49-F238E27FC236}">
              <a16:creationId xmlns:a16="http://schemas.microsoft.com/office/drawing/2014/main" xmlns=""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2" name="180 CuadroTexto">
          <a:extLst>
            <a:ext uri="{FF2B5EF4-FFF2-40B4-BE49-F238E27FC236}">
              <a16:creationId xmlns:a16="http://schemas.microsoft.com/office/drawing/2014/main" xmlns=""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3" name="181 CuadroTexto">
          <a:extLst>
            <a:ext uri="{FF2B5EF4-FFF2-40B4-BE49-F238E27FC236}">
              <a16:creationId xmlns:a16="http://schemas.microsoft.com/office/drawing/2014/main" xmlns=""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4" name="182 CuadroTexto">
          <a:extLst>
            <a:ext uri="{FF2B5EF4-FFF2-40B4-BE49-F238E27FC236}">
              <a16:creationId xmlns:a16="http://schemas.microsoft.com/office/drawing/2014/main" xmlns=""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5" name="183 CuadroTexto">
          <a:extLst>
            <a:ext uri="{FF2B5EF4-FFF2-40B4-BE49-F238E27FC236}">
              <a16:creationId xmlns:a16="http://schemas.microsoft.com/office/drawing/2014/main" xmlns=""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6" name="184 CuadroTexto">
          <a:extLst>
            <a:ext uri="{FF2B5EF4-FFF2-40B4-BE49-F238E27FC236}">
              <a16:creationId xmlns:a16="http://schemas.microsoft.com/office/drawing/2014/main" xmlns=""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7" name="185 CuadroTexto">
          <a:extLst>
            <a:ext uri="{FF2B5EF4-FFF2-40B4-BE49-F238E27FC236}">
              <a16:creationId xmlns:a16="http://schemas.microsoft.com/office/drawing/2014/main" xmlns=""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8" name="186 CuadroTexto">
          <a:extLst>
            <a:ext uri="{FF2B5EF4-FFF2-40B4-BE49-F238E27FC236}">
              <a16:creationId xmlns:a16="http://schemas.microsoft.com/office/drawing/2014/main" xmlns=""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9" name="187 CuadroTexto">
          <a:extLst>
            <a:ext uri="{FF2B5EF4-FFF2-40B4-BE49-F238E27FC236}">
              <a16:creationId xmlns:a16="http://schemas.microsoft.com/office/drawing/2014/main" xmlns=""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0" name="188 CuadroTexto">
          <a:extLst>
            <a:ext uri="{FF2B5EF4-FFF2-40B4-BE49-F238E27FC236}">
              <a16:creationId xmlns:a16="http://schemas.microsoft.com/office/drawing/2014/main" xmlns=""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1" name="189 CuadroTexto">
          <a:extLst>
            <a:ext uri="{FF2B5EF4-FFF2-40B4-BE49-F238E27FC236}">
              <a16:creationId xmlns:a16="http://schemas.microsoft.com/office/drawing/2014/main" xmlns=""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2" name="190 CuadroTexto">
          <a:extLst>
            <a:ext uri="{FF2B5EF4-FFF2-40B4-BE49-F238E27FC236}">
              <a16:creationId xmlns:a16="http://schemas.microsoft.com/office/drawing/2014/main" xmlns=""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3" name="191 CuadroTexto">
          <a:extLst>
            <a:ext uri="{FF2B5EF4-FFF2-40B4-BE49-F238E27FC236}">
              <a16:creationId xmlns:a16="http://schemas.microsoft.com/office/drawing/2014/main" xmlns=""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4" name="192 CuadroTexto">
          <a:extLst>
            <a:ext uri="{FF2B5EF4-FFF2-40B4-BE49-F238E27FC236}">
              <a16:creationId xmlns:a16="http://schemas.microsoft.com/office/drawing/2014/main" xmlns=""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5" name="193 CuadroTexto">
          <a:extLst>
            <a:ext uri="{FF2B5EF4-FFF2-40B4-BE49-F238E27FC236}">
              <a16:creationId xmlns:a16="http://schemas.microsoft.com/office/drawing/2014/main" xmlns=""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6" name="194 CuadroTexto">
          <a:extLst>
            <a:ext uri="{FF2B5EF4-FFF2-40B4-BE49-F238E27FC236}">
              <a16:creationId xmlns:a16="http://schemas.microsoft.com/office/drawing/2014/main" xmlns=""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7" name="195 CuadroTexto">
          <a:extLst>
            <a:ext uri="{FF2B5EF4-FFF2-40B4-BE49-F238E27FC236}">
              <a16:creationId xmlns:a16="http://schemas.microsoft.com/office/drawing/2014/main" xmlns=""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8" name="196 CuadroTexto">
          <a:extLst>
            <a:ext uri="{FF2B5EF4-FFF2-40B4-BE49-F238E27FC236}">
              <a16:creationId xmlns:a16="http://schemas.microsoft.com/office/drawing/2014/main" xmlns=""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9" name="197 CuadroTexto">
          <a:extLst>
            <a:ext uri="{FF2B5EF4-FFF2-40B4-BE49-F238E27FC236}">
              <a16:creationId xmlns:a16="http://schemas.microsoft.com/office/drawing/2014/main" xmlns=""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0" name="198 CuadroTexto">
          <a:extLst>
            <a:ext uri="{FF2B5EF4-FFF2-40B4-BE49-F238E27FC236}">
              <a16:creationId xmlns:a16="http://schemas.microsoft.com/office/drawing/2014/main" xmlns=""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1" name="199 CuadroTexto">
          <a:extLst>
            <a:ext uri="{FF2B5EF4-FFF2-40B4-BE49-F238E27FC236}">
              <a16:creationId xmlns:a16="http://schemas.microsoft.com/office/drawing/2014/main" xmlns=""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2" name="200 CuadroTexto">
          <a:extLst>
            <a:ext uri="{FF2B5EF4-FFF2-40B4-BE49-F238E27FC236}">
              <a16:creationId xmlns:a16="http://schemas.microsoft.com/office/drawing/2014/main" xmlns=""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3" name="201 CuadroTexto">
          <a:extLst>
            <a:ext uri="{FF2B5EF4-FFF2-40B4-BE49-F238E27FC236}">
              <a16:creationId xmlns:a16="http://schemas.microsoft.com/office/drawing/2014/main" xmlns=""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4" name="202 CuadroTexto">
          <a:extLst>
            <a:ext uri="{FF2B5EF4-FFF2-40B4-BE49-F238E27FC236}">
              <a16:creationId xmlns:a16="http://schemas.microsoft.com/office/drawing/2014/main" xmlns=""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5" name="203 CuadroTexto">
          <a:extLst>
            <a:ext uri="{FF2B5EF4-FFF2-40B4-BE49-F238E27FC236}">
              <a16:creationId xmlns:a16="http://schemas.microsoft.com/office/drawing/2014/main" xmlns=""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6" name="204 CuadroTexto">
          <a:extLst>
            <a:ext uri="{FF2B5EF4-FFF2-40B4-BE49-F238E27FC236}">
              <a16:creationId xmlns:a16="http://schemas.microsoft.com/office/drawing/2014/main" xmlns=""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7" name="205 CuadroTexto">
          <a:extLst>
            <a:ext uri="{FF2B5EF4-FFF2-40B4-BE49-F238E27FC236}">
              <a16:creationId xmlns:a16="http://schemas.microsoft.com/office/drawing/2014/main" xmlns=""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8" name="206 CuadroTexto">
          <a:extLst>
            <a:ext uri="{FF2B5EF4-FFF2-40B4-BE49-F238E27FC236}">
              <a16:creationId xmlns:a16="http://schemas.microsoft.com/office/drawing/2014/main" xmlns=""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9" name="207 CuadroTexto">
          <a:extLst>
            <a:ext uri="{FF2B5EF4-FFF2-40B4-BE49-F238E27FC236}">
              <a16:creationId xmlns:a16="http://schemas.microsoft.com/office/drawing/2014/main" xmlns=""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0" name="208 CuadroTexto">
          <a:extLst>
            <a:ext uri="{FF2B5EF4-FFF2-40B4-BE49-F238E27FC236}">
              <a16:creationId xmlns:a16="http://schemas.microsoft.com/office/drawing/2014/main" xmlns=""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1" name="209 CuadroTexto">
          <a:extLst>
            <a:ext uri="{FF2B5EF4-FFF2-40B4-BE49-F238E27FC236}">
              <a16:creationId xmlns:a16="http://schemas.microsoft.com/office/drawing/2014/main" xmlns=""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2" name="210 CuadroTexto">
          <a:extLst>
            <a:ext uri="{FF2B5EF4-FFF2-40B4-BE49-F238E27FC236}">
              <a16:creationId xmlns:a16="http://schemas.microsoft.com/office/drawing/2014/main" xmlns=""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3" name="211 CuadroTexto">
          <a:extLst>
            <a:ext uri="{FF2B5EF4-FFF2-40B4-BE49-F238E27FC236}">
              <a16:creationId xmlns:a16="http://schemas.microsoft.com/office/drawing/2014/main" xmlns=""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4" name="212 CuadroTexto">
          <a:extLst>
            <a:ext uri="{FF2B5EF4-FFF2-40B4-BE49-F238E27FC236}">
              <a16:creationId xmlns:a16="http://schemas.microsoft.com/office/drawing/2014/main" xmlns=""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5" name="213 CuadroTexto">
          <a:extLst>
            <a:ext uri="{FF2B5EF4-FFF2-40B4-BE49-F238E27FC236}">
              <a16:creationId xmlns:a16="http://schemas.microsoft.com/office/drawing/2014/main" xmlns=""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6" name="214 CuadroTexto">
          <a:extLst>
            <a:ext uri="{FF2B5EF4-FFF2-40B4-BE49-F238E27FC236}">
              <a16:creationId xmlns:a16="http://schemas.microsoft.com/office/drawing/2014/main" xmlns=""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7" name="215 CuadroTexto">
          <a:extLst>
            <a:ext uri="{FF2B5EF4-FFF2-40B4-BE49-F238E27FC236}">
              <a16:creationId xmlns:a16="http://schemas.microsoft.com/office/drawing/2014/main" xmlns=""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8" name="216 CuadroTexto">
          <a:extLst>
            <a:ext uri="{FF2B5EF4-FFF2-40B4-BE49-F238E27FC236}">
              <a16:creationId xmlns:a16="http://schemas.microsoft.com/office/drawing/2014/main" xmlns=""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9" name="217 CuadroTexto">
          <a:extLst>
            <a:ext uri="{FF2B5EF4-FFF2-40B4-BE49-F238E27FC236}">
              <a16:creationId xmlns:a16="http://schemas.microsoft.com/office/drawing/2014/main" xmlns=""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0" name="218 CuadroTexto">
          <a:extLst>
            <a:ext uri="{FF2B5EF4-FFF2-40B4-BE49-F238E27FC236}">
              <a16:creationId xmlns:a16="http://schemas.microsoft.com/office/drawing/2014/main" xmlns=""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1" name="219 CuadroTexto">
          <a:extLst>
            <a:ext uri="{FF2B5EF4-FFF2-40B4-BE49-F238E27FC236}">
              <a16:creationId xmlns:a16="http://schemas.microsoft.com/office/drawing/2014/main" xmlns=""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2" name="220 CuadroTexto">
          <a:extLst>
            <a:ext uri="{FF2B5EF4-FFF2-40B4-BE49-F238E27FC236}">
              <a16:creationId xmlns:a16="http://schemas.microsoft.com/office/drawing/2014/main" xmlns=""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3" name="221 CuadroTexto">
          <a:extLst>
            <a:ext uri="{FF2B5EF4-FFF2-40B4-BE49-F238E27FC236}">
              <a16:creationId xmlns:a16="http://schemas.microsoft.com/office/drawing/2014/main" xmlns=""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4" name="222 CuadroTexto">
          <a:extLst>
            <a:ext uri="{FF2B5EF4-FFF2-40B4-BE49-F238E27FC236}">
              <a16:creationId xmlns:a16="http://schemas.microsoft.com/office/drawing/2014/main" xmlns=""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5" name="223 CuadroTexto">
          <a:extLst>
            <a:ext uri="{FF2B5EF4-FFF2-40B4-BE49-F238E27FC236}">
              <a16:creationId xmlns:a16="http://schemas.microsoft.com/office/drawing/2014/main" xmlns=""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6" name="224 CuadroTexto">
          <a:extLst>
            <a:ext uri="{FF2B5EF4-FFF2-40B4-BE49-F238E27FC236}">
              <a16:creationId xmlns:a16="http://schemas.microsoft.com/office/drawing/2014/main" xmlns=""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7" name="225 CuadroTexto">
          <a:extLst>
            <a:ext uri="{FF2B5EF4-FFF2-40B4-BE49-F238E27FC236}">
              <a16:creationId xmlns:a16="http://schemas.microsoft.com/office/drawing/2014/main" xmlns=""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8" name="226 CuadroTexto">
          <a:extLst>
            <a:ext uri="{FF2B5EF4-FFF2-40B4-BE49-F238E27FC236}">
              <a16:creationId xmlns:a16="http://schemas.microsoft.com/office/drawing/2014/main" xmlns=""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9" name="227 CuadroTexto">
          <a:extLst>
            <a:ext uri="{FF2B5EF4-FFF2-40B4-BE49-F238E27FC236}">
              <a16:creationId xmlns:a16="http://schemas.microsoft.com/office/drawing/2014/main" xmlns=""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0" name="228 CuadroTexto">
          <a:extLst>
            <a:ext uri="{FF2B5EF4-FFF2-40B4-BE49-F238E27FC236}">
              <a16:creationId xmlns:a16="http://schemas.microsoft.com/office/drawing/2014/main" xmlns=""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1" name="229 CuadroTexto">
          <a:extLst>
            <a:ext uri="{FF2B5EF4-FFF2-40B4-BE49-F238E27FC236}">
              <a16:creationId xmlns:a16="http://schemas.microsoft.com/office/drawing/2014/main" xmlns=""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2" name="230 CuadroTexto">
          <a:extLst>
            <a:ext uri="{FF2B5EF4-FFF2-40B4-BE49-F238E27FC236}">
              <a16:creationId xmlns:a16="http://schemas.microsoft.com/office/drawing/2014/main" xmlns=""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3" name="231 CuadroTexto">
          <a:extLst>
            <a:ext uri="{FF2B5EF4-FFF2-40B4-BE49-F238E27FC236}">
              <a16:creationId xmlns:a16="http://schemas.microsoft.com/office/drawing/2014/main" xmlns=""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4" name="232 CuadroTexto">
          <a:extLst>
            <a:ext uri="{FF2B5EF4-FFF2-40B4-BE49-F238E27FC236}">
              <a16:creationId xmlns:a16="http://schemas.microsoft.com/office/drawing/2014/main" xmlns=""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5" name="233 CuadroTexto">
          <a:extLst>
            <a:ext uri="{FF2B5EF4-FFF2-40B4-BE49-F238E27FC236}">
              <a16:creationId xmlns:a16="http://schemas.microsoft.com/office/drawing/2014/main" xmlns=""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6" name="234 CuadroTexto">
          <a:extLst>
            <a:ext uri="{FF2B5EF4-FFF2-40B4-BE49-F238E27FC236}">
              <a16:creationId xmlns:a16="http://schemas.microsoft.com/office/drawing/2014/main" xmlns=""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7" name="235 CuadroTexto">
          <a:extLst>
            <a:ext uri="{FF2B5EF4-FFF2-40B4-BE49-F238E27FC236}">
              <a16:creationId xmlns:a16="http://schemas.microsoft.com/office/drawing/2014/main" xmlns=""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8" name="236 CuadroTexto">
          <a:extLst>
            <a:ext uri="{FF2B5EF4-FFF2-40B4-BE49-F238E27FC236}">
              <a16:creationId xmlns:a16="http://schemas.microsoft.com/office/drawing/2014/main" xmlns=""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9" name="237 CuadroTexto">
          <a:extLst>
            <a:ext uri="{FF2B5EF4-FFF2-40B4-BE49-F238E27FC236}">
              <a16:creationId xmlns:a16="http://schemas.microsoft.com/office/drawing/2014/main" xmlns=""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0" name="238 CuadroTexto">
          <a:extLst>
            <a:ext uri="{FF2B5EF4-FFF2-40B4-BE49-F238E27FC236}">
              <a16:creationId xmlns:a16="http://schemas.microsoft.com/office/drawing/2014/main" xmlns=""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1" name="239 CuadroTexto">
          <a:extLst>
            <a:ext uri="{FF2B5EF4-FFF2-40B4-BE49-F238E27FC236}">
              <a16:creationId xmlns:a16="http://schemas.microsoft.com/office/drawing/2014/main" xmlns=""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2" name="240 CuadroTexto">
          <a:extLst>
            <a:ext uri="{FF2B5EF4-FFF2-40B4-BE49-F238E27FC236}">
              <a16:creationId xmlns:a16="http://schemas.microsoft.com/office/drawing/2014/main" xmlns=""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3" name="241 CuadroTexto">
          <a:extLst>
            <a:ext uri="{FF2B5EF4-FFF2-40B4-BE49-F238E27FC236}">
              <a16:creationId xmlns:a16="http://schemas.microsoft.com/office/drawing/2014/main" xmlns=""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4" name="242 CuadroTexto">
          <a:extLst>
            <a:ext uri="{FF2B5EF4-FFF2-40B4-BE49-F238E27FC236}">
              <a16:creationId xmlns:a16="http://schemas.microsoft.com/office/drawing/2014/main" xmlns=""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5" name="243 CuadroTexto">
          <a:extLst>
            <a:ext uri="{FF2B5EF4-FFF2-40B4-BE49-F238E27FC236}">
              <a16:creationId xmlns:a16="http://schemas.microsoft.com/office/drawing/2014/main" xmlns=""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6" name="244 CuadroTexto">
          <a:extLst>
            <a:ext uri="{FF2B5EF4-FFF2-40B4-BE49-F238E27FC236}">
              <a16:creationId xmlns:a16="http://schemas.microsoft.com/office/drawing/2014/main" xmlns=""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7" name="245 CuadroTexto">
          <a:extLst>
            <a:ext uri="{FF2B5EF4-FFF2-40B4-BE49-F238E27FC236}">
              <a16:creationId xmlns:a16="http://schemas.microsoft.com/office/drawing/2014/main" xmlns=""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8" name="246 CuadroTexto">
          <a:extLst>
            <a:ext uri="{FF2B5EF4-FFF2-40B4-BE49-F238E27FC236}">
              <a16:creationId xmlns:a16="http://schemas.microsoft.com/office/drawing/2014/main" xmlns=""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9" name="247 CuadroTexto">
          <a:extLst>
            <a:ext uri="{FF2B5EF4-FFF2-40B4-BE49-F238E27FC236}">
              <a16:creationId xmlns:a16="http://schemas.microsoft.com/office/drawing/2014/main" xmlns=""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0" name="248 CuadroTexto">
          <a:extLst>
            <a:ext uri="{FF2B5EF4-FFF2-40B4-BE49-F238E27FC236}">
              <a16:creationId xmlns:a16="http://schemas.microsoft.com/office/drawing/2014/main" xmlns=""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1" name="249 CuadroTexto">
          <a:extLst>
            <a:ext uri="{FF2B5EF4-FFF2-40B4-BE49-F238E27FC236}">
              <a16:creationId xmlns:a16="http://schemas.microsoft.com/office/drawing/2014/main" xmlns=""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2" name="250 CuadroTexto">
          <a:extLst>
            <a:ext uri="{FF2B5EF4-FFF2-40B4-BE49-F238E27FC236}">
              <a16:creationId xmlns:a16="http://schemas.microsoft.com/office/drawing/2014/main" xmlns=""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3" name="251 CuadroTexto">
          <a:extLst>
            <a:ext uri="{FF2B5EF4-FFF2-40B4-BE49-F238E27FC236}">
              <a16:creationId xmlns:a16="http://schemas.microsoft.com/office/drawing/2014/main" xmlns=""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4" name="252 CuadroTexto">
          <a:extLst>
            <a:ext uri="{FF2B5EF4-FFF2-40B4-BE49-F238E27FC236}">
              <a16:creationId xmlns:a16="http://schemas.microsoft.com/office/drawing/2014/main" xmlns=""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5" name="253 CuadroTexto">
          <a:extLst>
            <a:ext uri="{FF2B5EF4-FFF2-40B4-BE49-F238E27FC236}">
              <a16:creationId xmlns:a16="http://schemas.microsoft.com/office/drawing/2014/main" xmlns=""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6" name="254 CuadroTexto">
          <a:extLst>
            <a:ext uri="{FF2B5EF4-FFF2-40B4-BE49-F238E27FC236}">
              <a16:creationId xmlns:a16="http://schemas.microsoft.com/office/drawing/2014/main" xmlns=""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7" name="255 CuadroTexto">
          <a:extLst>
            <a:ext uri="{FF2B5EF4-FFF2-40B4-BE49-F238E27FC236}">
              <a16:creationId xmlns:a16="http://schemas.microsoft.com/office/drawing/2014/main" xmlns=""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8" name="256 CuadroTexto">
          <a:extLst>
            <a:ext uri="{FF2B5EF4-FFF2-40B4-BE49-F238E27FC236}">
              <a16:creationId xmlns:a16="http://schemas.microsoft.com/office/drawing/2014/main" xmlns=""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9" name="257 CuadroTexto">
          <a:extLst>
            <a:ext uri="{FF2B5EF4-FFF2-40B4-BE49-F238E27FC236}">
              <a16:creationId xmlns:a16="http://schemas.microsoft.com/office/drawing/2014/main" xmlns=""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0" name="258 CuadroTexto">
          <a:extLst>
            <a:ext uri="{FF2B5EF4-FFF2-40B4-BE49-F238E27FC236}">
              <a16:creationId xmlns:a16="http://schemas.microsoft.com/office/drawing/2014/main" xmlns=""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1" name="259 CuadroTexto">
          <a:extLst>
            <a:ext uri="{FF2B5EF4-FFF2-40B4-BE49-F238E27FC236}">
              <a16:creationId xmlns:a16="http://schemas.microsoft.com/office/drawing/2014/main" xmlns=""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2" name="260 CuadroTexto">
          <a:extLst>
            <a:ext uri="{FF2B5EF4-FFF2-40B4-BE49-F238E27FC236}">
              <a16:creationId xmlns:a16="http://schemas.microsoft.com/office/drawing/2014/main" xmlns=""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3" name="261 CuadroTexto">
          <a:extLst>
            <a:ext uri="{FF2B5EF4-FFF2-40B4-BE49-F238E27FC236}">
              <a16:creationId xmlns:a16="http://schemas.microsoft.com/office/drawing/2014/main" xmlns=""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4" name="262 CuadroTexto">
          <a:extLst>
            <a:ext uri="{FF2B5EF4-FFF2-40B4-BE49-F238E27FC236}">
              <a16:creationId xmlns:a16="http://schemas.microsoft.com/office/drawing/2014/main" xmlns=""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5" name="263 CuadroTexto">
          <a:extLst>
            <a:ext uri="{FF2B5EF4-FFF2-40B4-BE49-F238E27FC236}">
              <a16:creationId xmlns:a16="http://schemas.microsoft.com/office/drawing/2014/main" xmlns=""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6" name="264 CuadroTexto">
          <a:extLst>
            <a:ext uri="{FF2B5EF4-FFF2-40B4-BE49-F238E27FC236}">
              <a16:creationId xmlns:a16="http://schemas.microsoft.com/office/drawing/2014/main" xmlns=""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7" name="265 CuadroTexto">
          <a:extLst>
            <a:ext uri="{FF2B5EF4-FFF2-40B4-BE49-F238E27FC236}">
              <a16:creationId xmlns:a16="http://schemas.microsoft.com/office/drawing/2014/main" xmlns=""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8" name="266 CuadroTexto">
          <a:extLst>
            <a:ext uri="{FF2B5EF4-FFF2-40B4-BE49-F238E27FC236}">
              <a16:creationId xmlns:a16="http://schemas.microsoft.com/office/drawing/2014/main" xmlns=""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9" name="267 CuadroTexto">
          <a:extLst>
            <a:ext uri="{FF2B5EF4-FFF2-40B4-BE49-F238E27FC236}">
              <a16:creationId xmlns:a16="http://schemas.microsoft.com/office/drawing/2014/main" xmlns=""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300" name="268 CuadroTexto">
          <a:extLst>
            <a:ext uri="{FF2B5EF4-FFF2-40B4-BE49-F238E27FC236}">
              <a16:creationId xmlns:a16="http://schemas.microsoft.com/office/drawing/2014/main" xmlns="" id="{00000000-0008-0000-2000-00001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1" name="269 CuadroTexto">
          <a:extLst>
            <a:ext uri="{FF2B5EF4-FFF2-40B4-BE49-F238E27FC236}">
              <a16:creationId xmlns:a16="http://schemas.microsoft.com/office/drawing/2014/main" xmlns="" id="{00000000-0008-0000-2000-00001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2" name="270 CuadroTexto">
          <a:extLst>
            <a:ext uri="{FF2B5EF4-FFF2-40B4-BE49-F238E27FC236}">
              <a16:creationId xmlns:a16="http://schemas.microsoft.com/office/drawing/2014/main" xmlns="" id="{00000000-0008-0000-2000-00001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3" name="271 CuadroTexto">
          <a:extLst>
            <a:ext uri="{FF2B5EF4-FFF2-40B4-BE49-F238E27FC236}">
              <a16:creationId xmlns:a16="http://schemas.microsoft.com/office/drawing/2014/main" xmlns="" id="{00000000-0008-0000-2000-00001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4" name="272 CuadroTexto">
          <a:extLst>
            <a:ext uri="{FF2B5EF4-FFF2-40B4-BE49-F238E27FC236}">
              <a16:creationId xmlns:a16="http://schemas.microsoft.com/office/drawing/2014/main" xmlns="" id="{00000000-0008-0000-2000-00001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5" name="273 CuadroTexto">
          <a:extLst>
            <a:ext uri="{FF2B5EF4-FFF2-40B4-BE49-F238E27FC236}">
              <a16:creationId xmlns:a16="http://schemas.microsoft.com/office/drawing/2014/main" xmlns="" id="{00000000-0008-0000-2000-00001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6" name="274 CuadroTexto">
          <a:extLst>
            <a:ext uri="{FF2B5EF4-FFF2-40B4-BE49-F238E27FC236}">
              <a16:creationId xmlns:a16="http://schemas.microsoft.com/office/drawing/2014/main" xmlns="" id="{00000000-0008-0000-2000-00001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7" name="275 CuadroTexto">
          <a:extLst>
            <a:ext uri="{FF2B5EF4-FFF2-40B4-BE49-F238E27FC236}">
              <a16:creationId xmlns:a16="http://schemas.microsoft.com/office/drawing/2014/main" xmlns="" id="{00000000-0008-0000-2000-00001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8" name="276 CuadroTexto">
          <a:extLst>
            <a:ext uri="{FF2B5EF4-FFF2-40B4-BE49-F238E27FC236}">
              <a16:creationId xmlns:a16="http://schemas.microsoft.com/office/drawing/2014/main" xmlns="" id="{00000000-0008-0000-2000-00001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9" name="277 CuadroTexto">
          <a:extLst>
            <a:ext uri="{FF2B5EF4-FFF2-40B4-BE49-F238E27FC236}">
              <a16:creationId xmlns:a16="http://schemas.microsoft.com/office/drawing/2014/main" xmlns="" id="{00000000-0008-0000-2000-00001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0" name="278 CuadroTexto">
          <a:extLst>
            <a:ext uri="{FF2B5EF4-FFF2-40B4-BE49-F238E27FC236}">
              <a16:creationId xmlns:a16="http://schemas.microsoft.com/office/drawing/2014/main" xmlns="" id="{00000000-0008-0000-2000-00001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1" name="279 CuadroTexto">
          <a:extLst>
            <a:ext uri="{FF2B5EF4-FFF2-40B4-BE49-F238E27FC236}">
              <a16:creationId xmlns:a16="http://schemas.microsoft.com/office/drawing/2014/main" xmlns="" id="{00000000-0008-0000-2000-00001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2" name="280 CuadroTexto">
          <a:extLst>
            <a:ext uri="{FF2B5EF4-FFF2-40B4-BE49-F238E27FC236}">
              <a16:creationId xmlns:a16="http://schemas.microsoft.com/office/drawing/2014/main" xmlns="" id="{00000000-0008-0000-2000-00002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3" name="281 CuadroTexto">
          <a:extLst>
            <a:ext uri="{FF2B5EF4-FFF2-40B4-BE49-F238E27FC236}">
              <a16:creationId xmlns:a16="http://schemas.microsoft.com/office/drawing/2014/main" xmlns="" id="{00000000-0008-0000-2000-00002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4" name="282 CuadroTexto">
          <a:extLst>
            <a:ext uri="{FF2B5EF4-FFF2-40B4-BE49-F238E27FC236}">
              <a16:creationId xmlns:a16="http://schemas.microsoft.com/office/drawing/2014/main" xmlns="" id="{00000000-0008-0000-2000-00002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5" name="283 CuadroTexto">
          <a:extLst>
            <a:ext uri="{FF2B5EF4-FFF2-40B4-BE49-F238E27FC236}">
              <a16:creationId xmlns:a16="http://schemas.microsoft.com/office/drawing/2014/main" xmlns="" id="{00000000-0008-0000-2000-00002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6" name="284 CuadroTexto">
          <a:extLst>
            <a:ext uri="{FF2B5EF4-FFF2-40B4-BE49-F238E27FC236}">
              <a16:creationId xmlns:a16="http://schemas.microsoft.com/office/drawing/2014/main" xmlns="" id="{00000000-0008-0000-2000-00002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7" name="285 CuadroTexto">
          <a:extLst>
            <a:ext uri="{FF2B5EF4-FFF2-40B4-BE49-F238E27FC236}">
              <a16:creationId xmlns:a16="http://schemas.microsoft.com/office/drawing/2014/main" xmlns=""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8" name="286 CuadroTexto">
          <a:extLst>
            <a:ext uri="{FF2B5EF4-FFF2-40B4-BE49-F238E27FC236}">
              <a16:creationId xmlns:a16="http://schemas.microsoft.com/office/drawing/2014/main" xmlns=""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9" name="287 CuadroTexto">
          <a:extLst>
            <a:ext uri="{FF2B5EF4-FFF2-40B4-BE49-F238E27FC236}">
              <a16:creationId xmlns:a16="http://schemas.microsoft.com/office/drawing/2014/main" xmlns=""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0" name="288 CuadroTexto">
          <a:extLst>
            <a:ext uri="{FF2B5EF4-FFF2-40B4-BE49-F238E27FC236}">
              <a16:creationId xmlns:a16="http://schemas.microsoft.com/office/drawing/2014/main" xmlns=""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1" name="289 CuadroTexto">
          <a:extLst>
            <a:ext uri="{FF2B5EF4-FFF2-40B4-BE49-F238E27FC236}">
              <a16:creationId xmlns:a16="http://schemas.microsoft.com/office/drawing/2014/main" xmlns=""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2" name="290 CuadroTexto">
          <a:extLst>
            <a:ext uri="{FF2B5EF4-FFF2-40B4-BE49-F238E27FC236}">
              <a16:creationId xmlns:a16="http://schemas.microsoft.com/office/drawing/2014/main" xmlns=""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3" name="291 CuadroTexto">
          <a:extLst>
            <a:ext uri="{FF2B5EF4-FFF2-40B4-BE49-F238E27FC236}">
              <a16:creationId xmlns:a16="http://schemas.microsoft.com/office/drawing/2014/main" xmlns=""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4" name="292 CuadroTexto">
          <a:extLst>
            <a:ext uri="{FF2B5EF4-FFF2-40B4-BE49-F238E27FC236}">
              <a16:creationId xmlns:a16="http://schemas.microsoft.com/office/drawing/2014/main" xmlns=""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5" name="293 CuadroTexto">
          <a:extLst>
            <a:ext uri="{FF2B5EF4-FFF2-40B4-BE49-F238E27FC236}">
              <a16:creationId xmlns:a16="http://schemas.microsoft.com/office/drawing/2014/main" xmlns=""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6" name="294 CuadroTexto">
          <a:extLst>
            <a:ext uri="{FF2B5EF4-FFF2-40B4-BE49-F238E27FC236}">
              <a16:creationId xmlns:a16="http://schemas.microsoft.com/office/drawing/2014/main" xmlns=""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7" name="295 CuadroTexto">
          <a:extLst>
            <a:ext uri="{FF2B5EF4-FFF2-40B4-BE49-F238E27FC236}">
              <a16:creationId xmlns:a16="http://schemas.microsoft.com/office/drawing/2014/main" xmlns=""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28" name="298 CuadroTexto">
          <a:extLst>
            <a:ext uri="{FF2B5EF4-FFF2-40B4-BE49-F238E27FC236}">
              <a16:creationId xmlns:a16="http://schemas.microsoft.com/office/drawing/2014/main" xmlns="" id="{00000000-0008-0000-2000-000030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29" name="299 CuadroTexto">
          <a:extLst>
            <a:ext uri="{FF2B5EF4-FFF2-40B4-BE49-F238E27FC236}">
              <a16:creationId xmlns:a16="http://schemas.microsoft.com/office/drawing/2014/main" xmlns="" id="{00000000-0008-0000-2000-000031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0" name="300 CuadroTexto">
          <a:extLst>
            <a:ext uri="{FF2B5EF4-FFF2-40B4-BE49-F238E27FC236}">
              <a16:creationId xmlns:a16="http://schemas.microsoft.com/office/drawing/2014/main" xmlns="" id="{00000000-0008-0000-2000-000032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1" name="301 CuadroTexto">
          <a:extLst>
            <a:ext uri="{FF2B5EF4-FFF2-40B4-BE49-F238E27FC236}">
              <a16:creationId xmlns:a16="http://schemas.microsoft.com/office/drawing/2014/main" xmlns="" id="{00000000-0008-0000-2000-000033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2" name="302 CuadroTexto">
          <a:extLst>
            <a:ext uri="{FF2B5EF4-FFF2-40B4-BE49-F238E27FC236}">
              <a16:creationId xmlns:a16="http://schemas.microsoft.com/office/drawing/2014/main" xmlns="" id="{00000000-0008-0000-2000-000034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3" name="303 CuadroTexto">
          <a:extLst>
            <a:ext uri="{FF2B5EF4-FFF2-40B4-BE49-F238E27FC236}">
              <a16:creationId xmlns:a16="http://schemas.microsoft.com/office/drawing/2014/main" xmlns="" id="{00000000-0008-0000-2000-000035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4" name="304 CuadroTexto">
          <a:extLst>
            <a:ext uri="{FF2B5EF4-FFF2-40B4-BE49-F238E27FC236}">
              <a16:creationId xmlns:a16="http://schemas.microsoft.com/office/drawing/2014/main" xmlns="" id="{00000000-0008-0000-2000-000036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5" name="305 CuadroTexto">
          <a:extLst>
            <a:ext uri="{FF2B5EF4-FFF2-40B4-BE49-F238E27FC236}">
              <a16:creationId xmlns:a16="http://schemas.microsoft.com/office/drawing/2014/main" xmlns="" id="{00000000-0008-0000-2000-000037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6" name="452 CuadroTexto">
          <a:extLst>
            <a:ext uri="{FF2B5EF4-FFF2-40B4-BE49-F238E27FC236}">
              <a16:creationId xmlns:a16="http://schemas.microsoft.com/office/drawing/2014/main" xmlns="" id="{00000000-0008-0000-2000-000038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37" name="17 CuadroTexto">
          <a:extLst>
            <a:ext uri="{FF2B5EF4-FFF2-40B4-BE49-F238E27FC236}">
              <a16:creationId xmlns:a16="http://schemas.microsoft.com/office/drawing/2014/main" xmlns=""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338" name="90 CuadroTexto">
          <a:extLst>
            <a:ext uri="{FF2B5EF4-FFF2-40B4-BE49-F238E27FC236}">
              <a16:creationId xmlns:a16="http://schemas.microsoft.com/office/drawing/2014/main" xmlns="" id="{00000000-0008-0000-2000-00003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39" name="91 CuadroTexto">
          <a:extLst>
            <a:ext uri="{FF2B5EF4-FFF2-40B4-BE49-F238E27FC236}">
              <a16:creationId xmlns:a16="http://schemas.microsoft.com/office/drawing/2014/main" xmlns="" id="{00000000-0008-0000-2000-00003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0" name="92 CuadroTexto">
          <a:extLst>
            <a:ext uri="{FF2B5EF4-FFF2-40B4-BE49-F238E27FC236}">
              <a16:creationId xmlns:a16="http://schemas.microsoft.com/office/drawing/2014/main" xmlns="" id="{00000000-0008-0000-2000-00003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1" name="93 CuadroTexto">
          <a:extLst>
            <a:ext uri="{FF2B5EF4-FFF2-40B4-BE49-F238E27FC236}">
              <a16:creationId xmlns:a16="http://schemas.microsoft.com/office/drawing/2014/main" xmlns="" id="{00000000-0008-0000-2000-00003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2" name="94 CuadroTexto">
          <a:extLst>
            <a:ext uri="{FF2B5EF4-FFF2-40B4-BE49-F238E27FC236}">
              <a16:creationId xmlns:a16="http://schemas.microsoft.com/office/drawing/2014/main" xmlns="" id="{00000000-0008-0000-2000-00003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3" name="95 CuadroTexto">
          <a:extLst>
            <a:ext uri="{FF2B5EF4-FFF2-40B4-BE49-F238E27FC236}">
              <a16:creationId xmlns:a16="http://schemas.microsoft.com/office/drawing/2014/main" xmlns="" id="{00000000-0008-0000-2000-00003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4" name="96 CuadroTexto">
          <a:extLst>
            <a:ext uri="{FF2B5EF4-FFF2-40B4-BE49-F238E27FC236}">
              <a16:creationId xmlns:a16="http://schemas.microsoft.com/office/drawing/2014/main" xmlns="" id="{00000000-0008-0000-2000-00004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5" name="97 CuadroTexto">
          <a:extLst>
            <a:ext uri="{FF2B5EF4-FFF2-40B4-BE49-F238E27FC236}">
              <a16:creationId xmlns:a16="http://schemas.microsoft.com/office/drawing/2014/main" xmlns="" id="{00000000-0008-0000-2000-00004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6" name="98 CuadroTexto">
          <a:extLst>
            <a:ext uri="{FF2B5EF4-FFF2-40B4-BE49-F238E27FC236}">
              <a16:creationId xmlns:a16="http://schemas.microsoft.com/office/drawing/2014/main" xmlns="" id="{00000000-0008-0000-2000-00004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7" name="99 CuadroTexto">
          <a:extLst>
            <a:ext uri="{FF2B5EF4-FFF2-40B4-BE49-F238E27FC236}">
              <a16:creationId xmlns:a16="http://schemas.microsoft.com/office/drawing/2014/main" xmlns="" id="{00000000-0008-0000-2000-00004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8" name="100 CuadroTexto">
          <a:extLst>
            <a:ext uri="{FF2B5EF4-FFF2-40B4-BE49-F238E27FC236}">
              <a16:creationId xmlns:a16="http://schemas.microsoft.com/office/drawing/2014/main" xmlns="" id="{00000000-0008-0000-2000-00004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9" name="101 CuadroTexto">
          <a:extLst>
            <a:ext uri="{FF2B5EF4-FFF2-40B4-BE49-F238E27FC236}">
              <a16:creationId xmlns:a16="http://schemas.microsoft.com/office/drawing/2014/main" xmlns="" id="{00000000-0008-0000-2000-000045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0" name="118 CuadroTexto">
          <a:extLst>
            <a:ext uri="{FF2B5EF4-FFF2-40B4-BE49-F238E27FC236}">
              <a16:creationId xmlns:a16="http://schemas.microsoft.com/office/drawing/2014/main" xmlns=""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1" name="119 CuadroTexto">
          <a:extLst>
            <a:ext uri="{FF2B5EF4-FFF2-40B4-BE49-F238E27FC236}">
              <a16:creationId xmlns:a16="http://schemas.microsoft.com/office/drawing/2014/main" xmlns=""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2" name="120 CuadroTexto">
          <a:extLst>
            <a:ext uri="{FF2B5EF4-FFF2-40B4-BE49-F238E27FC236}">
              <a16:creationId xmlns:a16="http://schemas.microsoft.com/office/drawing/2014/main" xmlns=""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3" name="121 CuadroTexto">
          <a:extLst>
            <a:ext uri="{FF2B5EF4-FFF2-40B4-BE49-F238E27FC236}">
              <a16:creationId xmlns:a16="http://schemas.microsoft.com/office/drawing/2014/main" xmlns=""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4" name="122 CuadroTexto">
          <a:extLst>
            <a:ext uri="{FF2B5EF4-FFF2-40B4-BE49-F238E27FC236}">
              <a16:creationId xmlns:a16="http://schemas.microsoft.com/office/drawing/2014/main" xmlns=""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5" name="123 CuadroTexto">
          <a:extLst>
            <a:ext uri="{FF2B5EF4-FFF2-40B4-BE49-F238E27FC236}">
              <a16:creationId xmlns:a16="http://schemas.microsoft.com/office/drawing/2014/main" xmlns=""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6" name="124 CuadroTexto">
          <a:extLst>
            <a:ext uri="{FF2B5EF4-FFF2-40B4-BE49-F238E27FC236}">
              <a16:creationId xmlns:a16="http://schemas.microsoft.com/office/drawing/2014/main" xmlns=""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7" name="125 CuadroTexto">
          <a:extLst>
            <a:ext uri="{FF2B5EF4-FFF2-40B4-BE49-F238E27FC236}">
              <a16:creationId xmlns:a16="http://schemas.microsoft.com/office/drawing/2014/main" xmlns=""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8" name="143 CuadroTexto">
          <a:extLst>
            <a:ext uri="{FF2B5EF4-FFF2-40B4-BE49-F238E27FC236}">
              <a16:creationId xmlns:a16="http://schemas.microsoft.com/office/drawing/2014/main" xmlns=""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9" name="144 CuadroTexto">
          <a:extLst>
            <a:ext uri="{FF2B5EF4-FFF2-40B4-BE49-F238E27FC236}">
              <a16:creationId xmlns:a16="http://schemas.microsoft.com/office/drawing/2014/main" xmlns=""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0" name="145 CuadroTexto">
          <a:extLst>
            <a:ext uri="{FF2B5EF4-FFF2-40B4-BE49-F238E27FC236}">
              <a16:creationId xmlns:a16="http://schemas.microsoft.com/office/drawing/2014/main" xmlns=""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1" name="146 CuadroTexto">
          <a:extLst>
            <a:ext uri="{FF2B5EF4-FFF2-40B4-BE49-F238E27FC236}">
              <a16:creationId xmlns:a16="http://schemas.microsoft.com/office/drawing/2014/main" xmlns=""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2" name="147 CuadroTexto">
          <a:extLst>
            <a:ext uri="{FF2B5EF4-FFF2-40B4-BE49-F238E27FC236}">
              <a16:creationId xmlns:a16="http://schemas.microsoft.com/office/drawing/2014/main" xmlns=""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3" name="148 CuadroTexto">
          <a:extLst>
            <a:ext uri="{FF2B5EF4-FFF2-40B4-BE49-F238E27FC236}">
              <a16:creationId xmlns:a16="http://schemas.microsoft.com/office/drawing/2014/main" xmlns=""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4" name="149 CuadroTexto">
          <a:extLst>
            <a:ext uri="{FF2B5EF4-FFF2-40B4-BE49-F238E27FC236}">
              <a16:creationId xmlns:a16="http://schemas.microsoft.com/office/drawing/2014/main" xmlns=""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5" name="150 CuadroTexto">
          <a:extLst>
            <a:ext uri="{FF2B5EF4-FFF2-40B4-BE49-F238E27FC236}">
              <a16:creationId xmlns:a16="http://schemas.microsoft.com/office/drawing/2014/main" xmlns=""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6" name="151 CuadroTexto">
          <a:extLst>
            <a:ext uri="{FF2B5EF4-FFF2-40B4-BE49-F238E27FC236}">
              <a16:creationId xmlns:a16="http://schemas.microsoft.com/office/drawing/2014/main" xmlns=""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7" name="152 CuadroTexto">
          <a:extLst>
            <a:ext uri="{FF2B5EF4-FFF2-40B4-BE49-F238E27FC236}">
              <a16:creationId xmlns:a16="http://schemas.microsoft.com/office/drawing/2014/main" xmlns=""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8" name="153 CuadroTexto">
          <a:extLst>
            <a:ext uri="{FF2B5EF4-FFF2-40B4-BE49-F238E27FC236}">
              <a16:creationId xmlns:a16="http://schemas.microsoft.com/office/drawing/2014/main" xmlns=""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9" name="154 CuadroTexto">
          <a:extLst>
            <a:ext uri="{FF2B5EF4-FFF2-40B4-BE49-F238E27FC236}">
              <a16:creationId xmlns:a16="http://schemas.microsoft.com/office/drawing/2014/main" xmlns=""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0" name="155 CuadroTexto">
          <a:extLst>
            <a:ext uri="{FF2B5EF4-FFF2-40B4-BE49-F238E27FC236}">
              <a16:creationId xmlns:a16="http://schemas.microsoft.com/office/drawing/2014/main" xmlns=""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1" name="156 CuadroTexto">
          <a:extLst>
            <a:ext uri="{FF2B5EF4-FFF2-40B4-BE49-F238E27FC236}">
              <a16:creationId xmlns:a16="http://schemas.microsoft.com/office/drawing/2014/main" xmlns=""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2" name="157 CuadroTexto">
          <a:extLst>
            <a:ext uri="{FF2B5EF4-FFF2-40B4-BE49-F238E27FC236}">
              <a16:creationId xmlns:a16="http://schemas.microsoft.com/office/drawing/2014/main" xmlns=""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3" name="158 CuadroTexto">
          <a:extLst>
            <a:ext uri="{FF2B5EF4-FFF2-40B4-BE49-F238E27FC236}">
              <a16:creationId xmlns:a16="http://schemas.microsoft.com/office/drawing/2014/main" xmlns=""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4" name="159 CuadroTexto">
          <a:extLst>
            <a:ext uri="{FF2B5EF4-FFF2-40B4-BE49-F238E27FC236}">
              <a16:creationId xmlns:a16="http://schemas.microsoft.com/office/drawing/2014/main" xmlns=""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5" name="160 CuadroTexto">
          <a:extLst>
            <a:ext uri="{FF2B5EF4-FFF2-40B4-BE49-F238E27FC236}">
              <a16:creationId xmlns:a16="http://schemas.microsoft.com/office/drawing/2014/main" xmlns=""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6" name="161 CuadroTexto">
          <a:extLst>
            <a:ext uri="{FF2B5EF4-FFF2-40B4-BE49-F238E27FC236}">
              <a16:creationId xmlns:a16="http://schemas.microsoft.com/office/drawing/2014/main" xmlns=""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7" name="162 CuadroTexto">
          <a:extLst>
            <a:ext uri="{FF2B5EF4-FFF2-40B4-BE49-F238E27FC236}">
              <a16:creationId xmlns:a16="http://schemas.microsoft.com/office/drawing/2014/main" xmlns=""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8" name="163 CuadroTexto">
          <a:extLst>
            <a:ext uri="{FF2B5EF4-FFF2-40B4-BE49-F238E27FC236}">
              <a16:creationId xmlns:a16="http://schemas.microsoft.com/office/drawing/2014/main" xmlns=""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9" name="164 CuadroTexto">
          <a:extLst>
            <a:ext uri="{FF2B5EF4-FFF2-40B4-BE49-F238E27FC236}">
              <a16:creationId xmlns:a16="http://schemas.microsoft.com/office/drawing/2014/main" xmlns=""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0" name="165 CuadroTexto">
          <a:extLst>
            <a:ext uri="{FF2B5EF4-FFF2-40B4-BE49-F238E27FC236}">
              <a16:creationId xmlns:a16="http://schemas.microsoft.com/office/drawing/2014/main" xmlns=""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1" name="166 CuadroTexto">
          <a:extLst>
            <a:ext uri="{FF2B5EF4-FFF2-40B4-BE49-F238E27FC236}">
              <a16:creationId xmlns:a16="http://schemas.microsoft.com/office/drawing/2014/main" xmlns=""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2" name="167 CuadroTexto">
          <a:extLst>
            <a:ext uri="{FF2B5EF4-FFF2-40B4-BE49-F238E27FC236}">
              <a16:creationId xmlns:a16="http://schemas.microsoft.com/office/drawing/2014/main" xmlns=""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3" name="168 CuadroTexto">
          <a:extLst>
            <a:ext uri="{FF2B5EF4-FFF2-40B4-BE49-F238E27FC236}">
              <a16:creationId xmlns:a16="http://schemas.microsoft.com/office/drawing/2014/main" xmlns=""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4" name="169 CuadroTexto">
          <a:extLst>
            <a:ext uri="{FF2B5EF4-FFF2-40B4-BE49-F238E27FC236}">
              <a16:creationId xmlns:a16="http://schemas.microsoft.com/office/drawing/2014/main" xmlns=""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5" name="170 CuadroTexto">
          <a:extLst>
            <a:ext uri="{FF2B5EF4-FFF2-40B4-BE49-F238E27FC236}">
              <a16:creationId xmlns:a16="http://schemas.microsoft.com/office/drawing/2014/main" xmlns=""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6" name="171 CuadroTexto">
          <a:extLst>
            <a:ext uri="{FF2B5EF4-FFF2-40B4-BE49-F238E27FC236}">
              <a16:creationId xmlns:a16="http://schemas.microsoft.com/office/drawing/2014/main" xmlns=""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7" name="172 CuadroTexto">
          <a:extLst>
            <a:ext uri="{FF2B5EF4-FFF2-40B4-BE49-F238E27FC236}">
              <a16:creationId xmlns:a16="http://schemas.microsoft.com/office/drawing/2014/main" xmlns=""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8" name="173 CuadroTexto">
          <a:extLst>
            <a:ext uri="{FF2B5EF4-FFF2-40B4-BE49-F238E27FC236}">
              <a16:creationId xmlns:a16="http://schemas.microsoft.com/office/drawing/2014/main" xmlns=""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9" name="174 CuadroTexto">
          <a:extLst>
            <a:ext uri="{FF2B5EF4-FFF2-40B4-BE49-F238E27FC236}">
              <a16:creationId xmlns:a16="http://schemas.microsoft.com/office/drawing/2014/main" xmlns=""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0" name="175 CuadroTexto">
          <a:extLst>
            <a:ext uri="{FF2B5EF4-FFF2-40B4-BE49-F238E27FC236}">
              <a16:creationId xmlns:a16="http://schemas.microsoft.com/office/drawing/2014/main" xmlns=""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1" name="176 CuadroTexto">
          <a:extLst>
            <a:ext uri="{FF2B5EF4-FFF2-40B4-BE49-F238E27FC236}">
              <a16:creationId xmlns:a16="http://schemas.microsoft.com/office/drawing/2014/main" xmlns=""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2" name="177 CuadroTexto">
          <a:extLst>
            <a:ext uri="{FF2B5EF4-FFF2-40B4-BE49-F238E27FC236}">
              <a16:creationId xmlns:a16="http://schemas.microsoft.com/office/drawing/2014/main" xmlns=""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3" name="178 CuadroTexto">
          <a:extLst>
            <a:ext uri="{FF2B5EF4-FFF2-40B4-BE49-F238E27FC236}">
              <a16:creationId xmlns:a16="http://schemas.microsoft.com/office/drawing/2014/main" xmlns=""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4" name="179 CuadroTexto">
          <a:extLst>
            <a:ext uri="{FF2B5EF4-FFF2-40B4-BE49-F238E27FC236}">
              <a16:creationId xmlns:a16="http://schemas.microsoft.com/office/drawing/2014/main" xmlns=""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5" name="180 CuadroTexto">
          <a:extLst>
            <a:ext uri="{FF2B5EF4-FFF2-40B4-BE49-F238E27FC236}">
              <a16:creationId xmlns:a16="http://schemas.microsoft.com/office/drawing/2014/main" xmlns=""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6" name="181 CuadroTexto">
          <a:extLst>
            <a:ext uri="{FF2B5EF4-FFF2-40B4-BE49-F238E27FC236}">
              <a16:creationId xmlns:a16="http://schemas.microsoft.com/office/drawing/2014/main" xmlns=""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7" name="182 CuadroTexto">
          <a:extLst>
            <a:ext uri="{FF2B5EF4-FFF2-40B4-BE49-F238E27FC236}">
              <a16:creationId xmlns:a16="http://schemas.microsoft.com/office/drawing/2014/main" xmlns=""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8" name="183 CuadroTexto">
          <a:extLst>
            <a:ext uri="{FF2B5EF4-FFF2-40B4-BE49-F238E27FC236}">
              <a16:creationId xmlns:a16="http://schemas.microsoft.com/office/drawing/2014/main" xmlns=""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9" name="184 CuadroTexto">
          <a:extLst>
            <a:ext uri="{FF2B5EF4-FFF2-40B4-BE49-F238E27FC236}">
              <a16:creationId xmlns:a16="http://schemas.microsoft.com/office/drawing/2014/main" xmlns=""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0" name="185 CuadroTexto">
          <a:extLst>
            <a:ext uri="{FF2B5EF4-FFF2-40B4-BE49-F238E27FC236}">
              <a16:creationId xmlns:a16="http://schemas.microsoft.com/office/drawing/2014/main" xmlns=""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1" name="186 CuadroTexto">
          <a:extLst>
            <a:ext uri="{FF2B5EF4-FFF2-40B4-BE49-F238E27FC236}">
              <a16:creationId xmlns:a16="http://schemas.microsoft.com/office/drawing/2014/main" xmlns=""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2" name="187 CuadroTexto">
          <a:extLst>
            <a:ext uri="{FF2B5EF4-FFF2-40B4-BE49-F238E27FC236}">
              <a16:creationId xmlns:a16="http://schemas.microsoft.com/office/drawing/2014/main" xmlns=""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3" name="188 CuadroTexto">
          <a:extLst>
            <a:ext uri="{FF2B5EF4-FFF2-40B4-BE49-F238E27FC236}">
              <a16:creationId xmlns:a16="http://schemas.microsoft.com/office/drawing/2014/main" xmlns=""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4" name="189 CuadroTexto">
          <a:extLst>
            <a:ext uri="{FF2B5EF4-FFF2-40B4-BE49-F238E27FC236}">
              <a16:creationId xmlns:a16="http://schemas.microsoft.com/office/drawing/2014/main" xmlns=""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5" name="190 CuadroTexto">
          <a:extLst>
            <a:ext uri="{FF2B5EF4-FFF2-40B4-BE49-F238E27FC236}">
              <a16:creationId xmlns:a16="http://schemas.microsoft.com/office/drawing/2014/main" xmlns=""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6" name="191 CuadroTexto">
          <a:extLst>
            <a:ext uri="{FF2B5EF4-FFF2-40B4-BE49-F238E27FC236}">
              <a16:creationId xmlns:a16="http://schemas.microsoft.com/office/drawing/2014/main" xmlns=""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7" name="192 CuadroTexto">
          <a:extLst>
            <a:ext uri="{FF2B5EF4-FFF2-40B4-BE49-F238E27FC236}">
              <a16:creationId xmlns:a16="http://schemas.microsoft.com/office/drawing/2014/main" xmlns=""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8" name="193 CuadroTexto">
          <a:extLst>
            <a:ext uri="{FF2B5EF4-FFF2-40B4-BE49-F238E27FC236}">
              <a16:creationId xmlns:a16="http://schemas.microsoft.com/office/drawing/2014/main" xmlns=""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9" name="194 CuadroTexto">
          <a:extLst>
            <a:ext uri="{FF2B5EF4-FFF2-40B4-BE49-F238E27FC236}">
              <a16:creationId xmlns:a16="http://schemas.microsoft.com/office/drawing/2014/main" xmlns=""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0" name="195 CuadroTexto">
          <a:extLst>
            <a:ext uri="{FF2B5EF4-FFF2-40B4-BE49-F238E27FC236}">
              <a16:creationId xmlns:a16="http://schemas.microsoft.com/office/drawing/2014/main" xmlns=""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1" name="196 CuadroTexto">
          <a:extLst>
            <a:ext uri="{FF2B5EF4-FFF2-40B4-BE49-F238E27FC236}">
              <a16:creationId xmlns:a16="http://schemas.microsoft.com/office/drawing/2014/main" xmlns=""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2" name="197 CuadroTexto">
          <a:extLst>
            <a:ext uri="{FF2B5EF4-FFF2-40B4-BE49-F238E27FC236}">
              <a16:creationId xmlns:a16="http://schemas.microsoft.com/office/drawing/2014/main" xmlns=""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3" name="198 CuadroTexto">
          <a:extLst>
            <a:ext uri="{FF2B5EF4-FFF2-40B4-BE49-F238E27FC236}">
              <a16:creationId xmlns:a16="http://schemas.microsoft.com/office/drawing/2014/main" xmlns=""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4" name="199 CuadroTexto">
          <a:extLst>
            <a:ext uri="{FF2B5EF4-FFF2-40B4-BE49-F238E27FC236}">
              <a16:creationId xmlns:a16="http://schemas.microsoft.com/office/drawing/2014/main" xmlns=""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5" name="200 CuadroTexto">
          <a:extLst>
            <a:ext uri="{FF2B5EF4-FFF2-40B4-BE49-F238E27FC236}">
              <a16:creationId xmlns:a16="http://schemas.microsoft.com/office/drawing/2014/main" xmlns=""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6" name="201 CuadroTexto">
          <a:extLst>
            <a:ext uri="{FF2B5EF4-FFF2-40B4-BE49-F238E27FC236}">
              <a16:creationId xmlns:a16="http://schemas.microsoft.com/office/drawing/2014/main" xmlns=""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7" name="202 CuadroTexto">
          <a:extLst>
            <a:ext uri="{FF2B5EF4-FFF2-40B4-BE49-F238E27FC236}">
              <a16:creationId xmlns:a16="http://schemas.microsoft.com/office/drawing/2014/main" xmlns=""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8" name="203 CuadroTexto">
          <a:extLst>
            <a:ext uri="{FF2B5EF4-FFF2-40B4-BE49-F238E27FC236}">
              <a16:creationId xmlns:a16="http://schemas.microsoft.com/office/drawing/2014/main" xmlns=""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9" name="204 CuadroTexto">
          <a:extLst>
            <a:ext uri="{FF2B5EF4-FFF2-40B4-BE49-F238E27FC236}">
              <a16:creationId xmlns:a16="http://schemas.microsoft.com/office/drawing/2014/main" xmlns=""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0" name="205 CuadroTexto">
          <a:extLst>
            <a:ext uri="{FF2B5EF4-FFF2-40B4-BE49-F238E27FC236}">
              <a16:creationId xmlns:a16="http://schemas.microsoft.com/office/drawing/2014/main" xmlns=""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1" name="206 CuadroTexto">
          <a:extLst>
            <a:ext uri="{FF2B5EF4-FFF2-40B4-BE49-F238E27FC236}">
              <a16:creationId xmlns:a16="http://schemas.microsoft.com/office/drawing/2014/main" xmlns=""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2" name="207 CuadroTexto">
          <a:extLst>
            <a:ext uri="{FF2B5EF4-FFF2-40B4-BE49-F238E27FC236}">
              <a16:creationId xmlns:a16="http://schemas.microsoft.com/office/drawing/2014/main" xmlns=""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3" name="208 CuadroTexto">
          <a:extLst>
            <a:ext uri="{FF2B5EF4-FFF2-40B4-BE49-F238E27FC236}">
              <a16:creationId xmlns:a16="http://schemas.microsoft.com/office/drawing/2014/main" xmlns=""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4" name="209 CuadroTexto">
          <a:extLst>
            <a:ext uri="{FF2B5EF4-FFF2-40B4-BE49-F238E27FC236}">
              <a16:creationId xmlns:a16="http://schemas.microsoft.com/office/drawing/2014/main" xmlns=""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5" name="210 CuadroTexto">
          <a:extLst>
            <a:ext uri="{FF2B5EF4-FFF2-40B4-BE49-F238E27FC236}">
              <a16:creationId xmlns:a16="http://schemas.microsoft.com/office/drawing/2014/main" xmlns=""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6" name="211 CuadroTexto">
          <a:extLst>
            <a:ext uri="{FF2B5EF4-FFF2-40B4-BE49-F238E27FC236}">
              <a16:creationId xmlns:a16="http://schemas.microsoft.com/office/drawing/2014/main" xmlns=""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7" name="212 CuadroTexto">
          <a:extLst>
            <a:ext uri="{FF2B5EF4-FFF2-40B4-BE49-F238E27FC236}">
              <a16:creationId xmlns:a16="http://schemas.microsoft.com/office/drawing/2014/main" xmlns=""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8" name="213 CuadroTexto">
          <a:extLst>
            <a:ext uri="{FF2B5EF4-FFF2-40B4-BE49-F238E27FC236}">
              <a16:creationId xmlns:a16="http://schemas.microsoft.com/office/drawing/2014/main" xmlns=""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9" name="214 CuadroTexto">
          <a:extLst>
            <a:ext uri="{FF2B5EF4-FFF2-40B4-BE49-F238E27FC236}">
              <a16:creationId xmlns:a16="http://schemas.microsoft.com/office/drawing/2014/main" xmlns=""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0" name="215 CuadroTexto">
          <a:extLst>
            <a:ext uri="{FF2B5EF4-FFF2-40B4-BE49-F238E27FC236}">
              <a16:creationId xmlns:a16="http://schemas.microsoft.com/office/drawing/2014/main" xmlns=""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1" name="216 CuadroTexto">
          <a:extLst>
            <a:ext uri="{FF2B5EF4-FFF2-40B4-BE49-F238E27FC236}">
              <a16:creationId xmlns:a16="http://schemas.microsoft.com/office/drawing/2014/main" xmlns=""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2" name="217 CuadroTexto">
          <a:extLst>
            <a:ext uri="{FF2B5EF4-FFF2-40B4-BE49-F238E27FC236}">
              <a16:creationId xmlns:a16="http://schemas.microsoft.com/office/drawing/2014/main" xmlns=""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3" name="218 CuadroTexto">
          <a:extLst>
            <a:ext uri="{FF2B5EF4-FFF2-40B4-BE49-F238E27FC236}">
              <a16:creationId xmlns:a16="http://schemas.microsoft.com/office/drawing/2014/main" xmlns=""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4" name="219 CuadroTexto">
          <a:extLst>
            <a:ext uri="{FF2B5EF4-FFF2-40B4-BE49-F238E27FC236}">
              <a16:creationId xmlns:a16="http://schemas.microsoft.com/office/drawing/2014/main" xmlns=""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5" name="220 CuadroTexto">
          <a:extLst>
            <a:ext uri="{FF2B5EF4-FFF2-40B4-BE49-F238E27FC236}">
              <a16:creationId xmlns:a16="http://schemas.microsoft.com/office/drawing/2014/main" xmlns=""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6" name="221 CuadroTexto">
          <a:extLst>
            <a:ext uri="{FF2B5EF4-FFF2-40B4-BE49-F238E27FC236}">
              <a16:creationId xmlns:a16="http://schemas.microsoft.com/office/drawing/2014/main" xmlns=""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7" name="222 CuadroTexto">
          <a:extLst>
            <a:ext uri="{FF2B5EF4-FFF2-40B4-BE49-F238E27FC236}">
              <a16:creationId xmlns:a16="http://schemas.microsoft.com/office/drawing/2014/main" xmlns=""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8" name="223 CuadroTexto">
          <a:extLst>
            <a:ext uri="{FF2B5EF4-FFF2-40B4-BE49-F238E27FC236}">
              <a16:creationId xmlns:a16="http://schemas.microsoft.com/office/drawing/2014/main" xmlns=""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9" name="224 CuadroTexto">
          <a:extLst>
            <a:ext uri="{FF2B5EF4-FFF2-40B4-BE49-F238E27FC236}">
              <a16:creationId xmlns:a16="http://schemas.microsoft.com/office/drawing/2014/main" xmlns=""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0" name="225 CuadroTexto">
          <a:extLst>
            <a:ext uri="{FF2B5EF4-FFF2-40B4-BE49-F238E27FC236}">
              <a16:creationId xmlns:a16="http://schemas.microsoft.com/office/drawing/2014/main" xmlns=""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1" name="226 CuadroTexto">
          <a:extLst>
            <a:ext uri="{FF2B5EF4-FFF2-40B4-BE49-F238E27FC236}">
              <a16:creationId xmlns:a16="http://schemas.microsoft.com/office/drawing/2014/main" xmlns=""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2" name="227 CuadroTexto">
          <a:extLst>
            <a:ext uri="{FF2B5EF4-FFF2-40B4-BE49-F238E27FC236}">
              <a16:creationId xmlns:a16="http://schemas.microsoft.com/office/drawing/2014/main" xmlns=""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3" name="228 CuadroTexto">
          <a:extLst>
            <a:ext uri="{FF2B5EF4-FFF2-40B4-BE49-F238E27FC236}">
              <a16:creationId xmlns:a16="http://schemas.microsoft.com/office/drawing/2014/main" xmlns=""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4" name="229 CuadroTexto">
          <a:extLst>
            <a:ext uri="{FF2B5EF4-FFF2-40B4-BE49-F238E27FC236}">
              <a16:creationId xmlns:a16="http://schemas.microsoft.com/office/drawing/2014/main" xmlns=""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5" name="230 CuadroTexto">
          <a:extLst>
            <a:ext uri="{FF2B5EF4-FFF2-40B4-BE49-F238E27FC236}">
              <a16:creationId xmlns:a16="http://schemas.microsoft.com/office/drawing/2014/main" xmlns=""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6" name="231 CuadroTexto">
          <a:extLst>
            <a:ext uri="{FF2B5EF4-FFF2-40B4-BE49-F238E27FC236}">
              <a16:creationId xmlns:a16="http://schemas.microsoft.com/office/drawing/2014/main" xmlns=""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7" name="232 CuadroTexto">
          <a:extLst>
            <a:ext uri="{FF2B5EF4-FFF2-40B4-BE49-F238E27FC236}">
              <a16:creationId xmlns:a16="http://schemas.microsoft.com/office/drawing/2014/main" xmlns=""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8" name="233 CuadroTexto">
          <a:extLst>
            <a:ext uri="{FF2B5EF4-FFF2-40B4-BE49-F238E27FC236}">
              <a16:creationId xmlns:a16="http://schemas.microsoft.com/office/drawing/2014/main" xmlns=""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9" name="234 CuadroTexto">
          <a:extLst>
            <a:ext uri="{FF2B5EF4-FFF2-40B4-BE49-F238E27FC236}">
              <a16:creationId xmlns:a16="http://schemas.microsoft.com/office/drawing/2014/main" xmlns=""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0" name="235 CuadroTexto">
          <a:extLst>
            <a:ext uri="{FF2B5EF4-FFF2-40B4-BE49-F238E27FC236}">
              <a16:creationId xmlns:a16="http://schemas.microsoft.com/office/drawing/2014/main" xmlns=""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1" name="236 CuadroTexto">
          <a:extLst>
            <a:ext uri="{FF2B5EF4-FFF2-40B4-BE49-F238E27FC236}">
              <a16:creationId xmlns:a16="http://schemas.microsoft.com/office/drawing/2014/main" xmlns=""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2" name="237 CuadroTexto">
          <a:extLst>
            <a:ext uri="{FF2B5EF4-FFF2-40B4-BE49-F238E27FC236}">
              <a16:creationId xmlns:a16="http://schemas.microsoft.com/office/drawing/2014/main" xmlns=""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3" name="238 CuadroTexto">
          <a:extLst>
            <a:ext uri="{FF2B5EF4-FFF2-40B4-BE49-F238E27FC236}">
              <a16:creationId xmlns:a16="http://schemas.microsoft.com/office/drawing/2014/main" xmlns=""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4" name="239 CuadroTexto">
          <a:extLst>
            <a:ext uri="{FF2B5EF4-FFF2-40B4-BE49-F238E27FC236}">
              <a16:creationId xmlns:a16="http://schemas.microsoft.com/office/drawing/2014/main" xmlns=""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5" name="240 CuadroTexto">
          <a:extLst>
            <a:ext uri="{FF2B5EF4-FFF2-40B4-BE49-F238E27FC236}">
              <a16:creationId xmlns:a16="http://schemas.microsoft.com/office/drawing/2014/main" xmlns=""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6" name="241 CuadroTexto">
          <a:extLst>
            <a:ext uri="{FF2B5EF4-FFF2-40B4-BE49-F238E27FC236}">
              <a16:creationId xmlns:a16="http://schemas.microsoft.com/office/drawing/2014/main" xmlns=""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7" name="242 CuadroTexto">
          <a:extLst>
            <a:ext uri="{FF2B5EF4-FFF2-40B4-BE49-F238E27FC236}">
              <a16:creationId xmlns:a16="http://schemas.microsoft.com/office/drawing/2014/main" xmlns=""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8" name="243 CuadroTexto">
          <a:extLst>
            <a:ext uri="{FF2B5EF4-FFF2-40B4-BE49-F238E27FC236}">
              <a16:creationId xmlns:a16="http://schemas.microsoft.com/office/drawing/2014/main" xmlns=""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9" name="244 CuadroTexto">
          <a:extLst>
            <a:ext uri="{FF2B5EF4-FFF2-40B4-BE49-F238E27FC236}">
              <a16:creationId xmlns:a16="http://schemas.microsoft.com/office/drawing/2014/main" xmlns=""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0" name="245 CuadroTexto">
          <a:extLst>
            <a:ext uri="{FF2B5EF4-FFF2-40B4-BE49-F238E27FC236}">
              <a16:creationId xmlns:a16="http://schemas.microsoft.com/office/drawing/2014/main" xmlns=""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1" name="246 CuadroTexto">
          <a:extLst>
            <a:ext uri="{FF2B5EF4-FFF2-40B4-BE49-F238E27FC236}">
              <a16:creationId xmlns:a16="http://schemas.microsoft.com/office/drawing/2014/main" xmlns=""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2" name="247 CuadroTexto">
          <a:extLst>
            <a:ext uri="{FF2B5EF4-FFF2-40B4-BE49-F238E27FC236}">
              <a16:creationId xmlns:a16="http://schemas.microsoft.com/office/drawing/2014/main" xmlns=""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3" name="248 CuadroTexto">
          <a:extLst>
            <a:ext uri="{FF2B5EF4-FFF2-40B4-BE49-F238E27FC236}">
              <a16:creationId xmlns:a16="http://schemas.microsoft.com/office/drawing/2014/main" xmlns=""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4" name="249 CuadroTexto">
          <a:extLst>
            <a:ext uri="{FF2B5EF4-FFF2-40B4-BE49-F238E27FC236}">
              <a16:creationId xmlns:a16="http://schemas.microsoft.com/office/drawing/2014/main" xmlns=""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5" name="250 CuadroTexto">
          <a:extLst>
            <a:ext uri="{FF2B5EF4-FFF2-40B4-BE49-F238E27FC236}">
              <a16:creationId xmlns:a16="http://schemas.microsoft.com/office/drawing/2014/main" xmlns=""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6" name="251 CuadroTexto">
          <a:extLst>
            <a:ext uri="{FF2B5EF4-FFF2-40B4-BE49-F238E27FC236}">
              <a16:creationId xmlns:a16="http://schemas.microsoft.com/office/drawing/2014/main" xmlns=""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7" name="252 CuadroTexto">
          <a:extLst>
            <a:ext uri="{FF2B5EF4-FFF2-40B4-BE49-F238E27FC236}">
              <a16:creationId xmlns:a16="http://schemas.microsoft.com/office/drawing/2014/main" xmlns=""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8" name="253 CuadroTexto">
          <a:extLst>
            <a:ext uri="{FF2B5EF4-FFF2-40B4-BE49-F238E27FC236}">
              <a16:creationId xmlns:a16="http://schemas.microsoft.com/office/drawing/2014/main" xmlns=""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9" name="254 CuadroTexto">
          <a:extLst>
            <a:ext uri="{FF2B5EF4-FFF2-40B4-BE49-F238E27FC236}">
              <a16:creationId xmlns:a16="http://schemas.microsoft.com/office/drawing/2014/main" xmlns=""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0" name="255 CuadroTexto">
          <a:extLst>
            <a:ext uri="{FF2B5EF4-FFF2-40B4-BE49-F238E27FC236}">
              <a16:creationId xmlns:a16="http://schemas.microsoft.com/office/drawing/2014/main" xmlns=""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1" name="256 CuadroTexto">
          <a:extLst>
            <a:ext uri="{FF2B5EF4-FFF2-40B4-BE49-F238E27FC236}">
              <a16:creationId xmlns:a16="http://schemas.microsoft.com/office/drawing/2014/main" xmlns=""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2" name="257 CuadroTexto">
          <a:extLst>
            <a:ext uri="{FF2B5EF4-FFF2-40B4-BE49-F238E27FC236}">
              <a16:creationId xmlns:a16="http://schemas.microsoft.com/office/drawing/2014/main" xmlns=""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3" name="258 CuadroTexto">
          <a:extLst>
            <a:ext uri="{FF2B5EF4-FFF2-40B4-BE49-F238E27FC236}">
              <a16:creationId xmlns:a16="http://schemas.microsoft.com/office/drawing/2014/main" xmlns=""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4" name="259 CuadroTexto">
          <a:extLst>
            <a:ext uri="{FF2B5EF4-FFF2-40B4-BE49-F238E27FC236}">
              <a16:creationId xmlns:a16="http://schemas.microsoft.com/office/drawing/2014/main" xmlns=""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5" name="260 CuadroTexto">
          <a:extLst>
            <a:ext uri="{FF2B5EF4-FFF2-40B4-BE49-F238E27FC236}">
              <a16:creationId xmlns:a16="http://schemas.microsoft.com/office/drawing/2014/main" xmlns=""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6" name="261 CuadroTexto">
          <a:extLst>
            <a:ext uri="{FF2B5EF4-FFF2-40B4-BE49-F238E27FC236}">
              <a16:creationId xmlns:a16="http://schemas.microsoft.com/office/drawing/2014/main" xmlns=""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7" name="262 CuadroTexto">
          <a:extLst>
            <a:ext uri="{FF2B5EF4-FFF2-40B4-BE49-F238E27FC236}">
              <a16:creationId xmlns:a16="http://schemas.microsoft.com/office/drawing/2014/main" xmlns=""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8" name="263 CuadroTexto">
          <a:extLst>
            <a:ext uri="{FF2B5EF4-FFF2-40B4-BE49-F238E27FC236}">
              <a16:creationId xmlns:a16="http://schemas.microsoft.com/office/drawing/2014/main" xmlns=""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9" name="264 CuadroTexto">
          <a:extLst>
            <a:ext uri="{FF2B5EF4-FFF2-40B4-BE49-F238E27FC236}">
              <a16:creationId xmlns:a16="http://schemas.microsoft.com/office/drawing/2014/main" xmlns=""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0" name="265 CuadroTexto">
          <a:extLst>
            <a:ext uri="{FF2B5EF4-FFF2-40B4-BE49-F238E27FC236}">
              <a16:creationId xmlns:a16="http://schemas.microsoft.com/office/drawing/2014/main" xmlns=""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1" name="266 CuadroTexto">
          <a:extLst>
            <a:ext uri="{FF2B5EF4-FFF2-40B4-BE49-F238E27FC236}">
              <a16:creationId xmlns:a16="http://schemas.microsoft.com/office/drawing/2014/main" xmlns=""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2" name="267 CuadroTexto">
          <a:extLst>
            <a:ext uri="{FF2B5EF4-FFF2-40B4-BE49-F238E27FC236}">
              <a16:creationId xmlns:a16="http://schemas.microsoft.com/office/drawing/2014/main" xmlns=""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483" name="268 CuadroTexto">
          <a:extLst>
            <a:ext uri="{FF2B5EF4-FFF2-40B4-BE49-F238E27FC236}">
              <a16:creationId xmlns:a16="http://schemas.microsoft.com/office/drawing/2014/main" xmlns="" id="{00000000-0008-0000-2000-0000C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4" name="269 CuadroTexto">
          <a:extLst>
            <a:ext uri="{FF2B5EF4-FFF2-40B4-BE49-F238E27FC236}">
              <a16:creationId xmlns:a16="http://schemas.microsoft.com/office/drawing/2014/main" xmlns="" id="{00000000-0008-0000-2000-0000C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5" name="270 CuadroTexto">
          <a:extLst>
            <a:ext uri="{FF2B5EF4-FFF2-40B4-BE49-F238E27FC236}">
              <a16:creationId xmlns:a16="http://schemas.microsoft.com/office/drawing/2014/main" xmlns="" id="{00000000-0008-0000-2000-0000C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6" name="271 CuadroTexto">
          <a:extLst>
            <a:ext uri="{FF2B5EF4-FFF2-40B4-BE49-F238E27FC236}">
              <a16:creationId xmlns:a16="http://schemas.microsoft.com/office/drawing/2014/main" xmlns="" id="{00000000-0008-0000-2000-0000C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7" name="272 CuadroTexto">
          <a:extLst>
            <a:ext uri="{FF2B5EF4-FFF2-40B4-BE49-F238E27FC236}">
              <a16:creationId xmlns:a16="http://schemas.microsoft.com/office/drawing/2014/main" xmlns="" id="{00000000-0008-0000-2000-0000C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8" name="273 CuadroTexto">
          <a:extLst>
            <a:ext uri="{FF2B5EF4-FFF2-40B4-BE49-F238E27FC236}">
              <a16:creationId xmlns:a16="http://schemas.microsoft.com/office/drawing/2014/main" xmlns="" id="{00000000-0008-0000-2000-0000D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9" name="274 CuadroTexto">
          <a:extLst>
            <a:ext uri="{FF2B5EF4-FFF2-40B4-BE49-F238E27FC236}">
              <a16:creationId xmlns:a16="http://schemas.microsoft.com/office/drawing/2014/main" xmlns="" id="{00000000-0008-0000-2000-0000D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0" name="275 CuadroTexto">
          <a:extLst>
            <a:ext uri="{FF2B5EF4-FFF2-40B4-BE49-F238E27FC236}">
              <a16:creationId xmlns:a16="http://schemas.microsoft.com/office/drawing/2014/main" xmlns="" id="{00000000-0008-0000-2000-0000D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1" name="276 CuadroTexto">
          <a:extLst>
            <a:ext uri="{FF2B5EF4-FFF2-40B4-BE49-F238E27FC236}">
              <a16:creationId xmlns:a16="http://schemas.microsoft.com/office/drawing/2014/main" xmlns="" id="{00000000-0008-0000-2000-0000D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2" name="277 CuadroTexto">
          <a:extLst>
            <a:ext uri="{FF2B5EF4-FFF2-40B4-BE49-F238E27FC236}">
              <a16:creationId xmlns:a16="http://schemas.microsoft.com/office/drawing/2014/main" xmlns="" id="{00000000-0008-0000-2000-0000D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3" name="278 CuadroTexto">
          <a:extLst>
            <a:ext uri="{FF2B5EF4-FFF2-40B4-BE49-F238E27FC236}">
              <a16:creationId xmlns:a16="http://schemas.microsoft.com/office/drawing/2014/main" xmlns="" id="{00000000-0008-0000-2000-0000D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4" name="279 CuadroTexto">
          <a:extLst>
            <a:ext uri="{FF2B5EF4-FFF2-40B4-BE49-F238E27FC236}">
              <a16:creationId xmlns:a16="http://schemas.microsoft.com/office/drawing/2014/main" xmlns="" id="{00000000-0008-0000-2000-0000D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5" name="280 CuadroTexto">
          <a:extLst>
            <a:ext uri="{FF2B5EF4-FFF2-40B4-BE49-F238E27FC236}">
              <a16:creationId xmlns:a16="http://schemas.microsoft.com/office/drawing/2014/main" xmlns="" id="{00000000-0008-0000-2000-0000D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6" name="281 CuadroTexto">
          <a:extLst>
            <a:ext uri="{FF2B5EF4-FFF2-40B4-BE49-F238E27FC236}">
              <a16:creationId xmlns:a16="http://schemas.microsoft.com/office/drawing/2014/main" xmlns="" id="{00000000-0008-0000-2000-0000D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7" name="282 CuadroTexto">
          <a:extLst>
            <a:ext uri="{FF2B5EF4-FFF2-40B4-BE49-F238E27FC236}">
              <a16:creationId xmlns:a16="http://schemas.microsoft.com/office/drawing/2014/main" xmlns="" id="{00000000-0008-0000-2000-0000D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8" name="283 CuadroTexto">
          <a:extLst>
            <a:ext uri="{FF2B5EF4-FFF2-40B4-BE49-F238E27FC236}">
              <a16:creationId xmlns:a16="http://schemas.microsoft.com/office/drawing/2014/main" xmlns="" id="{00000000-0008-0000-2000-0000D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9" name="284 CuadroTexto">
          <a:extLst>
            <a:ext uri="{FF2B5EF4-FFF2-40B4-BE49-F238E27FC236}">
              <a16:creationId xmlns:a16="http://schemas.microsoft.com/office/drawing/2014/main" xmlns="" id="{00000000-0008-0000-2000-0000D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0" name="285 CuadroTexto">
          <a:extLst>
            <a:ext uri="{FF2B5EF4-FFF2-40B4-BE49-F238E27FC236}">
              <a16:creationId xmlns:a16="http://schemas.microsoft.com/office/drawing/2014/main" xmlns=""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1" name="286 CuadroTexto">
          <a:extLst>
            <a:ext uri="{FF2B5EF4-FFF2-40B4-BE49-F238E27FC236}">
              <a16:creationId xmlns:a16="http://schemas.microsoft.com/office/drawing/2014/main" xmlns=""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2" name="287 CuadroTexto">
          <a:extLst>
            <a:ext uri="{FF2B5EF4-FFF2-40B4-BE49-F238E27FC236}">
              <a16:creationId xmlns:a16="http://schemas.microsoft.com/office/drawing/2014/main" xmlns=""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3" name="288 CuadroTexto">
          <a:extLst>
            <a:ext uri="{FF2B5EF4-FFF2-40B4-BE49-F238E27FC236}">
              <a16:creationId xmlns:a16="http://schemas.microsoft.com/office/drawing/2014/main" xmlns=""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4" name="289 CuadroTexto">
          <a:extLst>
            <a:ext uri="{FF2B5EF4-FFF2-40B4-BE49-F238E27FC236}">
              <a16:creationId xmlns:a16="http://schemas.microsoft.com/office/drawing/2014/main" xmlns=""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5" name="290 CuadroTexto">
          <a:extLst>
            <a:ext uri="{FF2B5EF4-FFF2-40B4-BE49-F238E27FC236}">
              <a16:creationId xmlns:a16="http://schemas.microsoft.com/office/drawing/2014/main" xmlns=""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6" name="291 CuadroTexto">
          <a:extLst>
            <a:ext uri="{FF2B5EF4-FFF2-40B4-BE49-F238E27FC236}">
              <a16:creationId xmlns:a16="http://schemas.microsoft.com/office/drawing/2014/main" xmlns=""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7" name="292 CuadroTexto">
          <a:extLst>
            <a:ext uri="{FF2B5EF4-FFF2-40B4-BE49-F238E27FC236}">
              <a16:creationId xmlns:a16="http://schemas.microsoft.com/office/drawing/2014/main" xmlns=""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8" name="293 CuadroTexto">
          <a:extLst>
            <a:ext uri="{FF2B5EF4-FFF2-40B4-BE49-F238E27FC236}">
              <a16:creationId xmlns:a16="http://schemas.microsoft.com/office/drawing/2014/main" xmlns=""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9" name="294 CuadroTexto">
          <a:extLst>
            <a:ext uri="{FF2B5EF4-FFF2-40B4-BE49-F238E27FC236}">
              <a16:creationId xmlns:a16="http://schemas.microsoft.com/office/drawing/2014/main" xmlns=""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0" name="295 CuadroTexto">
          <a:extLst>
            <a:ext uri="{FF2B5EF4-FFF2-40B4-BE49-F238E27FC236}">
              <a16:creationId xmlns:a16="http://schemas.microsoft.com/office/drawing/2014/main" xmlns=""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1" name="296 CuadroTexto">
          <a:extLst>
            <a:ext uri="{FF2B5EF4-FFF2-40B4-BE49-F238E27FC236}">
              <a16:creationId xmlns:a16="http://schemas.microsoft.com/office/drawing/2014/main" xmlns=""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2" name="17 CuadroTexto">
          <a:extLst>
            <a:ext uri="{FF2B5EF4-FFF2-40B4-BE49-F238E27FC236}">
              <a16:creationId xmlns:a16="http://schemas.microsoft.com/office/drawing/2014/main" xmlns=""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513" name="90 CuadroTexto">
          <a:extLst>
            <a:ext uri="{FF2B5EF4-FFF2-40B4-BE49-F238E27FC236}">
              <a16:creationId xmlns:a16="http://schemas.microsoft.com/office/drawing/2014/main" xmlns="" id="{00000000-0008-0000-2000-0000E9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4" name="91 CuadroTexto">
          <a:extLst>
            <a:ext uri="{FF2B5EF4-FFF2-40B4-BE49-F238E27FC236}">
              <a16:creationId xmlns:a16="http://schemas.microsoft.com/office/drawing/2014/main" xmlns="" id="{00000000-0008-0000-2000-0000E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5" name="92 CuadroTexto">
          <a:extLst>
            <a:ext uri="{FF2B5EF4-FFF2-40B4-BE49-F238E27FC236}">
              <a16:creationId xmlns:a16="http://schemas.microsoft.com/office/drawing/2014/main" xmlns="" id="{00000000-0008-0000-2000-0000E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6" name="93 CuadroTexto">
          <a:extLst>
            <a:ext uri="{FF2B5EF4-FFF2-40B4-BE49-F238E27FC236}">
              <a16:creationId xmlns:a16="http://schemas.microsoft.com/office/drawing/2014/main" xmlns="" id="{00000000-0008-0000-2000-0000E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7" name="94 CuadroTexto">
          <a:extLst>
            <a:ext uri="{FF2B5EF4-FFF2-40B4-BE49-F238E27FC236}">
              <a16:creationId xmlns:a16="http://schemas.microsoft.com/office/drawing/2014/main" xmlns="" id="{00000000-0008-0000-2000-0000E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8" name="95 CuadroTexto">
          <a:extLst>
            <a:ext uri="{FF2B5EF4-FFF2-40B4-BE49-F238E27FC236}">
              <a16:creationId xmlns:a16="http://schemas.microsoft.com/office/drawing/2014/main" xmlns="" id="{00000000-0008-0000-2000-0000E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9" name="96 CuadroTexto">
          <a:extLst>
            <a:ext uri="{FF2B5EF4-FFF2-40B4-BE49-F238E27FC236}">
              <a16:creationId xmlns:a16="http://schemas.microsoft.com/office/drawing/2014/main" xmlns="" id="{00000000-0008-0000-2000-0000E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0" name="97 CuadroTexto">
          <a:extLst>
            <a:ext uri="{FF2B5EF4-FFF2-40B4-BE49-F238E27FC236}">
              <a16:creationId xmlns:a16="http://schemas.microsoft.com/office/drawing/2014/main" xmlns="" id="{00000000-0008-0000-2000-0000F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1" name="98 CuadroTexto">
          <a:extLst>
            <a:ext uri="{FF2B5EF4-FFF2-40B4-BE49-F238E27FC236}">
              <a16:creationId xmlns:a16="http://schemas.microsoft.com/office/drawing/2014/main" xmlns="" id="{00000000-0008-0000-2000-0000F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2" name="99 CuadroTexto">
          <a:extLst>
            <a:ext uri="{FF2B5EF4-FFF2-40B4-BE49-F238E27FC236}">
              <a16:creationId xmlns:a16="http://schemas.microsoft.com/office/drawing/2014/main" xmlns="" id="{00000000-0008-0000-2000-0000F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3" name="100 CuadroTexto">
          <a:extLst>
            <a:ext uri="{FF2B5EF4-FFF2-40B4-BE49-F238E27FC236}">
              <a16:creationId xmlns:a16="http://schemas.microsoft.com/office/drawing/2014/main" xmlns="" id="{00000000-0008-0000-2000-0000F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4" name="101 CuadroTexto">
          <a:extLst>
            <a:ext uri="{FF2B5EF4-FFF2-40B4-BE49-F238E27FC236}">
              <a16:creationId xmlns:a16="http://schemas.microsoft.com/office/drawing/2014/main" xmlns="" id="{00000000-0008-0000-2000-0000F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5" name="118 CuadroTexto">
          <a:extLst>
            <a:ext uri="{FF2B5EF4-FFF2-40B4-BE49-F238E27FC236}">
              <a16:creationId xmlns:a16="http://schemas.microsoft.com/office/drawing/2014/main" xmlns=""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6" name="119 CuadroTexto">
          <a:extLst>
            <a:ext uri="{FF2B5EF4-FFF2-40B4-BE49-F238E27FC236}">
              <a16:creationId xmlns:a16="http://schemas.microsoft.com/office/drawing/2014/main" xmlns=""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7" name="120 CuadroTexto">
          <a:extLst>
            <a:ext uri="{FF2B5EF4-FFF2-40B4-BE49-F238E27FC236}">
              <a16:creationId xmlns:a16="http://schemas.microsoft.com/office/drawing/2014/main" xmlns=""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8" name="121 CuadroTexto">
          <a:extLst>
            <a:ext uri="{FF2B5EF4-FFF2-40B4-BE49-F238E27FC236}">
              <a16:creationId xmlns:a16="http://schemas.microsoft.com/office/drawing/2014/main" xmlns=""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9" name="122 CuadroTexto">
          <a:extLst>
            <a:ext uri="{FF2B5EF4-FFF2-40B4-BE49-F238E27FC236}">
              <a16:creationId xmlns:a16="http://schemas.microsoft.com/office/drawing/2014/main" xmlns=""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0" name="123 CuadroTexto">
          <a:extLst>
            <a:ext uri="{FF2B5EF4-FFF2-40B4-BE49-F238E27FC236}">
              <a16:creationId xmlns:a16="http://schemas.microsoft.com/office/drawing/2014/main" xmlns=""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1" name="124 CuadroTexto">
          <a:extLst>
            <a:ext uri="{FF2B5EF4-FFF2-40B4-BE49-F238E27FC236}">
              <a16:creationId xmlns:a16="http://schemas.microsoft.com/office/drawing/2014/main" xmlns=""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2" name="125 CuadroTexto">
          <a:extLst>
            <a:ext uri="{FF2B5EF4-FFF2-40B4-BE49-F238E27FC236}">
              <a16:creationId xmlns:a16="http://schemas.microsoft.com/office/drawing/2014/main" xmlns=""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3" name="143 CuadroTexto">
          <a:extLst>
            <a:ext uri="{FF2B5EF4-FFF2-40B4-BE49-F238E27FC236}">
              <a16:creationId xmlns:a16="http://schemas.microsoft.com/office/drawing/2014/main" xmlns=""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4" name="144 CuadroTexto">
          <a:extLst>
            <a:ext uri="{FF2B5EF4-FFF2-40B4-BE49-F238E27FC236}">
              <a16:creationId xmlns:a16="http://schemas.microsoft.com/office/drawing/2014/main" xmlns=""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5" name="145 CuadroTexto">
          <a:extLst>
            <a:ext uri="{FF2B5EF4-FFF2-40B4-BE49-F238E27FC236}">
              <a16:creationId xmlns:a16="http://schemas.microsoft.com/office/drawing/2014/main" xmlns=""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6" name="146 CuadroTexto">
          <a:extLst>
            <a:ext uri="{FF2B5EF4-FFF2-40B4-BE49-F238E27FC236}">
              <a16:creationId xmlns:a16="http://schemas.microsoft.com/office/drawing/2014/main" xmlns=""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7" name="147 CuadroTexto">
          <a:extLst>
            <a:ext uri="{FF2B5EF4-FFF2-40B4-BE49-F238E27FC236}">
              <a16:creationId xmlns:a16="http://schemas.microsoft.com/office/drawing/2014/main" xmlns=""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8" name="148 CuadroTexto">
          <a:extLst>
            <a:ext uri="{FF2B5EF4-FFF2-40B4-BE49-F238E27FC236}">
              <a16:creationId xmlns:a16="http://schemas.microsoft.com/office/drawing/2014/main" xmlns=""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9" name="149 CuadroTexto">
          <a:extLst>
            <a:ext uri="{FF2B5EF4-FFF2-40B4-BE49-F238E27FC236}">
              <a16:creationId xmlns:a16="http://schemas.microsoft.com/office/drawing/2014/main" xmlns=""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0" name="150 CuadroTexto">
          <a:extLst>
            <a:ext uri="{FF2B5EF4-FFF2-40B4-BE49-F238E27FC236}">
              <a16:creationId xmlns:a16="http://schemas.microsoft.com/office/drawing/2014/main" xmlns=""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1" name="151 CuadroTexto">
          <a:extLst>
            <a:ext uri="{FF2B5EF4-FFF2-40B4-BE49-F238E27FC236}">
              <a16:creationId xmlns:a16="http://schemas.microsoft.com/office/drawing/2014/main" xmlns=""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2" name="152 CuadroTexto">
          <a:extLst>
            <a:ext uri="{FF2B5EF4-FFF2-40B4-BE49-F238E27FC236}">
              <a16:creationId xmlns:a16="http://schemas.microsoft.com/office/drawing/2014/main" xmlns=""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3" name="153 CuadroTexto">
          <a:extLst>
            <a:ext uri="{FF2B5EF4-FFF2-40B4-BE49-F238E27FC236}">
              <a16:creationId xmlns:a16="http://schemas.microsoft.com/office/drawing/2014/main" xmlns=""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4" name="154 CuadroTexto">
          <a:extLst>
            <a:ext uri="{FF2B5EF4-FFF2-40B4-BE49-F238E27FC236}">
              <a16:creationId xmlns:a16="http://schemas.microsoft.com/office/drawing/2014/main" xmlns=""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5" name="155 CuadroTexto">
          <a:extLst>
            <a:ext uri="{FF2B5EF4-FFF2-40B4-BE49-F238E27FC236}">
              <a16:creationId xmlns:a16="http://schemas.microsoft.com/office/drawing/2014/main" xmlns=""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6" name="156 CuadroTexto">
          <a:extLst>
            <a:ext uri="{FF2B5EF4-FFF2-40B4-BE49-F238E27FC236}">
              <a16:creationId xmlns:a16="http://schemas.microsoft.com/office/drawing/2014/main" xmlns=""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7" name="157 CuadroTexto">
          <a:extLst>
            <a:ext uri="{FF2B5EF4-FFF2-40B4-BE49-F238E27FC236}">
              <a16:creationId xmlns:a16="http://schemas.microsoft.com/office/drawing/2014/main" xmlns=""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8" name="158 CuadroTexto">
          <a:extLst>
            <a:ext uri="{FF2B5EF4-FFF2-40B4-BE49-F238E27FC236}">
              <a16:creationId xmlns:a16="http://schemas.microsoft.com/office/drawing/2014/main" xmlns=""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9" name="159 CuadroTexto">
          <a:extLst>
            <a:ext uri="{FF2B5EF4-FFF2-40B4-BE49-F238E27FC236}">
              <a16:creationId xmlns:a16="http://schemas.microsoft.com/office/drawing/2014/main" xmlns=""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0" name="160 CuadroTexto">
          <a:extLst>
            <a:ext uri="{FF2B5EF4-FFF2-40B4-BE49-F238E27FC236}">
              <a16:creationId xmlns:a16="http://schemas.microsoft.com/office/drawing/2014/main" xmlns=""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1" name="161 CuadroTexto">
          <a:extLst>
            <a:ext uri="{FF2B5EF4-FFF2-40B4-BE49-F238E27FC236}">
              <a16:creationId xmlns:a16="http://schemas.microsoft.com/office/drawing/2014/main" xmlns=""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2" name="162 CuadroTexto">
          <a:extLst>
            <a:ext uri="{FF2B5EF4-FFF2-40B4-BE49-F238E27FC236}">
              <a16:creationId xmlns:a16="http://schemas.microsoft.com/office/drawing/2014/main" xmlns=""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3" name="163 CuadroTexto">
          <a:extLst>
            <a:ext uri="{FF2B5EF4-FFF2-40B4-BE49-F238E27FC236}">
              <a16:creationId xmlns:a16="http://schemas.microsoft.com/office/drawing/2014/main" xmlns=""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4" name="164 CuadroTexto">
          <a:extLst>
            <a:ext uri="{FF2B5EF4-FFF2-40B4-BE49-F238E27FC236}">
              <a16:creationId xmlns:a16="http://schemas.microsoft.com/office/drawing/2014/main" xmlns=""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5" name="165 CuadroTexto">
          <a:extLst>
            <a:ext uri="{FF2B5EF4-FFF2-40B4-BE49-F238E27FC236}">
              <a16:creationId xmlns:a16="http://schemas.microsoft.com/office/drawing/2014/main" xmlns=""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6" name="166 CuadroTexto">
          <a:extLst>
            <a:ext uri="{FF2B5EF4-FFF2-40B4-BE49-F238E27FC236}">
              <a16:creationId xmlns:a16="http://schemas.microsoft.com/office/drawing/2014/main" xmlns=""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7" name="167 CuadroTexto">
          <a:extLst>
            <a:ext uri="{FF2B5EF4-FFF2-40B4-BE49-F238E27FC236}">
              <a16:creationId xmlns:a16="http://schemas.microsoft.com/office/drawing/2014/main" xmlns=""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8" name="168 CuadroTexto">
          <a:extLst>
            <a:ext uri="{FF2B5EF4-FFF2-40B4-BE49-F238E27FC236}">
              <a16:creationId xmlns:a16="http://schemas.microsoft.com/office/drawing/2014/main" xmlns=""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9" name="169 CuadroTexto">
          <a:extLst>
            <a:ext uri="{FF2B5EF4-FFF2-40B4-BE49-F238E27FC236}">
              <a16:creationId xmlns:a16="http://schemas.microsoft.com/office/drawing/2014/main" xmlns=""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0" name="170 CuadroTexto">
          <a:extLst>
            <a:ext uri="{FF2B5EF4-FFF2-40B4-BE49-F238E27FC236}">
              <a16:creationId xmlns:a16="http://schemas.microsoft.com/office/drawing/2014/main" xmlns=""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1" name="171 CuadroTexto">
          <a:extLst>
            <a:ext uri="{FF2B5EF4-FFF2-40B4-BE49-F238E27FC236}">
              <a16:creationId xmlns:a16="http://schemas.microsoft.com/office/drawing/2014/main" xmlns=""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2" name="172 CuadroTexto">
          <a:extLst>
            <a:ext uri="{FF2B5EF4-FFF2-40B4-BE49-F238E27FC236}">
              <a16:creationId xmlns:a16="http://schemas.microsoft.com/office/drawing/2014/main" xmlns=""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3" name="173 CuadroTexto">
          <a:extLst>
            <a:ext uri="{FF2B5EF4-FFF2-40B4-BE49-F238E27FC236}">
              <a16:creationId xmlns:a16="http://schemas.microsoft.com/office/drawing/2014/main" xmlns=""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4" name="174 CuadroTexto">
          <a:extLst>
            <a:ext uri="{FF2B5EF4-FFF2-40B4-BE49-F238E27FC236}">
              <a16:creationId xmlns:a16="http://schemas.microsoft.com/office/drawing/2014/main" xmlns=""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5" name="175 CuadroTexto">
          <a:extLst>
            <a:ext uri="{FF2B5EF4-FFF2-40B4-BE49-F238E27FC236}">
              <a16:creationId xmlns:a16="http://schemas.microsoft.com/office/drawing/2014/main" xmlns=""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6" name="176 CuadroTexto">
          <a:extLst>
            <a:ext uri="{FF2B5EF4-FFF2-40B4-BE49-F238E27FC236}">
              <a16:creationId xmlns:a16="http://schemas.microsoft.com/office/drawing/2014/main" xmlns=""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7" name="177 CuadroTexto">
          <a:extLst>
            <a:ext uri="{FF2B5EF4-FFF2-40B4-BE49-F238E27FC236}">
              <a16:creationId xmlns:a16="http://schemas.microsoft.com/office/drawing/2014/main" xmlns=""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8" name="178 CuadroTexto">
          <a:extLst>
            <a:ext uri="{FF2B5EF4-FFF2-40B4-BE49-F238E27FC236}">
              <a16:creationId xmlns:a16="http://schemas.microsoft.com/office/drawing/2014/main" xmlns=""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9" name="179 CuadroTexto">
          <a:extLst>
            <a:ext uri="{FF2B5EF4-FFF2-40B4-BE49-F238E27FC236}">
              <a16:creationId xmlns:a16="http://schemas.microsoft.com/office/drawing/2014/main" xmlns=""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0" name="180 CuadroTexto">
          <a:extLst>
            <a:ext uri="{FF2B5EF4-FFF2-40B4-BE49-F238E27FC236}">
              <a16:creationId xmlns:a16="http://schemas.microsoft.com/office/drawing/2014/main" xmlns=""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1" name="181 CuadroTexto">
          <a:extLst>
            <a:ext uri="{FF2B5EF4-FFF2-40B4-BE49-F238E27FC236}">
              <a16:creationId xmlns:a16="http://schemas.microsoft.com/office/drawing/2014/main" xmlns=""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2" name="182 CuadroTexto">
          <a:extLst>
            <a:ext uri="{FF2B5EF4-FFF2-40B4-BE49-F238E27FC236}">
              <a16:creationId xmlns:a16="http://schemas.microsoft.com/office/drawing/2014/main" xmlns=""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3" name="183 CuadroTexto">
          <a:extLst>
            <a:ext uri="{FF2B5EF4-FFF2-40B4-BE49-F238E27FC236}">
              <a16:creationId xmlns:a16="http://schemas.microsoft.com/office/drawing/2014/main" xmlns=""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4" name="184 CuadroTexto">
          <a:extLst>
            <a:ext uri="{FF2B5EF4-FFF2-40B4-BE49-F238E27FC236}">
              <a16:creationId xmlns:a16="http://schemas.microsoft.com/office/drawing/2014/main" xmlns=""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5" name="185 CuadroTexto">
          <a:extLst>
            <a:ext uri="{FF2B5EF4-FFF2-40B4-BE49-F238E27FC236}">
              <a16:creationId xmlns:a16="http://schemas.microsoft.com/office/drawing/2014/main" xmlns=""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6" name="186 CuadroTexto">
          <a:extLst>
            <a:ext uri="{FF2B5EF4-FFF2-40B4-BE49-F238E27FC236}">
              <a16:creationId xmlns:a16="http://schemas.microsoft.com/office/drawing/2014/main" xmlns=""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7" name="187 CuadroTexto">
          <a:extLst>
            <a:ext uri="{FF2B5EF4-FFF2-40B4-BE49-F238E27FC236}">
              <a16:creationId xmlns:a16="http://schemas.microsoft.com/office/drawing/2014/main" xmlns=""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8" name="188 CuadroTexto">
          <a:extLst>
            <a:ext uri="{FF2B5EF4-FFF2-40B4-BE49-F238E27FC236}">
              <a16:creationId xmlns:a16="http://schemas.microsoft.com/office/drawing/2014/main" xmlns=""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9" name="189 CuadroTexto">
          <a:extLst>
            <a:ext uri="{FF2B5EF4-FFF2-40B4-BE49-F238E27FC236}">
              <a16:creationId xmlns:a16="http://schemas.microsoft.com/office/drawing/2014/main" xmlns=""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0" name="190 CuadroTexto">
          <a:extLst>
            <a:ext uri="{FF2B5EF4-FFF2-40B4-BE49-F238E27FC236}">
              <a16:creationId xmlns:a16="http://schemas.microsoft.com/office/drawing/2014/main" xmlns=""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1" name="191 CuadroTexto">
          <a:extLst>
            <a:ext uri="{FF2B5EF4-FFF2-40B4-BE49-F238E27FC236}">
              <a16:creationId xmlns:a16="http://schemas.microsoft.com/office/drawing/2014/main" xmlns=""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2" name="192 CuadroTexto">
          <a:extLst>
            <a:ext uri="{FF2B5EF4-FFF2-40B4-BE49-F238E27FC236}">
              <a16:creationId xmlns:a16="http://schemas.microsoft.com/office/drawing/2014/main" xmlns=""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3" name="193 CuadroTexto">
          <a:extLst>
            <a:ext uri="{FF2B5EF4-FFF2-40B4-BE49-F238E27FC236}">
              <a16:creationId xmlns:a16="http://schemas.microsoft.com/office/drawing/2014/main" xmlns=""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4" name="194 CuadroTexto">
          <a:extLst>
            <a:ext uri="{FF2B5EF4-FFF2-40B4-BE49-F238E27FC236}">
              <a16:creationId xmlns:a16="http://schemas.microsoft.com/office/drawing/2014/main" xmlns=""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5" name="195 CuadroTexto">
          <a:extLst>
            <a:ext uri="{FF2B5EF4-FFF2-40B4-BE49-F238E27FC236}">
              <a16:creationId xmlns:a16="http://schemas.microsoft.com/office/drawing/2014/main" xmlns=""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6" name="196 CuadroTexto">
          <a:extLst>
            <a:ext uri="{FF2B5EF4-FFF2-40B4-BE49-F238E27FC236}">
              <a16:creationId xmlns:a16="http://schemas.microsoft.com/office/drawing/2014/main" xmlns=""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7" name="197 CuadroTexto">
          <a:extLst>
            <a:ext uri="{FF2B5EF4-FFF2-40B4-BE49-F238E27FC236}">
              <a16:creationId xmlns:a16="http://schemas.microsoft.com/office/drawing/2014/main" xmlns=""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8" name="198 CuadroTexto">
          <a:extLst>
            <a:ext uri="{FF2B5EF4-FFF2-40B4-BE49-F238E27FC236}">
              <a16:creationId xmlns:a16="http://schemas.microsoft.com/office/drawing/2014/main" xmlns=""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9" name="199 CuadroTexto">
          <a:extLst>
            <a:ext uri="{FF2B5EF4-FFF2-40B4-BE49-F238E27FC236}">
              <a16:creationId xmlns:a16="http://schemas.microsoft.com/office/drawing/2014/main" xmlns=""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0" name="200 CuadroTexto">
          <a:extLst>
            <a:ext uri="{FF2B5EF4-FFF2-40B4-BE49-F238E27FC236}">
              <a16:creationId xmlns:a16="http://schemas.microsoft.com/office/drawing/2014/main" xmlns=""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1" name="201 CuadroTexto">
          <a:extLst>
            <a:ext uri="{FF2B5EF4-FFF2-40B4-BE49-F238E27FC236}">
              <a16:creationId xmlns:a16="http://schemas.microsoft.com/office/drawing/2014/main" xmlns=""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2" name="202 CuadroTexto">
          <a:extLst>
            <a:ext uri="{FF2B5EF4-FFF2-40B4-BE49-F238E27FC236}">
              <a16:creationId xmlns:a16="http://schemas.microsoft.com/office/drawing/2014/main" xmlns=""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3" name="203 CuadroTexto">
          <a:extLst>
            <a:ext uri="{FF2B5EF4-FFF2-40B4-BE49-F238E27FC236}">
              <a16:creationId xmlns:a16="http://schemas.microsoft.com/office/drawing/2014/main" xmlns=""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4" name="204 CuadroTexto">
          <a:extLst>
            <a:ext uri="{FF2B5EF4-FFF2-40B4-BE49-F238E27FC236}">
              <a16:creationId xmlns:a16="http://schemas.microsoft.com/office/drawing/2014/main" xmlns=""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5" name="205 CuadroTexto">
          <a:extLst>
            <a:ext uri="{FF2B5EF4-FFF2-40B4-BE49-F238E27FC236}">
              <a16:creationId xmlns:a16="http://schemas.microsoft.com/office/drawing/2014/main" xmlns=""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6" name="206 CuadroTexto">
          <a:extLst>
            <a:ext uri="{FF2B5EF4-FFF2-40B4-BE49-F238E27FC236}">
              <a16:creationId xmlns:a16="http://schemas.microsoft.com/office/drawing/2014/main" xmlns=""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7" name="207 CuadroTexto">
          <a:extLst>
            <a:ext uri="{FF2B5EF4-FFF2-40B4-BE49-F238E27FC236}">
              <a16:creationId xmlns:a16="http://schemas.microsoft.com/office/drawing/2014/main" xmlns=""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8" name="208 CuadroTexto">
          <a:extLst>
            <a:ext uri="{FF2B5EF4-FFF2-40B4-BE49-F238E27FC236}">
              <a16:creationId xmlns:a16="http://schemas.microsoft.com/office/drawing/2014/main" xmlns=""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9" name="209 CuadroTexto">
          <a:extLst>
            <a:ext uri="{FF2B5EF4-FFF2-40B4-BE49-F238E27FC236}">
              <a16:creationId xmlns:a16="http://schemas.microsoft.com/office/drawing/2014/main" xmlns=""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0" name="210 CuadroTexto">
          <a:extLst>
            <a:ext uri="{FF2B5EF4-FFF2-40B4-BE49-F238E27FC236}">
              <a16:creationId xmlns:a16="http://schemas.microsoft.com/office/drawing/2014/main" xmlns=""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1" name="211 CuadroTexto">
          <a:extLst>
            <a:ext uri="{FF2B5EF4-FFF2-40B4-BE49-F238E27FC236}">
              <a16:creationId xmlns:a16="http://schemas.microsoft.com/office/drawing/2014/main" xmlns=""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2" name="212 CuadroTexto">
          <a:extLst>
            <a:ext uri="{FF2B5EF4-FFF2-40B4-BE49-F238E27FC236}">
              <a16:creationId xmlns:a16="http://schemas.microsoft.com/office/drawing/2014/main" xmlns=""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3" name="213 CuadroTexto">
          <a:extLst>
            <a:ext uri="{FF2B5EF4-FFF2-40B4-BE49-F238E27FC236}">
              <a16:creationId xmlns:a16="http://schemas.microsoft.com/office/drawing/2014/main" xmlns=""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4" name="214 CuadroTexto">
          <a:extLst>
            <a:ext uri="{FF2B5EF4-FFF2-40B4-BE49-F238E27FC236}">
              <a16:creationId xmlns:a16="http://schemas.microsoft.com/office/drawing/2014/main" xmlns=""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5" name="215 CuadroTexto">
          <a:extLst>
            <a:ext uri="{FF2B5EF4-FFF2-40B4-BE49-F238E27FC236}">
              <a16:creationId xmlns:a16="http://schemas.microsoft.com/office/drawing/2014/main" xmlns=""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6" name="216 CuadroTexto">
          <a:extLst>
            <a:ext uri="{FF2B5EF4-FFF2-40B4-BE49-F238E27FC236}">
              <a16:creationId xmlns:a16="http://schemas.microsoft.com/office/drawing/2014/main" xmlns=""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7" name="217 CuadroTexto">
          <a:extLst>
            <a:ext uri="{FF2B5EF4-FFF2-40B4-BE49-F238E27FC236}">
              <a16:creationId xmlns:a16="http://schemas.microsoft.com/office/drawing/2014/main" xmlns=""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8" name="218 CuadroTexto">
          <a:extLst>
            <a:ext uri="{FF2B5EF4-FFF2-40B4-BE49-F238E27FC236}">
              <a16:creationId xmlns:a16="http://schemas.microsoft.com/office/drawing/2014/main" xmlns=""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9" name="219 CuadroTexto">
          <a:extLst>
            <a:ext uri="{FF2B5EF4-FFF2-40B4-BE49-F238E27FC236}">
              <a16:creationId xmlns:a16="http://schemas.microsoft.com/office/drawing/2014/main" xmlns=""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0" name="220 CuadroTexto">
          <a:extLst>
            <a:ext uri="{FF2B5EF4-FFF2-40B4-BE49-F238E27FC236}">
              <a16:creationId xmlns:a16="http://schemas.microsoft.com/office/drawing/2014/main" xmlns=""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1" name="221 CuadroTexto">
          <a:extLst>
            <a:ext uri="{FF2B5EF4-FFF2-40B4-BE49-F238E27FC236}">
              <a16:creationId xmlns:a16="http://schemas.microsoft.com/office/drawing/2014/main" xmlns=""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2" name="222 CuadroTexto">
          <a:extLst>
            <a:ext uri="{FF2B5EF4-FFF2-40B4-BE49-F238E27FC236}">
              <a16:creationId xmlns:a16="http://schemas.microsoft.com/office/drawing/2014/main" xmlns=""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3" name="223 CuadroTexto">
          <a:extLst>
            <a:ext uri="{FF2B5EF4-FFF2-40B4-BE49-F238E27FC236}">
              <a16:creationId xmlns:a16="http://schemas.microsoft.com/office/drawing/2014/main" xmlns=""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4" name="224 CuadroTexto">
          <a:extLst>
            <a:ext uri="{FF2B5EF4-FFF2-40B4-BE49-F238E27FC236}">
              <a16:creationId xmlns:a16="http://schemas.microsoft.com/office/drawing/2014/main" xmlns=""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5" name="225 CuadroTexto">
          <a:extLst>
            <a:ext uri="{FF2B5EF4-FFF2-40B4-BE49-F238E27FC236}">
              <a16:creationId xmlns:a16="http://schemas.microsoft.com/office/drawing/2014/main" xmlns=""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6" name="226 CuadroTexto">
          <a:extLst>
            <a:ext uri="{FF2B5EF4-FFF2-40B4-BE49-F238E27FC236}">
              <a16:creationId xmlns:a16="http://schemas.microsoft.com/office/drawing/2014/main" xmlns=""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7" name="227 CuadroTexto">
          <a:extLst>
            <a:ext uri="{FF2B5EF4-FFF2-40B4-BE49-F238E27FC236}">
              <a16:creationId xmlns:a16="http://schemas.microsoft.com/office/drawing/2014/main" xmlns=""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8" name="228 CuadroTexto">
          <a:extLst>
            <a:ext uri="{FF2B5EF4-FFF2-40B4-BE49-F238E27FC236}">
              <a16:creationId xmlns:a16="http://schemas.microsoft.com/office/drawing/2014/main" xmlns=""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9" name="229 CuadroTexto">
          <a:extLst>
            <a:ext uri="{FF2B5EF4-FFF2-40B4-BE49-F238E27FC236}">
              <a16:creationId xmlns:a16="http://schemas.microsoft.com/office/drawing/2014/main" xmlns=""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0" name="230 CuadroTexto">
          <a:extLst>
            <a:ext uri="{FF2B5EF4-FFF2-40B4-BE49-F238E27FC236}">
              <a16:creationId xmlns:a16="http://schemas.microsoft.com/office/drawing/2014/main" xmlns=""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1" name="231 CuadroTexto">
          <a:extLst>
            <a:ext uri="{FF2B5EF4-FFF2-40B4-BE49-F238E27FC236}">
              <a16:creationId xmlns:a16="http://schemas.microsoft.com/office/drawing/2014/main" xmlns=""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2" name="232 CuadroTexto">
          <a:extLst>
            <a:ext uri="{FF2B5EF4-FFF2-40B4-BE49-F238E27FC236}">
              <a16:creationId xmlns:a16="http://schemas.microsoft.com/office/drawing/2014/main" xmlns=""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3" name="233 CuadroTexto">
          <a:extLst>
            <a:ext uri="{FF2B5EF4-FFF2-40B4-BE49-F238E27FC236}">
              <a16:creationId xmlns:a16="http://schemas.microsoft.com/office/drawing/2014/main" xmlns=""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4" name="234 CuadroTexto">
          <a:extLst>
            <a:ext uri="{FF2B5EF4-FFF2-40B4-BE49-F238E27FC236}">
              <a16:creationId xmlns:a16="http://schemas.microsoft.com/office/drawing/2014/main" xmlns=""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5" name="235 CuadroTexto">
          <a:extLst>
            <a:ext uri="{FF2B5EF4-FFF2-40B4-BE49-F238E27FC236}">
              <a16:creationId xmlns:a16="http://schemas.microsoft.com/office/drawing/2014/main" xmlns=""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6" name="236 CuadroTexto">
          <a:extLst>
            <a:ext uri="{FF2B5EF4-FFF2-40B4-BE49-F238E27FC236}">
              <a16:creationId xmlns:a16="http://schemas.microsoft.com/office/drawing/2014/main" xmlns=""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7" name="237 CuadroTexto">
          <a:extLst>
            <a:ext uri="{FF2B5EF4-FFF2-40B4-BE49-F238E27FC236}">
              <a16:creationId xmlns:a16="http://schemas.microsoft.com/office/drawing/2014/main" xmlns=""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8" name="238 CuadroTexto">
          <a:extLst>
            <a:ext uri="{FF2B5EF4-FFF2-40B4-BE49-F238E27FC236}">
              <a16:creationId xmlns:a16="http://schemas.microsoft.com/office/drawing/2014/main" xmlns=""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9" name="239 CuadroTexto">
          <a:extLst>
            <a:ext uri="{FF2B5EF4-FFF2-40B4-BE49-F238E27FC236}">
              <a16:creationId xmlns:a16="http://schemas.microsoft.com/office/drawing/2014/main" xmlns=""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0" name="240 CuadroTexto">
          <a:extLst>
            <a:ext uri="{FF2B5EF4-FFF2-40B4-BE49-F238E27FC236}">
              <a16:creationId xmlns:a16="http://schemas.microsoft.com/office/drawing/2014/main" xmlns=""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1" name="241 CuadroTexto">
          <a:extLst>
            <a:ext uri="{FF2B5EF4-FFF2-40B4-BE49-F238E27FC236}">
              <a16:creationId xmlns:a16="http://schemas.microsoft.com/office/drawing/2014/main" xmlns=""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2" name="242 CuadroTexto">
          <a:extLst>
            <a:ext uri="{FF2B5EF4-FFF2-40B4-BE49-F238E27FC236}">
              <a16:creationId xmlns:a16="http://schemas.microsoft.com/office/drawing/2014/main" xmlns=""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3" name="243 CuadroTexto">
          <a:extLst>
            <a:ext uri="{FF2B5EF4-FFF2-40B4-BE49-F238E27FC236}">
              <a16:creationId xmlns:a16="http://schemas.microsoft.com/office/drawing/2014/main" xmlns=""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4" name="244 CuadroTexto">
          <a:extLst>
            <a:ext uri="{FF2B5EF4-FFF2-40B4-BE49-F238E27FC236}">
              <a16:creationId xmlns:a16="http://schemas.microsoft.com/office/drawing/2014/main" xmlns=""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5" name="245 CuadroTexto">
          <a:extLst>
            <a:ext uri="{FF2B5EF4-FFF2-40B4-BE49-F238E27FC236}">
              <a16:creationId xmlns:a16="http://schemas.microsoft.com/office/drawing/2014/main" xmlns=""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6" name="246 CuadroTexto">
          <a:extLst>
            <a:ext uri="{FF2B5EF4-FFF2-40B4-BE49-F238E27FC236}">
              <a16:creationId xmlns:a16="http://schemas.microsoft.com/office/drawing/2014/main" xmlns=""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7" name="247 CuadroTexto">
          <a:extLst>
            <a:ext uri="{FF2B5EF4-FFF2-40B4-BE49-F238E27FC236}">
              <a16:creationId xmlns:a16="http://schemas.microsoft.com/office/drawing/2014/main" xmlns=""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8" name="248 CuadroTexto">
          <a:extLst>
            <a:ext uri="{FF2B5EF4-FFF2-40B4-BE49-F238E27FC236}">
              <a16:creationId xmlns:a16="http://schemas.microsoft.com/office/drawing/2014/main" xmlns=""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9" name="249 CuadroTexto">
          <a:extLst>
            <a:ext uri="{FF2B5EF4-FFF2-40B4-BE49-F238E27FC236}">
              <a16:creationId xmlns:a16="http://schemas.microsoft.com/office/drawing/2014/main" xmlns=""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0" name="250 CuadroTexto">
          <a:extLst>
            <a:ext uri="{FF2B5EF4-FFF2-40B4-BE49-F238E27FC236}">
              <a16:creationId xmlns:a16="http://schemas.microsoft.com/office/drawing/2014/main" xmlns=""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1" name="251 CuadroTexto">
          <a:extLst>
            <a:ext uri="{FF2B5EF4-FFF2-40B4-BE49-F238E27FC236}">
              <a16:creationId xmlns:a16="http://schemas.microsoft.com/office/drawing/2014/main" xmlns=""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2" name="252 CuadroTexto">
          <a:extLst>
            <a:ext uri="{FF2B5EF4-FFF2-40B4-BE49-F238E27FC236}">
              <a16:creationId xmlns:a16="http://schemas.microsoft.com/office/drawing/2014/main" xmlns=""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3" name="253 CuadroTexto">
          <a:extLst>
            <a:ext uri="{FF2B5EF4-FFF2-40B4-BE49-F238E27FC236}">
              <a16:creationId xmlns:a16="http://schemas.microsoft.com/office/drawing/2014/main" xmlns=""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4" name="254 CuadroTexto">
          <a:extLst>
            <a:ext uri="{FF2B5EF4-FFF2-40B4-BE49-F238E27FC236}">
              <a16:creationId xmlns:a16="http://schemas.microsoft.com/office/drawing/2014/main" xmlns=""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5" name="255 CuadroTexto">
          <a:extLst>
            <a:ext uri="{FF2B5EF4-FFF2-40B4-BE49-F238E27FC236}">
              <a16:creationId xmlns:a16="http://schemas.microsoft.com/office/drawing/2014/main" xmlns=""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6" name="256 CuadroTexto">
          <a:extLst>
            <a:ext uri="{FF2B5EF4-FFF2-40B4-BE49-F238E27FC236}">
              <a16:creationId xmlns:a16="http://schemas.microsoft.com/office/drawing/2014/main" xmlns=""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7" name="257 CuadroTexto">
          <a:extLst>
            <a:ext uri="{FF2B5EF4-FFF2-40B4-BE49-F238E27FC236}">
              <a16:creationId xmlns:a16="http://schemas.microsoft.com/office/drawing/2014/main" xmlns=""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8" name="258 CuadroTexto">
          <a:extLst>
            <a:ext uri="{FF2B5EF4-FFF2-40B4-BE49-F238E27FC236}">
              <a16:creationId xmlns:a16="http://schemas.microsoft.com/office/drawing/2014/main" xmlns=""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9" name="259 CuadroTexto">
          <a:extLst>
            <a:ext uri="{FF2B5EF4-FFF2-40B4-BE49-F238E27FC236}">
              <a16:creationId xmlns:a16="http://schemas.microsoft.com/office/drawing/2014/main" xmlns=""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0" name="260 CuadroTexto">
          <a:extLst>
            <a:ext uri="{FF2B5EF4-FFF2-40B4-BE49-F238E27FC236}">
              <a16:creationId xmlns:a16="http://schemas.microsoft.com/office/drawing/2014/main" xmlns=""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1" name="261 CuadroTexto">
          <a:extLst>
            <a:ext uri="{FF2B5EF4-FFF2-40B4-BE49-F238E27FC236}">
              <a16:creationId xmlns:a16="http://schemas.microsoft.com/office/drawing/2014/main" xmlns=""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2" name="262 CuadroTexto">
          <a:extLst>
            <a:ext uri="{FF2B5EF4-FFF2-40B4-BE49-F238E27FC236}">
              <a16:creationId xmlns:a16="http://schemas.microsoft.com/office/drawing/2014/main" xmlns=""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3" name="263 CuadroTexto">
          <a:extLst>
            <a:ext uri="{FF2B5EF4-FFF2-40B4-BE49-F238E27FC236}">
              <a16:creationId xmlns:a16="http://schemas.microsoft.com/office/drawing/2014/main" xmlns=""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4" name="264 CuadroTexto">
          <a:extLst>
            <a:ext uri="{FF2B5EF4-FFF2-40B4-BE49-F238E27FC236}">
              <a16:creationId xmlns:a16="http://schemas.microsoft.com/office/drawing/2014/main" xmlns=""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5" name="265 CuadroTexto">
          <a:extLst>
            <a:ext uri="{FF2B5EF4-FFF2-40B4-BE49-F238E27FC236}">
              <a16:creationId xmlns:a16="http://schemas.microsoft.com/office/drawing/2014/main" xmlns=""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6" name="266 CuadroTexto">
          <a:extLst>
            <a:ext uri="{FF2B5EF4-FFF2-40B4-BE49-F238E27FC236}">
              <a16:creationId xmlns:a16="http://schemas.microsoft.com/office/drawing/2014/main" xmlns=""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7" name="267 CuadroTexto">
          <a:extLst>
            <a:ext uri="{FF2B5EF4-FFF2-40B4-BE49-F238E27FC236}">
              <a16:creationId xmlns:a16="http://schemas.microsoft.com/office/drawing/2014/main" xmlns=""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658" name="268 CuadroTexto">
          <a:extLst>
            <a:ext uri="{FF2B5EF4-FFF2-40B4-BE49-F238E27FC236}">
              <a16:creationId xmlns:a16="http://schemas.microsoft.com/office/drawing/2014/main" xmlns="" id="{00000000-0008-0000-2000-00007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59" name="269 CuadroTexto">
          <a:extLst>
            <a:ext uri="{FF2B5EF4-FFF2-40B4-BE49-F238E27FC236}">
              <a16:creationId xmlns:a16="http://schemas.microsoft.com/office/drawing/2014/main" xmlns="" id="{00000000-0008-0000-2000-00007B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0" name="270 CuadroTexto">
          <a:extLst>
            <a:ext uri="{FF2B5EF4-FFF2-40B4-BE49-F238E27FC236}">
              <a16:creationId xmlns:a16="http://schemas.microsoft.com/office/drawing/2014/main" xmlns="" id="{00000000-0008-0000-2000-00007C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1" name="271 CuadroTexto">
          <a:extLst>
            <a:ext uri="{FF2B5EF4-FFF2-40B4-BE49-F238E27FC236}">
              <a16:creationId xmlns:a16="http://schemas.microsoft.com/office/drawing/2014/main" xmlns="" id="{00000000-0008-0000-2000-00007D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2" name="272 CuadroTexto">
          <a:extLst>
            <a:ext uri="{FF2B5EF4-FFF2-40B4-BE49-F238E27FC236}">
              <a16:creationId xmlns:a16="http://schemas.microsoft.com/office/drawing/2014/main" xmlns="" id="{00000000-0008-0000-2000-00007E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3" name="273 CuadroTexto">
          <a:extLst>
            <a:ext uri="{FF2B5EF4-FFF2-40B4-BE49-F238E27FC236}">
              <a16:creationId xmlns:a16="http://schemas.microsoft.com/office/drawing/2014/main" xmlns="" id="{00000000-0008-0000-2000-00007F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4" name="274 CuadroTexto">
          <a:extLst>
            <a:ext uri="{FF2B5EF4-FFF2-40B4-BE49-F238E27FC236}">
              <a16:creationId xmlns:a16="http://schemas.microsoft.com/office/drawing/2014/main" xmlns="" id="{00000000-0008-0000-2000-000080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5" name="275 CuadroTexto">
          <a:extLst>
            <a:ext uri="{FF2B5EF4-FFF2-40B4-BE49-F238E27FC236}">
              <a16:creationId xmlns:a16="http://schemas.microsoft.com/office/drawing/2014/main" xmlns="" id="{00000000-0008-0000-2000-000081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6" name="276 CuadroTexto">
          <a:extLst>
            <a:ext uri="{FF2B5EF4-FFF2-40B4-BE49-F238E27FC236}">
              <a16:creationId xmlns:a16="http://schemas.microsoft.com/office/drawing/2014/main" xmlns="" id="{00000000-0008-0000-2000-000082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7" name="277 CuadroTexto">
          <a:extLst>
            <a:ext uri="{FF2B5EF4-FFF2-40B4-BE49-F238E27FC236}">
              <a16:creationId xmlns:a16="http://schemas.microsoft.com/office/drawing/2014/main" xmlns="" id="{00000000-0008-0000-2000-000083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8" name="278 CuadroTexto">
          <a:extLst>
            <a:ext uri="{FF2B5EF4-FFF2-40B4-BE49-F238E27FC236}">
              <a16:creationId xmlns:a16="http://schemas.microsoft.com/office/drawing/2014/main" xmlns="" id="{00000000-0008-0000-2000-000084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9" name="279 CuadroTexto">
          <a:extLst>
            <a:ext uri="{FF2B5EF4-FFF2-40B4-BE49-F238E27FC236}">
              <a16:creationId xmlns:a16="http://schemas.microsoft.com/office/drawing/2014/main" xmlns="" id="{00000000-0008-0000-2000-000085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0" name="280 CuadroTexto">
          <a:extLst>
            <a:ext uri="{FF2B5EF4-FFF2-40B4-BE49-F238E27FC236}">
              <a16:creationId xmlns:a16="http://schemas.microsoft.com/office/drawing/2014/main" xmlns="" id="{00000000-0008-0000-2000-000086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1" name="281 CuadroTexto">
          <a:extLst>
            <a:ext uri="{FF2B5EF4-FFF2-40B4-BE49-F238E27FC236}">
              <a16:creationId xmlns:a16="http://schemas.microsoft.com/office/drawing/2014/main" xmlns="" id="{00000000-0008-0000-2000-000087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2" name="282 CuadroTexto">
          <a:extLst>
            <a:ext uri="{FF2B5EF4-FFF2-40B4-BE49-F238E27FC236}">
              <a16:creationId xmlns:a16="http://schemas.microsoft.com/office/drawing/2014/main" xmlns="" id="{00000000-0008-0000-2000-000088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3" name="283 CuadroTexto">
          <a:extLst>
            <a:ext uri="{FF2B5EF4-FFF2-40B4-BE49-F238E27FC236}">
              <a16:creationId xmlns:a16="http://schemas.microsoft.com/office/drawing/2014/main" xmlns="" id="{00000000-0008-0000-2000-000089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4" name="284 CuadroTexto">
          <a:extLst>
            <a:ext uri="{FF2B5EF4-FFF2-40B4-BE49-F238E27FC236}">
              <a16:creationId xmlns:a16="http://schemas.microsoft.com/office/drawing/2014/main" xmlns="" id="{00000000-0008-0000-2000-00008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5" name="285 CuadroTexto">
          <a:extLst>
            <a:ext uri="{FF2B5EF4-FFF2-40B4-BE49-F238E27FC236}">
              <a16:creationId xmlns:a16="http://schemas.microsoft.com/office/drawing/2014/main" xmlns=""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6" name="286 CuadroTexto">
          <a:extLst>
            <a:ext uri="{FF2B5EF4-FFF2-40B4-BE49-F238E27FC236}">
              <a16:creationId xmlns:a16="http://schemas.microsoft.com/office/drawing/2014/main" xmlns=""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7" name="287 CuadroTexto">
          <a:extLst>
            <a:ext uri="{FF2B5EF4-FFF2-40B4-BE49-F238E27FC236}">
              <a16:creationId xmlns:a16="http://schemas.microsoft.com/office/drawing/2014/main" xmlns=""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8" name="288 CuadroTexto">
          <a:extLst>
            <a:ext uri="{FF2B5EF4-FFF2-40B4-BE49-F238E27FC236}">
              <a16:creationId xmlns:a16="http://schemas.microsoft.com/office/drawing/2014/main" xmlns=""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9" name="289 CuadroTexto">
          <a:extLst>
            <a:ext uri="{FF2B5EF4-FFF2-40B4-BE49-F238E27FC236}">
              <a16:creationId xmlns:a16="http://schemas.microsoft.com/office/drawing/2014/main" xmlns=""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0" name="290 CuadroTexto">
          <a:extLst>
            <a:ext uri="{FF2B5EF4-FFF2-40B4-BE49-F238E27FC236}">
              <a16:creationId xmlns:a16="http://schemas.microsoft.com/office/drawing/2014/main" xmlns=""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1" name="291 CuadroTexto">
          <a:extLst>
            <a:ext uri="{FF2B5EF4-FFF2-40B4-BE49-F238E27FC236}">
              <a16:creationId xmlns:a16="http://schemas.microsoft.com/office/drawing/2014/main" xmlns=""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2" name="292 CuadroTexto">
          <a:extLst>
            <a:ext uri="{FF2B5EF4-FFF2-40B4-BE49-F238E27FC236}">
              <a16:creationId xmlns:a16="http://schemas.microsoft.com/office/drawing/2014/main" xmlns=""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3" name="293 CuadroTexto">
          <a:extLst>
            <a:ext uri="{FF2B5EF4-FFF2-40B4-BE49-F238E27FC236}">
              <a16:creationId xmlns:a16="http://schemas.microsoft.com/office/drawing/2014/main" xmlns=""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4" name="294 CuadroTexto">
          <a:extLst>
            <a:ext uri="{FF2B5EF4-FFF2-40B4-BE49-F238E27FC236}">
              <a16:creationId xmlns:a16="http://schemas.microsoft.com/office/drawing/2014/main" xmlns=""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5" name="295 CuadroTexto">
          <a:extLst>
            <a:ext uri="{FF2B5EF4-FFF2-40B4-BE49-F238E27FC236}">
              <a16:creationId xmlns:a16="http://schemas.microsoft.com/office/drawing/2014/main" xmlns=""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6" name="296 CuadroTexto">
          <a:extLst>
            <a:ext uri="{FF2B5EF4-FFF2-40B4-BE49-F238E27FC236}">
              <a16:creationId xmlns:a16="http://schemas.microsoft.com/office/drawing/2014/main" xmlns=""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7" name="17 CuadroTexto">
          <a:extLst>
            <a:ext uri="{FF2B5EF4-FFF2-40B4-BE49-F238E27FC236}">
              <a16:creationId xmlns:a16="http://schemas.microsoft.com/office/drawing/2014/main" xmlns=""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688" name="90 CuadroTexto">
          <a:extLst>
            <a:ext uri="{FF2B5EF4-FFF2-40B4-BE49-F238E27FC236}">
              <a16:creationId xmlns:a16="http://schemas.microsoft.com/office/drawing/2014/main" xmlns="" id="{00000000-0008-0000-2000-000098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89" name="91 CuadroTexto">
          <a:extLst>
            <a:ext uri="{FF2B5EF4-FFF2-40B4-BE49-F238E27FC236}">
              <a16:creationId xmlns:a16="http://schemas.microsoft.com/office/drawing/2014/main" xmlns="" id="{00000000-0008-0000-2000-000099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0" name="92 CuadroTexto">
          <a:extLst>
            <a:ext uri="{FF2B5EF4-FFF2-40B4-BE49-F238E27FC236}">
              <a16:creationId xmlns:a16="http://schemas.microsoft.com/office/drawing/2014/main" xmlns="" id="{00000000-0008-0000-2000-00009A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1" name="93 CuadroTexto">
          <a:extLst>
            <a:ext uri="{FF2B5EF4-FFF2-40B4-BE49-F238E27FC236}">
              <a16:creationId xmlns:a16="http://schemas.microsoft.com/office/drawing/2014/main" xmlns="" id="{00000000-0008-0000-2000-00009B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2" name="94 CuadroTexto">
          <a:extLst>
            <a:ext uri="{FF2B5EF4-FFF2-40B4-BE49-F238E27FC236}">
              <a16:creationId xmlns:a16="http://schemas.microsoft.com/office/drawing/2014/main" xmlns="" id="{00000000-0008-0000-2000-00009C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3" name="95 CuadroTexto">
          <a:extLst>
            <a:ext uri="{FF2B5EF4-FFF2-40B4-BE49-F238E27FC236}">
              <a16:creationId xmlns:a16="http://schemas.microsoft.com/office/drawing/2014/main" xmlns="" id="{00000000-0008-0000-2000-00009D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4" name="96 CuadroTexto">
          <a:extLst>
            <a:ext uri="{FF2B5EF4-FFF2-40B4-BE49-F238E27FC236}">
              <a16:creationId xmlns:a16="http://schemas.microsoft.com/office/drawing/2014/main" xmlns="" id="{00000000-0008-0000-2000-00009E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5" name="97 CuadroTexto">
          <a:extLst>
            <a:ext uri="{FF2B5EF4-FFF2-40B4-BE49-F238E27FC236}">
              <a16:creationId xmlns:a16="http://schemas.microsoft.com/office/drawing/2014/main" xmlns="" id="{00000000-0008-0000-2000-00009F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6" name="98 CuadroTexto">
          <a:extLst>
            <a:ext uri="{FF2B5EF4-FFF2-40B4-BE49-F238E27FC236}">
              <a16:creationId xmlns:a16="http://schemas.microsoft.com/office/drawing/2014/main" xmlns="" id="{00000000-0008-0000-2000-0000A0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7" name="99 CuadroTexto">
          <a:extLst>
            <a:ext uri="{FF2B5EF4-FFF2-40B4-BE49-F238E27FC236}">
              <a16:creationId xmlns:a16="http://schemas.microsoft.com/office/drawing/2014/main" xmlns="" id="{00000000-0008-0000-2000-0000A1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8" name="100 CuadroTexto">
          <a:extLst>
            <a:ext uri="{FF2B5EF4-FFF2-40B4-BE49-F238E27FC236}">
              <a16:creationId xmlns:a16="http://schemas.microsoft.com/office/drawing/2014/main" xmlns="" id="{00000000-0008-0000-2000-0000A2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9" name="101 CuadroTexto">
          <a:extLst>
            <a:ext uri="{FF2B5EF4-FFF2-40B4-BE49-F238E27FC236}">
              <a16:creationId xmlns:a16="http://schemas.microsoft.com/office/drawing/2014/main" xmlns="" id="{00000000-0008-0000-2000-0000A3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0" name="118 CuadroTexto">
          <a:extLst>
            <a:ext uri="{FF2B5EF4-FFF2-40B4-BE49-F238E27FC236}">
              <a16:creationId xmlns:a16="http://schemas.microsoft.com/office/drawing/2014/main" xmlns=""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1" name="119 CuadroTexto">
          <a:extLst>
            <a:ext uri="{FF2B5EF4-FFF2-40B4-BE49-F238E27FC236}">
              <a16:creationId xmlns:a16="http://schemas.microsoft.com/office/drawing/2014/main" xmlns=""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2" name="120 CuadroTexto">
          <a:extLst>
            <a:ext uri="{FF2B5EF4-FFF2-40B4-BE49-F238E27FC236}">
              <a16:creationId xmlns:a16="http://schemas.microsoft.com/office/drawing/2014/main" xmlns=""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3" name="121 CuadroTexto">
          <a:extLst>
            <a:ext uri="{FF2B5EF4-FFF2-40B4-BE49-F238E27FC236}">
              <a16:creationId xmlns:a16="http://schemas.microsoft.com/office/drawing/2014/main" xmlns=""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4" name="122 CuadroTexto">
          <a:extLst>
            <a:ext uri="{FF2B5EF4-FFF2-40B4-BE49-F238E27FC236}">
              <a16:creationId xmlns:a16="http://schemas.microsoft.com/office/drawing/2014/main" xmlns=""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5" name="123 CuadroTexto">
          <a:extLst>
            <a:ext uri="{FF2B5EF4-FFF2-40B4-BE49-F238E27FC236}">
              <a16:creationId xmlns:a16="http://schemas.microsoft.com/office/drawing/2014/main" xmlns=""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6" name="124 CuadroTexto">
          <a:extLst>
            <a:ext uri="{FF2B5EF4-FFF2-40B4-BE49-F238E27FC236}">
              <a16:creationId xmlns:a16="http://schemas.microsoft.com/office/drawing/2014/main" xmlns=""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7" name="125 CuadroTexto">
          <a:extLst>
            <a:ext uri="{FF2B5EF4-FFF2-40B4-BE49-F238E27FC236}">
              <a16:creationId xmlns:a16="http://schemas.microsoft.com/office/drawing/2014/main" xmlns=""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8" name="143 CuadroTexto">
          <a:extLst>
            <a:ext uri="{FF2B5EF4-FFF2-40B4-BE49-F238E27FC236}">
              <a16:creationId xmlns:a16="http://schemas.microsoft.com/office/drawing/2014/main" xmlns=""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9" name="144 CuadroTexto">
          <a:extLst>
            <a:ext uri="{FF2B5EF4-FFF2-40B4-BE49-F238E27FC236}">
              <a16:creationId xmlns:a16="http://schemas.microsoft.com/office/drawing/2014/main" xmlns=""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0" name="145 CuadroTexto">
          <a:extLst>
            <a:ext uri="{FF2B5EF4-FFF2-40B4-BE49-F238E27FC236}">
              <a16:creationId xmlns:a16="http://schemas.microsoft.com/office/drawing/2014/main" xmlns=""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1" name="146 CuadroTexto">
          <a:extLst>
            <a:ext uri="{FF2B5EF4-FFF2-40B4-BE49-F238E27FC236}">
              <a16:creationId xmlns:a16="http://schemas.microsoft.com/office/drawing/2014/main" xmlns=""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2" name="147 CuadroTexto">
          <a:extLst>
            <a:ext uri="{FF2B5EF4-FFF2-40B4-BE49-F238E27FC236}">
              <a16:creationId xmlns:a16="http://schemas.microsoft.com/office/drawing/2014/main" xmlns=""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3" name="148 CuadroTexto">
          <a:extLst>
            <a:ext uri="{FF2B5EF4-FFF2-40B4-BE49-F238E27FC236}">
              <a16:creationId xmlns:a16="http://schemas.microsoft.com/office/drawing/2014/main" xmlns=""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4" name="149 CuadroTexto">
          <a:extLst>
            <a:ext uri="{FF2B5EF4-FFF2-40B4-BE49-F238E27FC236}">
              <a16:creationId xmlns:a16="http://schemas.microsoft.com/office/drawing/2014/main" xmlns=""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5" name="150 CuadroTexto">
          <a:extLst>
            <a:ext uri="{FF2B5EF4-FFF2-40B4-BE49-F238E27FC236}">
              <a16:creationId xmlns:a16="http://schemas.microsoft.com/office/drawing/2014/main" xmlns=""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6" name="151 CuadroTexto">
          <a:extLst>
            <a:ext uri="{FF2B5EF4-FFF2-40B4-BE49-F238E27FC236}">
              <a16:creationId xmlns:a16="http://schemas.microsoft.com/office/drawing/2014/main" xmlns=""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7" name="152 CuadroTexto">
          <a:extLst>
            <a:ext uri="{FF2B5EF4-FFF2-40B4-BE49-F238E27FC236}">
              <a16:creationId xmlns:a16="http://schemas.microsoft.com/office/drawing/2014/main" xmlns=""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8" name="153 CuadroTexto">
          <a:extLst>
            <a:ext uri="{FF2B5EF4-FFF2-40B4-BE49-F238E27FC236}">
              <a16:creationId xmlns:a16="http://schemas.microsoft.com/office/drawing/2014/main" xmlns=""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9" name="154 CuadroTexto">
          <a:extLst>
            <a:ext uri="{FF2B5EF4-FFF2-40B4-BE49-F238E27FC236}">
              <a16:creationId xmlns:a16="http://schemas.microsoft.com/office/drawing/2014/main" xmlns=""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0" name="155 CuadroTexto">
          <a:extLst>
            <a:ext uri="{FF2B5EF4-FFF2-40B4-BE49-F238E27FC236}">
              <a16:creationId xmlns:a16="http://schemas.microsoft.com/office/drawing/2014/main" xmlns=""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1" name="156 CuadroTexto">
          <a:extLst>
            <a:ext uri="{FF2B5EF4-FFF2-40B4-BE49-F238E27FC236}">
              <a16:creationId xmlns:a16="http://schemas.microsoft.com/office/drawing/2014/main" xmlns=""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2" name="157 CuadroTexto">
          <a:extLst>
            <a:ext uri="{FF2B5EF4-FFF2-40B4-BE49-F238E27FC236}">
              <a16:creationId xmlns:a16="http://schemas.microsoft.com/office/drawing/2014/main" xmlns=""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3" name="158 CuadroTexto">
          <a:extLst>
            <a:ext uri="{FF2B5EF4-FFF2-40B4-BE49-F238E27FC236}">
              <a16:creationId xmlns:a16="http://schemas.microsoft.com/office/drawing/2014/main" xmlns=""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4" name="159 CuadroTexto">
          <a:extLst>
            <a:ext uri="{FF2B5EF4-FFF2-40B4-BE49-F238E27FC236}">
              <a16:creationId xmlns:a16="http://schemas.microsoft.com/office/drawing/2014/main" xmlns=""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5" name="160 CuadroTexto">
          <a:extLst>
            <a:ext uri="{FF2B5EF4-FFF2-40B4-BE49-F238E27FC236}">
              <a16:creationId xmlns:a16="http://schemas.microsoft.com/office/drawing/2014/main" xmlns=""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6" name="161 CuadroTexto">
          <a:extLst>
            <a:ext uri="{FF2B5EF4-FFF2-40B4-BE49-F238E27FC236}">
              <a16:creationId xmlns:a16="http://schemas.microsoft.com/office/drawing/2014/main" xmlns=""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7" name="162 CuadroTexto">
          <a:extLst>
            <a:ext uri="{FF2B5EF4-FFF2-40B4-BE49-F238E27FC236}">
              <a16:creationId xmlns:a16="http://schemas.microsoft.com/office/drawing/2014/main" xmlns=""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8" name="163 CuadroTexto">
          <a:extLst>
            <a:ext uri="{FF2B5EF4-FFF2-40B4-BE49-F238E27FC236}">
              <a16:creationId xmlns:a16="http://schemas.microsoft.com/office/drawing/2014/main" xmlns=""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9" name="164 CuadroTexto">
          <a:extLst>
            <a:ext uri="{FF2B5EF4-FFF2-40B4-BE49-F238E27FC236}">
              <a16:creationId xmlns:a16="http://schemas.microsoft.com/office/drawing/2014/main" xmlns=""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0" name="165 CuadroTexto">
          <a:extLst>
            <a:ext uri="{FF2B5EF4-FFF2-40B4-BE49-F238E27FC236}">
              <a16:creationId xmlns:a16="http://schemas.microsoft.com/office/drawing/2014/main" xmlns=""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1" name="166 CuadroTexto">
          <a:extLst>
            <a:ext uri="{FF2B5EF4-FFF2-40B4-BE49-F238E27FC236}">
              <a16:creationId xmlns:a16="http://schemas.microsoft.com/office/drawing/2014/main" xmlns=""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2" name="167 CuadroTexto">
          <a:extLst>
            <a:ext uri="{FF2B5EF4-FFF2-40B4-BE49-F238E27FC236}">
              <a16:creationId xmlns:a16="http://schemas.microsoft.com/office/drawing/2014/main" xmlns=""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3" name="168 CuadroTexto">
          <a:extLst>
            <a:ext uri="{FF2B5EF4-FFF2-40B4-BE49-F238E27FC236}">
              <a16:creationId xmlns:a16="http://schemas.microsoft.com/office/drawing/2014/main" xmlns=""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4" name="169 CuadroTexto">
          <a:extLst>
            <a:ext uri="{FF2B5EF4-FFF2-40B4-BE49-F238E27FC236}">
              <a16:creationId xmlns:a16="http://schemas.microsoft.com/office/drawing/2014/main" xmlns=""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5" name="170 CuadroTexto">
          <a:extLst>
            <a:ext uri="{FF2B5EF4-FFF2-40B4-BE49-F238E27FC236}">
              <a16:creationId xmlns:a16="http://schemas.microsoft.com/office/drawing/2014/main" xmlns=""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6" name="171 CuadroTexto">
          <a:extLst>
            <a:ext uri="{FF2B5EF4-FFF2-40B4-BE49-F238E27FC236}">
              <a16:creationId xmlns:a16="http://schemas.microsoft.com/office/drawing/2014/main" xmlns=""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7" name="172 CuadroTexto">
          <a:extLst>
            <a:ext uri="{FF2B5EF4-FFF2-40B4-BE49-F238E27FC236}">
              <a16:creationId xmlns:a16="http://schemas.microsoft.com/office/drawing/2014/main" xmlns=""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8" name="173 CuadroTexto">
          <a:extLst>
            <a:ext uri="{FF2B5EF4-FFF2-40B4-BE49-F238E27FC236}">
              <a16:creationId xmlns:a16="http://schemas.microsoft.com/office/drawing/2014/main" xmlns=""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9" name="174 CuadroTexto">
          <a:extLst>
            <a:ext uri="{FF2B5EF4-FFF2-40B4-BE49-F238E27FC236}">
              <a16:creationId xmlns:a16="http://schemas.microsoft.com/office/drawing/2014/main" xmlns=""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0" name="175 CuadroTexto">
          <a:extLst>
            <a:ext uri="{FF2B5EF4-FFF2-40B4-BE49-F238E27FC236}">
              <a16:creationId xmlns:a16="http://schemas.microsoft.com/office/drawing/2014/main" xmlns=""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1" name="176 CuadroTexto">
          <a:extLst>
            <a:ext uri="{FF2B5EF4-FFF2-40B4-BE49-F238E27FC236}">
              <a16:creationId xmlns:a16="http://schemas.microsoft.com/office/drawing/2014/main" xmlns=""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2" name="177 CuadroTexto">
          <a:extLst>
            <a:ext uri="{FF2B5EF4-FFF2-40B4-BE49-F238E27FC236}">
              <a16:creationId xmlns:a16="http://schemas.microsoft.com/office/drawing/2014/main" xmlns=""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3" name="178 CuadroTexto">
          <a:extLst>
            <a:ext uri="{FF2B5EF4-FFF2-40B4-BE49-F238E27FC236}">
              <a16:creationId xmlns:a16="http://schemas.microsoft.com/office/drawing/2014/main" xmlns=""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4" name="179 CuadroTexto">
          <a:extLst>
            <a:ext uri="{FF2B5EF4-FFF2-40B4-BE49-F238E27FC236}">
              <a16:creationId xmlns:a16="http://schemas.microsoft.com/office/drawing/2014/main" xmlns=""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5" name="180 CuadroTexto">
          <a:extLst>
            <a:ext uri="{FF2B5EF4-FFF2-40B4-BE49-F238E27FC236}">
              <a16:creationId xmlns:a16="http://schemas.microsoft.com/office/drawing/2014/main" xmlns=""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6" name="181 CuadroTexto">
          <a:extLst>
            <a:ext uri="{FF2B5EF4-FFF2-40B4-BE49-F238E27FC236}">
              <a16:creationId xmlns:a16="http://schemas.microsoft.com/office/drawing/2014/main" xmlns=""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7" name="182 CuadroTexto">
          <a:extLst>
            <a:ext uri="{FF2B5EF4-FFF2-40B4-BE49-F238E27FC236}">
              <a16:creationId xmlns:a16="http://schemas.microsoft.com/office/drawing/2014/main" xmlns=""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8" name="183 CuadroTexto">
          <a:extLst>
            <a:ext uri="{FF2B5EF4-FFF2-40B4-BE49-F238E27FC236}">
              <a16:creationId xmlns:a16="http://schemas.microsoft.com/office/drawing/2014/main" xmlns=""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9" name="184 CuadroTexto">
          <a:extLst>
            <a:ext uri="{FF2B5EF4-FFF2-40B4-BE49-F238E27FC236}">
              <a16:creationId xmlns:a16="http://schemas.microsoft.com/office/drawing/2014/main" xmlns=""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0" name="185 CuadroTexto">
          <a:extLst>
            <a:ext uri="{FF2B5EF4-FFF2-40B4-BE49-F238E27FC236}">
              <a16:creationId xmlns:a16="http://schemas.microsoft.com/office/drawing/2014/main" xmlns=""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1" name="186 CuadroTexto">
          <a:extLst>
            <a:ext uri="{FF2B5EF4-FFF2-40B4-BE49-F238E27FC236}">
              <a16:creationId xmlns:a16="http://schemas.microsoft.com/office/drawing/2014/main" xmlns=""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2" name="187 CuadroTexto">
          <a:extLst>
            <a:ext uri="{FF2B5EF4-FFF2-40B4-BE49-F238E27FC236}">
              <a16:creationId xmlns:a16="http://schemas.microsoft.com/office/drawing/2014/main" xmlns=""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3" name="188 CuadroTexto">
          <a:extLst>
            <a:ext uri="{FF2B5EF4-FFF2-40B4-BE49-F238E27FC236}">
              <a16:creationId xmlns:a16="http://schemas.microsoft.com/office/drawing/2014/main" xmlns=""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4" name="189 CuadroTexto">
          <a:extLst>
            <a:ext uri="{FF2B5EF4-FFF2-40B4-BE49-F238E27FC236}">
              <a16:creationId xmlns:a16="http://schemas.microsoft.com/office/drawing/2014/main" xmlns=""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5" name="190 CuadroTexto">
          <a:extLst>
            <a:ext uri="{FF2B5EF4-FFF2-40B4-BE49-F238E27FC236}">
              <a16:creationId xmlns:a16="http://schemas.microsoft.com/office/drawing/2014/main" xmlns=""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6" name="191 CuadroTexto">
          <a:extLst>
            <a:ext uri="{FF2B5EF4-FFF2-40B4-BE49-F238E27FC236}">
              <a16:creationId xmlns:a16="http://schemas.microsoft.com/office/drawing/2014/main" xmlns=""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7" name="192 CuadroTexto">
          <a:extLst>
            <a:ext uri="{FF2B5EF4-FFF2-40B4-BE49-F238E27FC236}">
              <a16:creationId xmlns:a16="http://schemas.microsoft.com/office/drawing/2014/main" xmlns=""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8" name="193 CuadroTexto">
          <a:extLst>
            <a:ext uri="{FF2B5EF4-FFF2-40B4-BE49-F238E27FC236}">
              <a16:creationId xmlns:a16="http://schemas.microsoft.com/office/drawing/2014/main" xmlns=""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9" name="194 CuadroTexto">
          <a:extLst>
            <a:ext uri="{FF2B5EF4-FFF2-40B4-BE49-F238E27FC236}">
              <a16:creationId xmlns:a16="http://schemas.microsoft.com/office/drawing/2014/main" xmlns=""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0" name="195 CuadroTexto">
          <a:extLst>
            <a:ext uri="{FF2B5EF4-FFF2-40B4-BE49-F238E27FC236}">
              <a16:creationId xmlns:a16="http://schemas.microsoft.com/office/drawing/2014/main" xmlns=""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1" name="196 CuadroTexto">
          <a:extLst>
            <a:ext uri="{FF2B5EF4-FFF2-40B4-BE49-F238E27FC236}">
              <a16:creationId xmlns:a16="http://schemas.microsoft.com/office/drawing/2014/main" xmlns=""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2" name="197 CuadroTexto">
          <a:extLst>
            <a:ext uri="{FF2B5EF4-FFF2-40B4-BE49-F238E27FC236}">
              <a16:creationId xmlns:a16="http://schemas.microsoft.com/office/drawing/2014/main" xmlns=""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3" name="198 CuadroTexto">
          <a:extLst>
            <a:ext uri="{FF2B5EF4-FFF2-40B4-BE49-F238E27FC236}">
              <a16:creationId xmlns:a16="http://schemas.microsoft.com/office/drawing/2014/main" xmlns=""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4" name="199 CuadroTexto">
          <a:extLst>
            <a:ext uri="{FF2B5EF4-FFF2-40B4-BE49-F238E27FC236}">
              <a16:creationId xmlns:a16="http://schemas.microsoft.com/office/drawing/2014/main" xmlns=""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5" name="200 CuadroTexto">
          <a:extLst>
            <a:ext uri="{FF2B5EF4-FFF2-40B4-BE49-F238E27FC236}">
              <a16:creationId xmlns:a16="http://schemas.microsoft.com/office/drawing/2014/main" xmlns=""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6" name="201 CuadroTexto">
          <a:extLst>
            <a:ext uri="{FF2B5EF4-FFF2-40B4-BE49-F238E27FC236}">
              <a16:creationId xmlns:a16="http://schemas.microsoft.com/office/drawing/2014/main" xmlns=""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7" name="202 CuadroTexto">
          <a:extLst>
            <a:ext uri="{FF2B5EF4-FFF2-40B4-BE49-F238E27FC236}">
              <a16:creationId xmlns:a16="http://schemas.microsoft.com/office/drawing/2014/main" xmlns=""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8" name="203 CuadroTexto">
          <a:extLst>
            <a:ext uri="{FF2B5EF4-FFF2-40B4-BE49-F238E27FC236}">
              <a16:creationId xmlns:a16="http://schemas.microsoft.com/office/drawing/2014/main" xmlns=""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9" name="204 CuadroTexto">
          <a:extLst>
            <a:ext uri="{FF2B5EF4-FFF2-40B4-BE49-F238E27FC236}">
              <a16:creationId xmlns:a16="http://schemas.microsoft.com/office/drawing/2014/main" xmlns=""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0" name="205 CuadroTexto">
          <a:extLst>
            <a:ext uri="{FF2B5EF4-FFF2-40B4-BE49-F238E27FC236}">
              <a16:creationId xmlns:a16="http://schemas.microsoft.com/office/drawing/2014/main" xmlns=""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1" name="206 CuadroTexto">
          <a:extLst>
            <a:ext uri="{FF2B5EF4-FFF2-40B4-BE49-F238E27FC236}">
              <a16:creationId xmlns:a16="http://schemas.microsoft.com/office/drawing/2014/main" xmlns=""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2" name="207 CuadroTexto">
          <a:extLst>
            <a:ext uri="{FF2B5EF4-FFF2-40B4-BE49-F238E27FC236}">
              <a16:creationId xmlns:a16="http://schemas.microsoft.com/office/drawing/2014/main" xmlns=""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3" name="208 CuadroTexto">
          <a:extLst>
            <a:ext uri="{FF2B5EF4-FFF2-40B4-BE49-F238E27FC236}">
              <a16:creationId xmlns:a16="http://schemas.microsoft.com/office/drawing/2014/main" xmlns=""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4" name="209 CuadroTexto">
          <a:extLst>
            <a:ext uri="{FF2B5EF4-FFF2-40B4-BE49-F238E27FC236}">
              <a16:creationId xmlns:a16="http://schemas.microsoft.com/office/drawing/2014/main" xmlns=""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5" name="210 CuadroTexto">
          <a:extLst>
            <a:ext uri="{FF2B5EF4-FFF2-40B4-BE49-F238E27FC236}">
              <a16:creationId xmlns:a16="http://schemas.microsoft.com/office/drawing/2014/main" xmlns=""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6" name="211 CuadroTexto">
          <a:extLst>
            <a:ext uri="{FF2B5EF4-FFF2-40B4-BE49-F238E27FC236}">
              <a16:creationId xmlns:a16="http://schemas.microsoft.com/office/drawing/2014/main" xmlns=""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7" name="212 CuadroTexto">
          <a:extLst>
            <a:ext uri="{FF2B5EF4-FFF2-40B4-BE49-F238E27FC236}">
              <a16:creationId xmlns:a16="http://schemas.microsoft.com/office/drawing/2014/main" xmlns=""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8" name="213 CuadroTexto">
          <a:extLst>
            <a:ext uri="{FF2B5EF4-FFF2-40B4-BE49-F238E27FC236}">
              <a16:creationId xmlns:a16="http://schemas.microsoft.com/office/drawing/2014/main" xmlns=""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9" name="214 CuadroTexto">
          <a:extLst>
            <a:ext uri="{FF2B5EF4-FFF2-40B4-BE49-F238E27FC236}">
              <a16:creationId xmlns:a16="http://schemas.microsoft.com/office/drawing/2014/main" xmlns=""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0" name="215 CuadroTexto">
          <a:extLst>
            <a:ext uri="{FF2B5EF4-FFF2-40B4-BE49-F238E27FC236}">
              <a16:creationId xmlns:a16="http://schemas.microsoft.com/office/drawing/2014/main" xmlns=""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1" name="216 CuadroTexto">
          <a:extLst>
            <a:ext uri="{FF2B5EF4-FFF2-40B4-BE49-F238E27FC236}">
              <a16:creationId xmlns:a16="http://schemas.microsoft.com/office/drawing/2014/main" xmlns=""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2" name="217 CuadroTexto">
          <a:extLst>
            <a:ext uri="{FF2B5EF4-FFF2-40B4-BE49-F238E27FC236}">
              <a16:creationId xmlns:a16="http://schemas.microsoft.com/office/drawing/2014/main" xmlns=""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3" name="218 CuadroTexto">
          <a:extLst>
            <a:ext uri="{FF2B5EF4-FFF2-40B4-BE49-F238E27FC236}">
              <a16:creationId xmlns:a16="http://schemas.microsoft.com/office/drawing/2014/main" xmlns=""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4" name="219 CuadroTexto">
          <a:extLst>
            <a:ext uri="{FF2B5EF4-FFF2-40B4-BE49-F238E27FC236}">
              <a16:creationId xmlns:a16="http://schemas.microsoft.com/office/drawing/2014/main" xmlns=""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5" name="220 CuadroTexto">
          <a:extLst>
            <a:ext uri="{FF2B5EF4-FFF2-40B4-BE49-F238E27FC236}">
              <a16:creationId xmlns:a16="http://schemas.microsoft.com/office/drawing/2014/main" xmlns=""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6" name="221 CuadroTexto">
          <a:extLst>
            <a:ext uri="{FF2B5EF4-FFF2-40B4-BE49-F238E27FC236}">
              <a16:creationId xmlns:a16="http://schemas.microsoft.com/office/drawing/2014/main" xmlns=""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7" name="222 CuadroTexto">
          <a:extLst>
            <a:ext uri="{FF2B5EF4-FFF2-40B4-BE49-F238E27FC236}">
              <a16:creationId xmlns:a16="http://schemas.microsoft.com/office/drawing/2014/main" xmlns=""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8" name="223 CuadroTexto">
          <a:extLst>
            <a:ext uri="{FF2B5EF4-FFF2-40B4-BE49-F238E27FC236}">
              <a16:creationId xmlns:a16="http://schemas.microsoft.com/office/drawing/2014/main" xmlns=""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9" name="224 CuadroTexto">
          <a:extLst>
            <a:ext uri="{FF2B5EF4-FFF2-40B4-BE49-F238E27FC236}">
              <a16:creationId xmlns:a16="http://schemas.microsoft.com/office/drawing/2014/main" xmlns=""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0" name="225 CuadroTexto">
          <a:extLst>
            <a:ext uri="{FF2B5EF4-FFF2-40B4-BE49-F238E27FC236}">
              <a16:creationId xmlns:a16="http://schemas.microsoft.com/office/drawing/2014/main" xmlns=""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1" name="226 CuadroTexto">
          <a:extLst>
            <a:ext uri="{FF2B5EF4-FFF2-40B4-BE49-F238E27FC236}">
              <a16:creationId xmlns:a16="http://schemas.microsoft.com/office/drawing/2014/main" xmlns=""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2" name="227 CuadroTexto">
          <a:extLst>
            <a:ext uri="{FF2B5EF4-FFF2-40B4-BE49-F238E27FC236}">
              <a16:creationId xmlns:a16="http://schemas.microsoft.com/office/drawing/2014/main" xmlns=""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3" name="228 CuadroTexto">
          <a:extLst>
            <a:ext uri="{FF2B5EF4-FFF2-40B4-BE49-F238E27FC236}">
              <a16:creationId xmlns:a16="http://schemas.microsoft.com/office/drawing/2014/main" xmlns=""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4" name="229 CuadroTexto">
          <a:extLst>
            <a:ext uri="{FF2B5EF4-FFF2-40B4-BE49-F238E27FC236}">
              <a16:creationId xmlns:a16="http://schemas.microsoft.com/office/drawing/2014/main" xmlns=""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5" name="230 CuadroTexto">
          <a:extLst>
            <a:ext uri="{FF2B5EF4-FFF2-40B4-BE49-F238E27FC236}">
              <a16:creationId xmlns:a16="http://schemas.microsoft.com/office/drawing/2014/main" xmlns=""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6" name="231 CuadroTexto">
          <a:extLst>
            <a:ext uri="{FF2B5EF4-FFF2-40B4-BE49-F238E27FC236}">
              <a16:creationId xmlns:a16="http://schemas.microsoft.com/office/drawing/2014/main" xmlns=""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7" name="232 CuadroTexto">
          <a:extLst>
            <a:ext uri="{FF2B5EF4-FFF2-40B4-BE49-F238E27FC236}">
              <a16:creationId xmlns:a16="http://schemas.microsoft.com/office/drawing/2014/main" xmlns=""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8" name="233 CuadroTexto">
          <a:extLst>
            <a:ext uri="{FF2B5EF4-FFF2-40B4-BE49-F238E27FC236}">
              <a16:creationId xmlns:a16="http://schemas.microsoft.com/office/drawing/2014/main" xmlns=""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9" name="234 CuadroTexto">
          <a:extLst>
            <a:ext uri="{FF2B5EF4-FFF2-40B4-BE49-F238E27FC236}">
              <a16:creationId xmlns:a16="http://schemas.microsoft.com/office/drawing/2014/main" xmlns=""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0" name="235 CuadroTexto">
          <a:extLst>
            <a:ext uri="{FF2B5EF4-FFF2-40B4-BE49-F238E27FC236}">
              <a16:creationId xmlns:a16="http://schemas.microsoft.com/office/drawing/2014/main" xmlns=""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1" name="236 CuadroTexto">
          <a:extLst>
            <a:ext uri="{FF2B5EF4-FFF2-40B4-BE49-F238E27FC236}">
              <a16:creationId xmlns:a16="http://schemas.microsoft.com/office/drawing/2014/main" xmlns=""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2" name="237 CuadroTexto">
          <a:extLst>
            <a:ext uri="{FF2B5EF4-FFF2-40B4-BE49-F238E27FC236}">
              <a16:creationId xmlns:a16="http://schemas.microsoft.com/office/drawing/2014/main" xmlns=""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3" name="238 CuadroTexto">
          <a:extLst>
            <a:ext uri="{FF2B5EF4-FFF2-40B4-BE49-F238E27FC236}">
              <a16:creationId xmlns:a16="http://schemas.microsoft.com/office/drawing/2014/main" xmlns=""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4" name="239 CuadroTexto">
          <a:extLst>
            <a:ext uri="{FF2B5EF4-FFF2-40B4-BE49-F238E27FC236}">
              <a16:creationId xmlns:a16="http://schemas.microsoft.com/office/drawing/2014/main" xmlns=""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5" name="240 CuadroTexto">
          <a:extLst>
            <a:ext uri="{FF2B5EF4-FFF2-40B4-BE49-F238E27FC236}">
              <a16:creationId xmlns:a16="http://schemas.microsoft.com/office/drawing/2014/main" xmlns=""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6" name="241 CuadroTexto">
          <a:extLst>
            <a:ext uri="{FF2B5EF4-FFF2-40B4-BE49-F238E27FC236}">
              <a16:creationId xmlns:a16="http://schemas.microsoft.com/office/drawing/2014/main" xmlns=""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7" name="242 CuadroTexto">
          <a:extLst>
            <a:ext uri="{FF2B5EF4-FFF2-40B4-BE49-F238E27FC236}">
              <a16:creationId xmlns:a16="http://schemas.microsoft.com/office/drawing/2014/main" xmlns=""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8" name="243 CuadroTexto">
          <a:extLst>
            <a:ext uri="{FF2B5EF4-FFF2-40B4-BE49-F238E27FC236}">
              <a16:creationId xmlns:a16="http://schemas.microsoft.com/office/drawing/2014/main" xmlns=""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9" name="244 CuadroTexto">
          <a:extLst>
            <a:ext uri="{FF2B5EF4-FFF2-40B4-BE49-F238E27FC236}">
              <a16:creationId xmlns:a16="http://schemas.microsoft.com/office/drawing/2014/main" xmlns=""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0" name="245 CuadroTexto">
          <a:extLst>
            <a:ext uri="{FF2B5EF4-FFF2-40B4-BE49-F238E27FC236}">
              <a16:creationId xmlns:a16="http://schemas.microsoft.com/office/drawing/2014/main" xmlns=""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1" name="246 CuadroTexto">
          <a:extLst>
            <a:ext uri="{FF2B5EF4-FFF2-40B4-BE49-F238E27FC236}">
              <a16:creationId xmlns:a16="http://schemas.microsoft.com/office/drawing/2014/main" xmlns=""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2" name="247 CuadroTexto">
          <a:extLst>
            <a:ext uri="{FF2B5EF4-FFF2-40B4-BE49-F238E27FC236}">
              <a16:creationId xmlns:a16="http://schemas.microsoft.com/office/drawing/2014/main" xmlns=""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3" name="248 CuadroTexto">
          <a:extLst>
            <a:ext uri="{FF2B5EF4-FFF2-40B4-BE49-F238E27FC236}">
              <a16:creationId xmlns:a16="http://schemas.microsoft.com/office/drawing/2014/main" xmlns=""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4" name="249 CuadroTexto">
          <a:extLst>
            <a:ext uri="{FF2B5EF4-FFF2-40B4-BE49-F238E27FC236}">
              <a16:creationId xmlns:a16="http://schemas.microsoft.com/office/drawing/2014/main" xmlns=""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5" name="250 CuadroTexto">
          <a:extLst>
            <a:ext uri="{FF2B5EF4-FFF2-40B4-BE49-F238E27FC236}">
              <a16:creationId xmlns:a16="http://schemas.microsoft.com/office/drawing/2014/main" xmlns=""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6" name="251 CuadroTexto">
          <a:extLst>
            <a:ext uri="{FF2B5EF4-FFF2-40B4-BE49-F238E27FC236}">
              <a16:creationId xmlns:a16="http://schemas.microsoft.com/office/drawing/2014/main" xmlns=""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7" name="252 CuadroTexto">
          <a:extLst>
            <a:ext uri="{FF2B5EF4-FFF2-40B4-BE49-F238E27FC236}">
              <a16:creationId xmlns:a16="http://schemas.microsoft.com/office/drawing/2014/main" xmlns=""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8" name="253 CuadroTexto">
          <a:extLst>
            <a:ext uri="{FF2B5EF4-FFF2-40B4-BE49-F238E27FC236}">
              <a16:creationId xmlns:a16="http://schemas.microsoft.com/office/drawing/2014/main" xmlns=""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9" name="254 CuadroTexto">
          <a:extLst>
            <a:ext uri="{FF2B5EF4-FFF2-40B4-BE49-F238E27FC236}">
              <a16:creationId xmlns:a16="http://schemas.microsoft.com/office/drawing/2014/main" xmlns=""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0" name="255 CuadroTexto">
          <a:extLst>
            <a:ext uri="{FF2B5EF4-FFF2-40B4-BE49-F238E27FC236}">
              <a16:creationId xmlns:a16="http://schemas.microsoft.com/office/drawing/2014/main" xmlns=""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1" name="256 CuadroTexto">
          <a:extLst>
            <a:ext uri="{FF2B5EF4-FFF2-40B4-BE49-F238E27FC236}">
              <a16:creationId xmlns:a16="http://schemas.microsoft.com/office/drawing/2014/main" xmlns=""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2" name="257 CuadroTexto">
          <a:extLst>
            <a:ext uri="{FF2B5EF4-FFF2-40B4-BE49-F238E27FC236}">
              <a16:creationId xmlns:a16="http://schemas.microsoft.com/office/drawing/2014/main" xmlns=""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3" name="258 CuadroTexto">
          <a:extLst>
            <a:ext uri="{FF2B5EF4-FFF2-40B4-BE49-F238E27FC236}">
              <a16:creationId xmlns:a16="http://schemas.microsoft.com/office/drawing/2014/main" xmlns=""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4" name="259 CuadroTexto">
          <a:extLst>
            <a:ext uri="{FF2B5EF4-FFF2-40B4-BE49-F238E27FC236}">
              <a16:creationId xmlns:a16="http://schemas.microsoft.com/office/drawing/2014/main" xmlns=""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5" name="260 CuadroTexto">
          <a:extLst>
            <a:ext uri="{FF2B5EF4-FFF2-40B4-BE49-F238E27FC236}">
              <a16:creationId xmlns:a16="http://schemas.microsoft.com/office/drawing/2014/main" xmlns=""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6" name="261 CuadroTexto">
          <a:extLst>
            <a:ext uri="{FF2B5EF4-FFF2-40B4-BE49-F238E27FC236}">
              <a16:creationId xmlns:a16="http://schemas.microsoft.com/office/drawing/2014/main" xmlns=""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7" name="262 CuadroTexto">
          <a:extLst>
            <a:ext uri="{FF2B5EF4-FFF2-40B4-BE49-F238E27FC236}">
              <a16:creationId xmlns:a16="http://schemas.microsoft.com/office/drawing/2014/main" xmlns=""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8" name="263 CuadroTexto">
          <a:extLst>
            <a:ext uri="{FF2B5EF4-FFF2-40B4-BE49-F238E27FC236}">
              <a16:creationId xmlns:a16="http://schemas.microsoft.com/office/drawing/2014/main" xmlns=""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9" name="264 CuadroTexto">
          <a:extLst>
            <a:ext uri="{FF2B5EF4-FFF2-40B4-BE49-F238E27FC236}">
              <a16:creationId xmlns:a16="http://schemas.microsoft.com/office/drawing/2014/main" xmlns=""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0" name="265 CuadroTexto">
          <a:extLst>
            <a:ext uri="{FF2B5EF4-FFF2-40B4-BE49-F238E27FC236}">
              <a16:creationId xmlns:a16="http://schemas.microsoft.com/office/drawing/2014/main" xmlns=""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1" name="266 CuadroTexto">
          <a:extLst>
            <a:ext uri="{FF2B5EF4-FFF2-40B4-BE49-F238E27FC236}">
              <a16:creationId xmlns:a16="http://schemas.microsoft.com/office/drawing/2014/main" xmlns=""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2" name="267 CuadroTexto">
          <a:extLst>
            <a:ext uri="{FF2B5EF4-FFF2-40B4-BE49-F238E27FC236}">
              <a16:creationId xmlns:a16="http://schemas.microsoft.com/office/drawing/2014/main" xmlns=""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833" name="268 CuadroTexto">
          <a:extLst>
            <a:ext uri="{FF2B5EF4-FFF2-40B4-BE49-F238E27FC236}">
              <a16:creationId xmlns:a16="http://schemas.microsoft.com/office/drawing/2014/main" xmlns="" id="{00000000-0008-0000-2000-00002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4" name="269 CuadroTexto">
          <a:extLst>
            <a:ext uri="{FF2B5EF4-FFF2-40B4-BE49-F238E27FC236}">
              <a16:creationId xmlns:a16="http://schemas.microsoft.com/office/drawing/2014/main" xmlns="" id="{00000000-0008-0000-2000-00002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5" name="270 CuadroTexto">
          <a:extLst>
            <a:ext uri="{FF2B5EF4-FFF2-40B4-BE49-F238E27FC236}">
              <a16:creationId xmlns:a16="http://schemas.microsoft.com/office/drawing/2014/main" xmlns="" id="{00000000-0008-0000-2000-00002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6" name="271 CuadroTexto">
          <a:extLst>
            <a:ext uri="{FF2B5EF4-FFF2-40B4-BE49-F238E27FC236}">
              <a16:creationId xmlns:a16="http://schemas.microsoft.com/office/drawing/2014/main" xmlns="" id="{00000000-0008-0000-2000-00002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7" name="272 CuadroTexto">
          <a:extLst>
            <a:ext uri="{FF2B5EF4-FFF2-40B4-BE49-F238E27FC236}">
              <a16:creationId xmlns:a16="http://schemas.microsoft.com/office/drawing/2014/main" xmlns="" id="{00000000-0008-0000-2000-00002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8" name="273 CuadroTexto">
          <a:extLst>
            <a:ext uri="{FF2B5EF4-FFF2-40B4-BE49-F238E27FC236}">
              <a16:creationId xmlns:a16="http://schemas.microsoft.com/office/drawing/2014/main" xmlns="" id="{00000000-0008-0000-2000-00002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9" name="274 CuadroTexto">
          <a:extLst>
            <a:ext uri="{FF2B5EF4-FFF2-40B4-BE49-F238E27FC236}">
              <a16:creationId xmlns:a16="http://schemas.microsoft.com/office/drawing/2014/main" xmlns="" id="{00000000-0008-0000-2000-00002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0" name="275 CuadroTexto">
          <a:extLst>
            <a:ext uri="{FF2B5EF4-FFF2-40B4-BE49-F238E27FC236}">
              <a16:creationId xmlns:a16="http://schemas.microsoft.com/office/drawing/2014/main" xmlns="" id="{00000000-0008-0000-2000-00003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1" name="276 CuadroTexto">
          <a:extLst>
            <a:ext uri="{FF2B5EF4-FFF2-40B4-BE49-F238E27FC236}">
              <a16:creationId xmlns:a16="http://schemas.microsoft.com/office/drawing/2014/main" xmlns="" id="{00000000-0008-0000-2000-00003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2" name="277 CuadroTexto">
          <a:extLst>
            <a:ext uri="{FF2B5EF4-FFF2-40B4-BE49-F238E27FC236}">
              <a16:creationId xmlns:a16="http://schemas.microsoft.com/office/drawing/2014/main" xmlns="" id="{00000000-0008-0000-2000-00003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3" name="278 CuadroTexto">
          <a:extLst>
            <a:ext uri="{FF2B5EF4-FFF2-40B4-BE49-F238E27FC236}">
              <a16:creationId xmlns:a16="http://schemas.microsoft.com/office/drawing/2014/main" xmlns="" id="{00000000-0008-0000-2000-00003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4" name="279 CuadroTexto">
          <a:extLst>
            <a:ext uri="{FF2B5EF4-FFF2-40B4-BE49-F238E27FC236}">
              <a16:creationId xmlns:a16="http://schemas.microsoft.com/office/drawing/2014/main" xmlns="" id="{00000000-0008-0000-2000-00003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5" name="280 CuadroTexto">
          <a:extLst>
            <a:ext uri="{FF2B5EF4-FFF2-40B4-BE49-F238E27FC236}">
              <a16:creationId xmlns:a16="http://schemas.microsoft.com/office/drawing/2014/main" xmlns="" id="{00000000-0008-0000-2000-00003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6" name="281 CuadroTexto">
          <a:extLst>
            <a:ext uri="{FF2B5EF4-FFF2-40B4-BE49-F238E27FC236}">
              <a16:creationId xmlns:a16="http://schemas.microsoft.com/office/drawing/2014/main" xmlns="" id="{00000000-0008-0000-2000-00003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7" name="282 CuadroTexto">
          <a:extLst>
            <a:ext uri="{FF2B5EF4-FFF2-40B4-BE49-F238E27FC236}">
              <a16:creationId xmlns:a16="http://schemas.microsoft.com/office/drawing/2014/main" xmlns="" id="{00000000-0008-0000-2000-00003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8" name="283 CuadroTexto">
          <a:extLst>
            <a:ext uri="{FF2B5EF4-FFF2-40B4-BE49-F238E27FC236}">
              <a16:creationId xmlns:a16="http://schemas.microsoft.com/office/drawing/2014/main" xmlns="" id="{00000000-0008-0000-2000-00003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9" name="284 CuadroTexto">
          <a:extLst>
            <a:ext uri="{FF2B5EF4-FFF2-40B4-BE49-F238E27FC236}">
              <a16:creationId xmlns:a16="http://schemas.microsoft.com/office/drawing/2014/main" xmlns="" id="{00000000-0008-0000-2000-00003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0" name="285 CuadroTexto">
          <a:extLst>
            <a:ext uri="{FF2B5EF4-FFF2-40B4-BE49-F238E27FC236}">
              <a16:creationId xmlns:a16="http://schemas.microsoft.com/office/drawing/2014/main" xmlns=""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1" name="286 CuadroTexto">
          <a:extLst>
            <a:ext uri="{FF2B5EF4-FFF2-40B4-BE49-F238E27FC236}">
              <a16:creationId xmlns:a16="http://schemas.microsoft.com/office/drawing/2014/main" xmlns=""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2" name="287 CuadroTexto">
          <a:extLst>
            <a:ext uri="{FF2B5EF4-FFF2-40B4-BE49-F238E27FC236}">
              <a16:creationId xmlns:a16="http://schemas.microsoft.com/office/drawing/2014/main" xmlns=""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3" name="288 CuadroTexto">
          <a:extLst>
            <a:ext uri="{FF2B5EF4-FFF2-40B4-BE49-F238E27FC236}">
              <a16:creationId xmlns:a16="http://schemas.microsoft.com/office/drawing/2014/main" xmlns=""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4" name="289 CuadroTexto">
          <a:extLst>
            <a:ext uri="{FF2B5EF4-FFF2-40B4-BE49-F238E27FC236}">
              <a16:creationId xmlns:a16="http://schemas.microsoft.com/office/drawing/2014/main" xmlns=""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5" name="290 CuadroTexto">
          <a:extLst>
            <a:ext uri="{FF2B5EF4-FFF2-40B4-BE49-F238E27FC236}">
              <a16:creationId xmlns:a16="http://schemas.microsoft.com/office/drawing/2014/main" xmlns=""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6" name="291 CuadroTexto">
          <a:extLst>
            <a:ext uri="{FF2B5EF4-FFF2-40B4-BE49-F238E27FC236}">
              <a16:creationId xmlns:a16="http://schemas.microsoft.com/office/drawing/2014/main" xmlns=""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7" name="292 CuadroTexto">
          <a:extLst>
            <a:ext uri="{FF2B5EF4-FFF2-40B4-BE49-F238E27FC236}">
              <a16:creationId xmlns:a16="http://schemas.microsoft.com/office/drawing/2014/main" xmlns=""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8" name="293 CuadroTexto">
          <a:extLst>
            <a:ext uri="{FF2B5EF4-FFF2-40B4-BE49-F238E27FC236}">
              <a16:creationId xmlns:a16="http://schemas.microsoft.com/office/drawing/2014/main" xmlns=""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9" name="294 CuadroTexto">
          <a:extLst>
            <a:ext uri="{FF2B5EF4-FFF2-40B4-BE49-F238E27FC236}">
              <a16:creationId xmlns:a16="http://schemas.microsoft.com/office/drawing/2014/main" xmlns=""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0" name="295 CuadroTexto">
          <a:extLst>
            <a:ext uri="{FF2B5EF4-FFF2-40B4-BE49-F238E27FC236}">
              <a16:creationId xmlns:a16="http://schemas.microsoft.com/office/drawing/2014/main" xmlns=""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1" name="296 CuadroTexto">
          <a:extLst>
            <a:ext uri="{FF2B5EF4-FFF2-40B4-BE49-F238E27FC236}">
              <a16:creationId xmlns:a16="http://schemas.microsoft.com/office/drawing/2014/main" xmlns=""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862" name="301 CuadroTexto">
          <a:extLst>
            <a:ext uri="{FF2B5EF4-FFF2-40B4-BE49-F238E27FC236}">
              <a16:creationId xmlns:a16="http://schemas.microsoft.com/office/drawing/2014/main" xmlns="" id="{00000000-0008-0000-2000-00004607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3" name="17 CuadroTexto">
          <a:extLst>
            <a:ext uri="{FF2B5EF4-FFF2-40B4-BE49-F238E27FC236}">
              <a16:creationId xmlns:a16="http://schemas.microsoft.com/office/drawing/2014/main" xmlns=""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864" name="90 CuadroTexto">
          <a:extLst>
            <a:ext uri="{FF2B5EF4-FFF2-40B4-BE49-F238E27FC236}">
              <a16:creationId xmlns:a16="http://schemas.microsoft.com/office/drawing/2014/main" xmlns="" id="{00000000-0008-0000-2000-000048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5" name="91 CuadroTexto">
          <a:extLst>
            <a:ext uri="{FF2B5EF4-FFF2-40B4-BE49-F238E27FC236}">
              <a16:creationId xmlns:a16="http://schemas.microsoft.com/office/drawing/2014/main" xmlns="" id="{00000000-0008-0000-2000-000049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6" name="92 CuadroTexto">
          <a:extLst>
            <a:ext uri="{FF2B5EF4-FFF2-40B4-BE49-F238E27FC236}">
              <a16:creationId xmlns:a16="http://schemas.microsoft.com/office/drawing/2014/main" xmlns="" id="{00000000-0008-0000-2000-00004A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7" name="93 CuadroTexto">
          <a:extLst>
            <a:ext uri="{FF2B5EF4-FFF2-40B4-BE49-F238E27FC236}">
              <a16:creationId xmlns:a16="http://schemas.microsoft.com/office/drawing/2014/main" xmlns="" id="{00000000-0008-0000-2000-00004B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8" name="94 CuadroTexto">
          <a:extLst>
            <a:ext uri="{FF2B5EF4-FFF2-40B4-BE49-F238E27FC236}">
              <a16:creationId xmlns:a16="http://schemas.microsoft.com/office/drawing/2014/main" xmlns="" id="{00000000-0008-0000-2000-00004C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9" name="95 CuadroTexto">
          <a:extLst>
            <a:ext uri="{FF2B5EF4-FFF2-40B4-BE49-F238E27FC236}">
              <a16:creationId xmlns:a16="http://schemas.microsoft.com/office/drawing/2014/main" xmlns="" id="{00000000-0008-0000-2000-00004D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0" name="96 CuadroTexto">
          <a:extLst>
            <a:ext uri="{FF2B5EF4-FFF2-40B4-BE49-F238E27FC236}">
              <a16:creationId xmlns:a16="http://schemas.microsoft.com/office/drawing/2014/main" xmlns="" id="{00000000-0008-0000-2000-00004E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1" name="97 CuadroTexto">
          <a:extLst>
            <a:ext uri="{FF2B5EF4-FFF2-40B4-BE49-F238E27FC236}">
              <a16:creationId xmlns:a16="http://schemas.microsoft.com/office/drawing/2014/main" xmlns="" id="{00000000-0008-0000-2000-00004F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2" name="98 CuadroTexto">
          <a:extLst>
            <a:ext uri="{FF2B5EF4-FFF2-40B4-BE49-F238E27FC236}">
              <a16:creationId xmlns:a16="http://schemas.microsoft.com/office/drawing/2014/main" xmlns="" id="{00000000-0008-0000-2000-000050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3" name="99 CuadroTexto">
          <a:extLst>
            <a:ext uri="{FF2B5EF4-FFF2-40B4-BE49-F238E27FC236}">
              <a16:creationId xmlns:a16="http://schemas.microsoft.com/office/drawing/2014/main" xmlns="" id="{00000000-0008-0000-2000-000051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4" name="100 CuadroTexto">
          <a:extLst>
            <a:ext uri="{FF2B5EF4-FFF2-40B4-BE49-F238E27FC236}">
              <a16:creationId xmlns:a16="http://schemas.microsoft.com/office/drawing/2014/main" xmlns="" id="{00000000-0008-0000-2000-000052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5" name="101 CuadroTexto">
          <a:extLst>
            <a:ext uri="{FF2B5EF4-FFF2-40B4-BE49-F238E27FC236}">
              <a16:creationId xmlns:a16="http://schemas.microsoft.com/office/drawing/2014/main" xmlns="" id="{00000000-0008-0000-2000-000053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6" name="118 CuadroTexto">
          <a:extLst>
            <a:ext uri="{FF2B5EF4-FFF2-40B4-BE49-F238E27FC236}">
              <a16:creationId xmlns:a16="http://schemas.microsoft.com/office/drawing/2014/main" xmlns=""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7" name="119 CuadroTexto">
          <a:extLst>
            <a:ext uri="{FF2B5EF4-FFF2-40B4-BE49-F238E27FC236}">
              <a16:creationId xmlns:a16="http://schemas.microsoft.com/office/drawing/2014/main" xmlns=""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8" name="120 CuadroTexto">
          <a:extLst>
            <a:ext uri="{FF2B5EF4-FFF2-40B4-BE49-F238E27FC236}">
              <a16:creationId xmlns:a16="http://schemas.microsoft.com/office/drawing/2014/main" xmlns=""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9" name="121 CuadroTexto">
          <a:extLst>
            <a:ext uri="{FF2B5EF4-FFF2-40B4-BE49-F238E27FC236}">
              <a16:creationId xmlns:a16="http://schemas.microsoft.com/office/drawing/2014/main" xmlns=""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0" name="122 CuadroTexto">
          <a:extLst>
            <a:ext uri="{FF2B5EF4-FFF2-40B4-BE49-F238E27FC236}">
              <a16:creationId xmlns:a16="http://schemas.microsoft.com/office/drawing/2014/main" xmlns=""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1" name="123 CuadroTexto">
          <a:extLst>
            <a:ext uri="{FF2B5EF4-FFF2-40B4-BE49-F238E27FC236}">
              <a16:creationId xmlns:a16="http://schemas.microsoft.com/office/drawing/2014/main" xmlns=""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2" name="124 CuadroTexto">
          <a:extLst>
            <a:ext uri="{FF2B5EF4-FFF2-40B4-BE49-F238E27FC236}">
              <a16:creationId xmlns:a16="http://schemas.microsoft.com/office/drawing/2014/main" xmlns=""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3" name="125 CuadroTexto">
          <a:extLst>
            <a:ext uri="{FF2B5EF4-FFF2-40B4-BE49-F238E27FC236}">
              <a16:creationId xmlns:a16="http://schemas.microsoft.com/office/drawing/2014/main" xmlns=""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4" name="143 CuadroTexto">
          <a:extLst>
            <a:ext uri="{FF2B5EF4-FFF2-40B4-BE49-F238E27FC236}">
              <a16:creationId xmlns:a16="http://schemas.microsoft.com/office/drawing/2014/main" xmlns=""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5" name="144 CuadroTexto">
          <a:extLst>
            <a:ext uri="{FF2B5EF4-FFF2-40B4-BE49-F238E27FC236}">
              <a16:creationId xmlns:a16="http://schemas.microsoft.com/office/drawing/2014/main" xmlns=""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6" name="145 CuadroTexto">
          <a:extLst>
            <a:ext uri="{FF2B5EF4-FFF2-40B4-BE49-F238E27FC236}">
              <a16:creationId xmlns:a16="http://schemas.microsoft.com/office/drawing/2014/main" xmlns=""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7" name="146 CuadroTexto">
          <a:extLst>
            <a:ext uri="{FF2B5EF4-FFF2-40B4-BE49-F238E27FC236}">
              <a16:creationId xmlns:a16="http://schemas.microsoft.com/office/drawing/2014/main" xmlns=""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8" name="147 CuadroTexto">
          <a:extLst>
            <a:ext uri="{FF2B5EF4-FFF2-40B4-BE49-F238E27FC236}">
              <a16:creationId xmlns:a16="http://schemas.microsoft.com/office/drawing/2014/main" xmlns=""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9" name="148 CuadroTexto">
          <a:extLst>
            <a:ext uri="{FF2B5EF4-FFF2-40B4-BE49-F238E27FC236}">
              <a16:creationId xmlns:a16="http://schemas.microsoft.com/office/drawing/2014/main" xmlns=""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0" name="149 CuadroTexto">
          <a:extLst>
            <a:ext uri="{FF2B5EF4-FFF2-40B4-BE49-F238E27FC236}">
              <a16:creationId xmlns:a16="http://schemas.microsoft.com/office/drawing/2014/main" xmlns=""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1" name="150 CuadroTexto">
          <a:extLst>
            <a:ext uri="{FF2B5EF4-FFF2-40B4-BE49-F238E27FC236}">
              <a16:creationId xmlns:a16="http://schemas.microsoft.com/office/drawing/2014/main" xmlns=""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2" name="151 CuadroTexto">
          <a:extLst>
            <a:ext uri="{FF2B5EF4-FFF2-40B4-BE49-F238E27FC236}">
              <a16:creationId xmlns:a16="http://schemas.microsoft.com/office/drawing/2014/main" xmlns=""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3" name="152 CuadroTexto">
          <a:extLst>
            <a:ext uri="{FF2B5EF4-FFF2-40B4-BE49-F238E27FC236}">
              <a16:creationId xmlns:a16="http://schemas.microsoft.com/office/drawing/2014/main" xmlns=""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4" name="153 CuadroTexto">
          <a:extLst>
            <a:ext uri="{FF2B5EF4-FFF2-40B4-BE49-F238E27FC236}">
              <a16:creationId xmlns:a16="http://schemas.microsoft.com/office/drawing/2014/main" xmlns=""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5" name="154 CuadroTexto">
          <a:extLst>
            <a:ext uri="{FF2B5EF4-FFF2-40B4-BE49-F238E27FC236}">
              <a16:creationId xmlns:a16="http://schemas.microsoft.com/office/drawing/2014/main" xmlns=""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6" name="155 CuadroTexto">
          <a:extLst>
            <a:ext uri="{FF2B5EF4-FFF2-40B4-BE49-F238E27FC236}">
              <a16:creationId xmlns:a16="http://schemas.microsoft.com/office/drawing/2014/main" xmlns=""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7" name="156 CuadroTexto">
          <a:extLst>
            <a:ext uri="{FF2B5EF4-FFF2-40B4-BE49-F238E27FC236}">
              <a16:creationId xmlns:a16="http://schemas.microsoft.com/office/drawing/2014/main" xmlns=""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8" name="157 CuadroTexto">
          <a:extLst>
            <a:ext uri="{FF2B5EF4-FFF2-40B4-BE49-F238E27FC236}">
              <a16:creationId xmlns:a16="http://schemas.microsoft.com/office/drawing/2014/main" xmlns=""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9" name="158 CuadroTexto">
          <a:extLst>
            <a:ext uri="{FF2B5EF4-FFF2-40B4-BE49-F238E27FC236}">
              <a16:creationId xmlns:a16="http://schemas.microsoft.com/office/drawing/2014/main" xmlns=""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0" name="159 CuadroTexto">
          <a:extLst>
            <a:ext uri="{FF2B5EF4-FFF2-40B4-BE49-F238E27FC236}">
              <a16:creationId xmlns:a16="http://schemas.microsoft.com/office/drawing/2014/main" xmlns=""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1" name="160 CuadroTexto">
          <a:extLst>
            <a:ext uri="{FF2B5EF4-FFF2-40B4-BE49-F238E27FC236}">
              <a16:creationId xmlns:a16="http://schemas.microsoft.com/office/drawing/2014/main" xmlns=""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2" name="161 CuadroTexto">
          <a:extLst>
            <a:ext uri="{FF2B5EF4-FFF2-40B4-BE49-F238E27FC236}">
              <a16:creationId xmlns:a16="http://schemas.microsoft.com/office/drawing/2014/main" xmlns=""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3" name="162 CuadroTexto">
          <a:extLst>
            <a:ext uri="{FF2B5EF4-FFF2-40B4-BE49-F238E27FC236}">
              <a16:creationId xmlns:a16="http://schemas.microsoft.com/office/drawing/2014/main" xmlns=""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4" name="163 CuadroTexto">
          <a:extLst>
            <a:ext uri="{FF2B5EF4-FFF2-40B4-BE49-F238E27FC236}">
              <a16:creationId xmlns:a16="http://schemas.microsoft.com/office/drawing/2014/main" xmlns=""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5" name="164 CuadroTexto">
          <a:extLst>
            <a:ext uri="{FF2B5EF4-FFF2-40B4-BE49-F238E27FC236}">
              <a16:creationId xmlns:a16="http://schemas.microsoft.com/office/drawing/2014/main" xmlns=""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6" name="165 CuadroTexto">
          <a:extLst>
            <a:ext uri="{FF2B5EF4-FFF2-40B4-BE49-F238E27FC236}">
              <a16:creationId xmlns:a16="http://schemas.microsoft.com/office/drawing/2014/main" xmlns=""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7" name="166 CuadroTexto">
          <a:extLst>
            <a:ext uri="{FF2B5EF4-FFF2-40B4-BE49-F238E27FC236}">
              <a16:creationId xmlns:a16="http://schemas.microsoft.com/office/drawing/2014/main" xmlns=""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8" name="167 CuadroTexto">
          <a:extLst>
            <a:ext uri="{FF2B5EF4-FFF2-40B4-BE49-F238E27FC236}">
              <a16:creationId xmlns:a16="http://schemas.microsoft.com/office/drawing/2014/main" xmlns=""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9" name="168 CuadroTexto">
          <a:extLst>
            <a:ext uri="{FF2B5EF4-FFF2-40B4-BE49-F238E27FC236}">
              <a16:creationId xmlns:a16="http://schemas.microsoft.com/office/drawing/2014/main" xmlns=""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0" name="169 CuadroTexto">
          <a:extLst>
            <a:ext uri="{FF2B5EF4-FFF2-40B4-BE49-F238E27FC236}">
              <a16:creationId xmlns:a16="http://schemas.microsoft.com/office/drawing/2014/main" xmlns=""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1" name="170 CuadroTexto">
          <a:extLst>
            <a:ext uri="{FF2B5EF4-FFF2-40B4-BE49-F238E27FC236}">
              <a16:creationId xmlns:a16="http://schemas.microsoft.com/office/drawing/2014/main" xmlns=""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2" name="171 CuadroTexto">
          <a:extLst>
            <a:ext uri="{FF2B5EF4-FFF2-40B4-BE49-F238E27FC236}">
              <a16:creationId xmlns:a16="http://schemas.microsoft.com/office/drawing/2014/main" xmlns=""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3" name="172 CuadroTexto">
          <a:extLst>
            <a:ext uri="{FF2B5EF4-FFF2-40B4-BE49-F238E27FC236}">
              <a16:creationId xmlns:a16="http://schemas.microsoft.com/office/drawing/2014/main" xmlns=""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4" name="173 CuadroTexto">
          <a:extLst>
            <a:ext uri="{FF2B5EF4-FFF2-40B4-BE49-F238E27FC236}">
              <a16:creationId xmlns:a16="http://schemas.microsoft.com/office/drawing/2014/main" xmlns=""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5" name="174 CuadroTexto">
          <a:extLst>
            <a:ext uri="{FF2B5EF4-FFF2-40B4-BE49-F238E27FC236}">
              <a16:creationId xmlns:a16="http://schemas.microsoft.com/office/drawing/2014/main" xmlns=""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6" name="175 CuadroTexto">
          <a:extLst>
            <a:ext uri="{FF2B5EF4-FFF2-40B4-BE49-F238E27FC236}">
              <a16:creationId xmlns:a16="http://schemas.microsoft.com/office/drawing/2014/main" xmlns=""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7" name="176 CuadroTexto">
          <a:extLst>
            <a:ext uri="{FF2B5EF4-FFF2-40B4-BE49-F238E27FC236}">
              <a16:creationId xmlns:a16="http://schemas.microsoft.com/office/drawing/2014/main" xmlns=""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8" name="177 CuadroTexto">
          <a:extLst>
            <a:ext uri="{FF2B5EF4-FFF2-40B4-BE49-F238E27FC236}">
              <a16:creationId xmlns:a16="http://schemas.microsoft.com/office/drawing/2014/main" xmlns=""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9" name="178 CuadroTexto">
          <a:extLst>
            <a:ext uri="{FF2B5EF4-FFF2-40B4-BE49-F238E27FC236}">
              <a16:creationId xmlns:a16="http://schemas.microsoft.com/office/drawing/2014/main" xmlns=""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0" name="179 CuadroTexto">
          <a:extLst>
            <a:ext uri="{FF2B5EF4-FFF2-40B4-BE49-F238E27FC236}">
              <a16:creationId xmlns:a16="http://schemas.microsoft.com/office/drawing/2014/main" xmlns=""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1" name="180 CuadroTexto">
          <a:extLst>
            <a:ext uri="{FF2B5EF4-FFF2-40B4-BE49-F238E27FC236}">
              <a16:creationId xmlns:a16="http://schemas.microsoft.com/office/drawing/2014/main" xmlns=""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2" name="181 CuadroTexto">
          <a:extLst>
            <a:ext uri="{FF2B5EF4-FFF2-40B4-BE49-F238E27FC236}">
              <a16:creationId xmlns:a16="http://schemas.microsoft.com/office/drawing/2014/main" xmlns=""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3" name="182 CuadroTexto">
          <a:extLst>
            <a:ext uri="{FF2B5EF4-FFF2-40B4-BE49-F238E27FC236}">
              <a16:creationId xmlns:a16="http://schemas.microsoft.com/office/drawing/2014/main" xmlns=""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4" name="183 CuadroTexto">
          <a:extLst>
            <a:ext uri="{FF2B5EF4-FFF2-40B4-BE49-F238E27FC236}">
              <a16:creationId xmlns:a16="http://schemas.microsoft.com/office/drawing/2014/main" xmlns=""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5" name="184 CuadroTexto">
          <a:extLst>
            <a:ext uri="{FF2B5EF4-FFF2-40B4-BE49-F238E27FC236}">
              <a16:creationId xmlns:a16="http://schemas.microsoft.com/office/drawing/2014/main" xmlns=""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6" name="185 CuadroTexto">
          <a:extLst>
            <a:ext uri="{FF2B5EF4-FFF2-40B4-BE49-F238E27FC236}">
              <a16:creationId xmlns:a16="http://schemas.microsoft.com/office/drawing/2014/main" xmlns=""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7" name="186 CuadroTexto">
          <a:extLst>
            <a:ext uri="{FF2B5EF4-FFF2-40B4-BE49-F238E27FC236}">
              <a16:creationId xmlns:a16="http://schemas.microsoft.com/office/drawing/2014/main" xmlns=""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8" name="187 CuadroTexto">
          <a:extLst>
            <a:ext uri="{FF2B5EF4-FFF2-40B4-BE49-F238E27FC236}">
              <a16:creationId xmlns:a16="http://schemas.microsoft.com/office/drawing/2014/main" xmlns=""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9" name="188 CuadroTexto">
          <a:extLst>
            <a:ext uri="{FF2B5EF4-FFF2-40B4-BE49-F238E27FC236}">
              <a16:creationId xmlns:a16="http://schemas.microsoft.com/office/drawing/2014/main" xmlns=""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0" name="189 CuadroTexto">
          <a:extLst>
            <a:ext uri="{FF2B5EF4-FFF2-40B4-BE49-F238E27FC236}">
              <a16:creationId xmlns:a16="http://schemas.microsoft.com/office/drawing/2014/main" xmlns=""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1" name="190 CuadroTexto">
          <a:extLst>
            <a:ext uri="{FF2B5EF4-FFF2-40B4-BE49-F238E27FC236}">
              <a16:creationId xmlns:a16="http://schemas.microsoft.com/office/drawing/2014/main" xmlns=""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2" name="191 CuadroTexto">
          <a:extLst>
            <a:ext uri="{FF2B5EF4-FFF2-40B4-BE49-F238E27FC236}">
              <a16:creationId xmlns:a16="http://schemas.microsoft.com/office/drawing/2014/main" xmlns=""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3" name="192 CuadroTexto">
          <a:extLst>
            <a:ext uri="{FF2B5EF4-FFF2-40B4-BE49-F238E27FC236}">
              <a16:creationId xmlns:a16="http://schemas.microsoft.com/office/drawing/2014/main" xmlns=""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4" name="193 CuadroTexto">
          <a:extLst>
            <a:ext uri="{FF2B5EF4-FFF2-40B4-BE49-F238E27FC236}">
              <a16:creationId xmlns:a16="http://schemas.microsoft.com/office/drawing/2014/main" xmlns=""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5" name="194 CuadroTexto">
          <a:extLst>
            <a:ext uri="{FF2B5EF4-FFF2-40B4-BE49-F238E27FC236}">
              <a16:creationId xmlns:a16="http://schemas.microsoft.com/office/drawing/2014/main" xmlns=""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6" name="195 CuadroTexto">
          <a:extLst>
            <a:ext uri="{FF2B5EF4-FFF2-40B4-BE49-F238E27FC236}">
              <a16:creationId xmlns:a16="http://schemas.microsoft.com/office/drawing/2014/main" xmlns=""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7" name="196 CuadroTexto">
          <a:extLst>
            <a:ext uri="{FF2B5EF4-FFF2-40B4-BE49-F238E27FC236}">
              <a16:creationId xmlns:a16="http://schemas.microsoft.com/office/drawing/2014/main" xmlns=""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8" name="197 CuadroTexto">
          <a:extLst>
            <a:ext uri="{FF2B5EF4-FFF2-40B4-BE49-F238E27FC236}">
              <a16:creationId xmlns:a16="http://schemas.microsoft.com/office/drawing/2014/main" xmlns=""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9" name="198 CuadroTexto">
          <a:extLst>
            <a:ext uri="{FF2B5EF4-FFF2-40B4-BE49-F238E27FC236}">
              <a16:creationId xmlns:a16="http://schemas.microsoft.com/office/drawing/2014/main" xmlns=""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0" name="199 CuadroTexto">
          <a:extLst>
            <a:ext uri="{FF2B5EF4-FFF2-40B4-BE49-F238E27FC236}">
              <a16:creationId xmlns:a16="http://schemas.microsoft.com/office/drawing/2014/main" xmlns=""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1" name="200 CuadroTexto">
          <a:extLst>
            <a:ext uri="{FF2B5EF4-FFF2-40B4-BE49-F238E27FC236}">
              <a16:creationId xmlns:a16="http://schemas.microsoft.com/office/drawing/2014/main" xmlns=""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2" name="201 CuadroTexto">
          <a:extLst>
            <a:ext uri="{FF2B5EF4-FFF2-40B4-BE49-F238E27FC236}">
              <a16:creationId xmlns:a16="http://schemas.microsoft.com/office/drawing/2014/main" xmlns=""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3" name="202 CuadroTexto">
          <a:extLst>
            <a:ext uri="{FF2B5EF4-FFF2-40B4-BE49-F238E27FC236}">
              <a16:creationId xmlns:a16="http://schemas.microsoft.com/office/drawing/2014/main" xmlns=""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4" name="203 CuadroTexto">
          <a:extLst>
            <a:ext uri="{FF2B5EF4-FFF2-40B4-BE49-F238E27FC236}">
              <a16:creationId xmlns:a16="http://schemas.microsoft.com/office/drawing/2014/main" xmlns=""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5" name="204 CuadroTexto">
          <a:extLst>
            <a:ext uri="{FF2B5EF4-FFF2-40B4-BE49-F238E27FC236}">
              <a16:creationId xmlns:a16="http://schemas.microsoft.com/office/drawing/2014/main" xmlns=""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6" name="205 CuadroTexto">
          <a:extLst>
            <a:ext uri="{FF2B5EF4-FFF2-40B4-BE49-F238E27FC236}">
              <a16:creationId xmlns:a16="http://schemas.microsoft.com/office/drawing/2014/main" xmlns=""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7" name="206 CuadroTexto">
          <a:extLst>
            <a:ext uri="{FF2B5EF4-FFF2-40B4-BE49-F238E27FC236}">
              <a16:creationId xmlns:a16="http://schemas.microsoft.com/office/drawing/2014/main" xmlns=""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8" name="207 CuadroTexto">
          <a:extLst>
            <a:ext uri="{FF2B5EF4-FFF2-40B4-BE49-F238E27FC236}">
              <a16:creationId xmlns:a16="http://schemas.microsoft.com/office/drawing/2014/main" xmlns=""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9" name="208 CuadroTexto">
          <a:extLst>
            <a:ext uri="{FF2B5EF4-FFF2-40B4-BE49-F238E27FC236}">
              <a16:creationId xmlns:a16="http://schemas.microsoft.com/office/drawing/2014/main" xmlns=""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0" name="209 CuadroTexto">
          <a:extLst>
            <a:ext uri="{FF2B5EF4-FFF2-40B4-BE49-F238E27FC236}">
              <a16:creationId xmlns:a16="http://schemas.microsoft.com/office/drawing/2014/main" xmlns=""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1" name="210 CuadroTexto">
          <a:extLst>
            <a:ext uri="{FF2B5EF4-FFF2-40B4-BE49-F238E27FC236}">
              <a16:creationId xmlns:a16="http://schemas.microsoft.com/office/drawing/2014/main" xmlns=""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2" name="211 CuadroTexto">
          <a:extLst>
            <a:ext uri="{FF2B5EF4-FFF2-40B4-BE49-F238E27FC236}">
              <a16:creationId xmlns:a16="http://schemas.microsoft.com/office/drawing/2014/main" xmlns=""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3" name="212 CuadroTexto">
          <a:extLst>
            <a:ext uri="{FF2B5EF4-FFF2-40B4-BE49-F238E27FC236}">
              <a16:creationId xmlns:a16="http://schemas.microsoft.com/office/drawing/2014/main" xmlns=""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4" name="213 CuadroTexto">
          <a:extLst>
            <a:ext uri="{FF2B5EF4-FFF2-40B4-BE49-F238E27FC236}">
              <a16:creationId xmlns:a16="http://schemas.microsoft.com/office/drawing/2014/main" xmlns=""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5" name="214 CuadroTexto">
          <a:extLst>
            <a:ext uri="{FF2B5EF4-FFF2-40B4-BE49-F238E27FC236}">
              <a16:creationId xmlns:a16="http://schemas.microsoft.com/office/drawing/2014/main" xmlns=""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6" name="215 CuadroTexto">
          <a:extLst>
            <a:ext uri="{FF2B5EF4-FFF2-40B4-BE49-F238E27FC236}">
              <a16:creationId xmlns:a16="http://schemas.microsoft.com/office/drawing/2014/main" xmlns=""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7" name="216 CuadroTexto">
          <a:extLst>
            <a:ext uri="{FF2B5EF4-FFF2-40B4-BE49-F238E27FC236}">
              <a16:creationId xmlns:a16="http://schemas.microsoft.com/office/drawing/2014/main" xmlns=""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8" name="217 CuadroTexto">
          <a:extLst>
            <a:ext uri="{FF2B5EF4-FFF2-40B4-BE49-F238E27FC236}">
              <a16:creationId xmlns:a16="http://schemas.microsoft.com/office/drawing/2014/main" xmlns=""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9" name="218 CuadroTexto">
          <a:extLst>
            <a:ext uri="{FF2B5EF4-FFF2-40B4-BE49-F238E27FC236}">
              <a16:creationId xmlns:a16="http://schemas.microsoft.com/office/drawing/2014/main" xmlns=""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0" name="219 CuadroTexto">
          <a:extLst>
            <a:ext uri="{FF2B5EF4-FFF2-40B4-BE49-F238E27FC236}">
              <a16:creationId xmlns:a16="http://schemas.microsoft.com/office/drawing/2014/main" xmlns=""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1" name="220 CuadroTexto">
          <a:extLst>
            <a:ext uri="{FF2B5EF4-FFF2-40B4-BE49-F238E27FC236}">
              <a16:creationId xmlns:a16="http://schemas.microsoft.com/office/drawing/2014/main" xmlns=""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2" name="221 CuadroTexto">
          <a:extLst>
            <a:ext uri="{FF2B5EF4-FFF2-40B4-BE49-F238E27FC236}">
              <a16:creationId xmlns:a16="http://schemas.microsoft.com/office/drawing/2014/main" xmlns=""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3" name="222 CuadroTexto">
          <a:extLst>
            <a:ext uri="{FF2B5EF4-FFF2-40B4-BE49-F238E27FC236}">
              <a16:creationId xmlns:a16="http://schemas.microsoft.com/office/drawing/2014/main" xmlns=""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4" name="223 CuadroTexto">
          <a:extLst>
            <a:ext uri="{FF2B5EF4-FFF2-40B4-BE49-F238E27FC236}">
              <a16:creationId xmlns:a16="http://schemas.microsoft.com/office/drawing/2014/main" xmlns=""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5" name="224 CuadroTexto">
          <a:extLst>
            <a:ext uri="{FF2B5EF4-FFF2-40B4-BE49-F238E27FC236}">
              <a16:creationId xmlns:a16="http://schemas.microsoft.com/office/drawing/2014/main" xmlns=""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6" name="225 CuadroTexto">
          <a:extLst>
            <a:ext uri="{FF2B5EF4-FFF2-40B4-BE49-F238E27FC236}">
              <a16:creationId xmlns:a16="http://schemas.microsoft.com/office/drawing/2014/main" xmlns=""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7" name="226 CuadroTexto">
          <a:extLst>
            <a:ext uri="{FF2B5EF4-FFF2-40B4-BE49-F238E27FC236}">
              <a16:creationId xmlns:a16="http://schemas.microsoft.com/office/drawing/2014/main" xmlns=""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8" name="227 CuadroTexto">
          <a:extLst>
            <a:ext uri="{FF2B5EF4-FFF2-40B4-BE49-F238E27FC236}">
              <a16:creationId xmlns:a16="http://schemas.microsoft.com/office/drawing/2014/main" xmlns=""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9" name="228 CuadroTexto">
          <a:extLst>
            <a:ext uri="{FF2B5EF4-FFF2-40B4-BE49-F238E27FC236}">
              <a16:creationId xmlns:a16="http://schemas.microsoft.com/office/drawing/2014/main" xmlns=""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0" name="229 CuadroTexto">
          <a:extLst>
            <a:ext uri="{FF2B5EF4-FFF2-40B4-BE49-F238E27FC236}">
              <a16:creationId xmlns:a16="http://schemas.microsoft.com/office/drawing/2014/main" xmlns=""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1" name="230 CuadroTexto">
          <a:extLst>
            <a:ext uri="{FF2B5EF4-FFF2-40B4-BE49-F238E27FC236}">
              <a16:creationId xmlns:a16="http://schemas.microsoft.com/office/drawing/2014/main" xmlns=""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2" name="231 CuadroTexto">
          <a:extLst>
            <a:ext uri="{FF2B5EF4-FFF2-40B4-BE49-F238E27FC236}">
              <a16:creationId xmlns:a16="http://schemas.microsoft.com/office/drawing/2014/main" xmlns=""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3" name="232 CuadroTexto">
          <a:extLst>
            <a:ext uri="{FF2B5EF4-FFF2-40B4-BE49-F238E27FC236}">
              <a16:creationId xmlns:a16="http://schemas.microsoft.com/office/drawing/2014/main" xmlns=""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4" name="233 CuadroTexto">
          <a:extLst>
            <a:ext uri="{FF2B5EF4-FFF2-40B4-BE49-F238E27FC236}">
              <a16:creationId xmlns:a16="http://schemas.microsoft.com/office/drawing/2014/main" xmlns=""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5" name="234 CuadroTexto">
          <a:extLst>
            <a:ext uri="{FF2B5EF4-FFF2-40B4-BE49-F238E27FC236}">
              <a16:creationId xmlns:a16="http://schemas.microsoft.com/office/drawing/2014/main" xmlns=""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6" name="235 CuadroTexto">
          <a:extLst>
            <a:ext uri="{FF2B5EF4-FFF2-40B4-BE49-F238E27FC236}">
              <a16:creationId xmlns:a16="http://schemas.microsoft.com/office/drawing/2014/main" xmlns=""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7" name="236 CuadroTexto">
          <a:extLst>
            <a:ext uri="{FF2B5EF4-FFF2-40B4-BE49-F238E27FC236}">
              <a16:creationId xmlns:a16="http://schemas.microsoft.com/office/drawing/2014/main" xmlns=""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8" name="237 CuadroTexto">
          <a:extLst>
            <a:ext uri="{FF2B5EF4-FFF2-40B4-BE49-F238E27FC236}">
              <a16:creationId xmlns:a16="http://schemas.microsoft.com/office/drawing/2014/main" xmlns=""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9" name="238 CuadroTexto">
          <a:extLst>
            <a:ext uri="{FF2B5EF4-FFF2-40B4-BE49-F238E27FC236}">
              <a16:creationId xmlns:a16="http://schemas.microsoft.com/office/drawing/2014/main" xmlns=""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0" name="239 CuadroTexto">
          <a:extLst>
            <a:ext uri="{FF2B5EF4-FFF2-40B4-BE49-F238E27FC236}">
              <a16:creationId xmlns:a16="http://schemas.microsoft.com/office/drawing/2014/main" xmlns=""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1" name="240 CuadroTexto">
          <a:extLst>
            <a:ext uri="{FF2B5EF4-FFF2-40B4-BE49-F238E27FC236}">
              <a16:creationId xmlns:a16="http://schemas.microsoft.com/office/drawing/2014/main" xmlns=""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2" name="241 CuadroTexto">
          <a:extLst>
            <a:ext uri="{FF2B5EF4-FFF2-40B4-BE49-F238E27FC236}">
              <a16:creationId xmlns:a16="http://schemas.microsoft.com/office/drawing/2014/main" xmlns=""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3" name="242 CuadroTexto">
          <a:extLst>
            <a:ext uri="{FF2B5EF4-FFF2-40B4-BE49-F238E27FC236}">
              <a16:creationId xmlns:a16="http://schemas.microsoft.com/office/drawing/2014/main" xmlns=""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4" name="243 CuadroTexto">
          <a:extLst>
            <a:ext uri="{FF2B5EF4-FFF2-40B4-BE49-F238E27FC236}">
              <a16:creationId xmlns:a16="http://schemas.microsoft.com/office/drawing/2014/main" xmlns=""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5" name="244 CuadroTexto">
          <a:extLst>
            <a:ext uri="{FF2B5EF4-FFF2-40B4-BE49-F238E27FC236}">
              <a16:creationId xmlns:a16="http://schemas.microsoft.com/office/drawing/2014/main" xmlns=""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6" name="245 CuadroTexto">
          <a:extLst>
            <a:ext uri="{FF2B5EF4-FFF2-40B4-BE49-F238E27FC236}">
              <a16:creationId xmlns:a16="http://schemas.microsoft.com/office/drawing/2014/main" xmlns=""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7" name="246 CuadroTexto">
          <a:extLst>
            <a:ext uri="{FF2B5EF4-FFF2-40B4-BE49-F238E27FC236}">
              <a16:creationId xmlns:a16="http://schemas.microsoft.com/office/drawing/2014/main" xmlns=""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8" name="247 CuadroTexto">
          <a:extLst>
            <a:ext uri="{FF2B5EF4-FFF2-40B4-BE49-F238E27FC236}">
              <a16:creationId xmlns:a16="http://schemas.microsoft.com/office/drawing/2014/main" xmlns=""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9" name="248 CuadroTexto">
          <a:extLst>
            <a:ext uri="{FF2B5EF4-FFF2-40B4-BE49-F238E27FC236}">
              <a16:creationId xmlns:a16="http://schemas.microsoft.com/office/drawing/2014/main" xmlns=""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0" name="249 CuadroTexto">
          <a:extLst>
            <a:ext uri="{FF2B5EF4-FFF2-40B4-BE49-F238E27FC236}">
              <a16:creationId xmlns:a16="http://schemas.microsoft.com/office/drawing/2014/main" xmlns=""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1" name="250 CuadroTexto">
          <a:extLst>
            <a:ext uri="{FF2B5EF4-FFF2-40B4-BE49-F238E27FC236}">
              <a16:creationId xmlns:a16="http://schemas.microsoft.com/office/drawing/2014/main" xmlns=""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2" name="251 CuadroTexto">
          <a:extLst>
            <a:ext uri="{FF2B5EF4-FFF2-40B4-BE49-F238E27FC236}">
              <a16:creationId xmlns:a16="http://schemas.microsoft.com/office/drawing/2014/main" xmlns=""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3" name="252 CuadroTexto">
          <a:extLst>
            <a:ext uri="{FF2B5EF4-FFF2-40B4-BE49-F238E27FC236}">
              <a16:creationId xmlns:a16="http://schemas.microsoft.com/office/drawing/2014/main" xmlns=""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4" name="253 CuadroTexto">
          <a:extLst>
            <a:ext uri="{FF2B5EF4-FFF2-40B4-BE49-F238E27FC236}">
              <a16:creationId xmlns:a16="http://schemas.microsoft.com/office/drawing/2014/main" xmlns=""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5" name="254 CuadroTexto">
          <a:extLst>
            <a:ext uri="{FF2B5EF4-FFF2-40B4-BE49-F238E27FC236}">
              <a16:creationId xmlns:a16="http://schemas.microsoft.com/office/drawing/2014/main" xmlns=""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6" name="255 CuadroTexto">
          <a:extLst>
            <a:ext uri="{FF2B5EF4-FFF2-40B4-BE49-F238E27FC236}">
              <a16:creationId xmlns:a16="http://schemas.microsoft.com/office/drawing/2014/main" xmlns=""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7" name="256 CuadroTexto">
          <a:extLst>
            <a:ext uri="{FF2B5EF4-FFF2-40B4-BE49-F238E27FC236}">
              <a16:creationId xmlns:a16="http://schemas.microsoft.com/office/drawing/2014/main" xmlns=""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8" name="257 CuadroTexto">
          <a:extLst>
            <a:ext uri="{FF2B5EF4-FFF2-40B4-BE49-F238E27FC236}">
              <a16:creationId xmlns:a16="http://schemas.microsoft.com/office/drawing/2014/main" xmlns=""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9" name="258 CuadroTexto">
          <a:extLst>
            <a:ext uri="{FF2B5EF4-FFF2-40B4-BE49-F238E27FC236}">
              <a16:creationId xmlns:a16="http://schemas.microsoft.com/office/drawing/2014/main" xmlns=""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0" name="259 CuadroTexto">
          <a:extLst>
            <a:ext uri="{FF2B5EF4-FFF2-40B4-BE49-F238E27FC236}">
              <a16:creationId xmlns:a16="http://schemas.microsoft.com/office/drawing/2014/main" xmlns=""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1" name="260 CuadroTexto">
          <a:extLst>
            <a:ext uri="{FF2B5EF4-FFF2-40B4-BE49-F238E27FC236}">
              <a16:creationId xmlns:a16="http://schemas.microsoft.com/office/drawing/2014/main" xmlns=""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2" name="261 CuadroTexto">
          <a:extLst>
            <a:ext uri="{FF2B5EF4-FFF2-40B4-BE49-F238E27FC236}">
              <a16:creationId xmlns:a16="http://schemas.microsoft.com/office/drawing/2014/main" xmlns=""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3" name="262 CuadroTexto">
          <a:extLst>
            <a:ext uri="{FF2B5EF4-FFF2-40B4-BE49-F238E27FC236}">
              <a16:creationId xmlns:a16="http://schemas.microsoft.com/office/drawing/2014/main" xmlns=""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4" name="263 CuadroTexto">
          <a:extLst>
            <a:ext uri="{FF2B5EF4-FFF2-40B4-BE49-F238E27FC236}">
              <a16:creationId xmlns:a16="http://schemas.microsoft.com/office/drawing/2014/main" xmlns=""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5" name="264 CuadroTexto">
          <a:extLst>
            <a:ext uri="{FF2B5EF4-FFF2-40B4-BE49-F238E27FC236}">
              <a16:creationId xmlns:a16="http://schemas.microsoft.com/office/drawing/2014/main" xmlns=""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6" name="265 CuadroTexto">
          <a:extLst>
            <a:ext uri="{FF2B5EF4-FFF2-40B4-BE49-F238E27FC236}">
              <a16:creationId xmlns:a16="http://schemas.microsoft.com/office/drawing/2014/main" xmlns=""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7" name="266 CuadroTexto">
          <a:extLst>
            <a:ext uri="{FF2B5EF4-FFF2-40B4-BE49-F238E27FC236}">
              <a16:creationId xmlns:a16="http://schemas.microsoft.com/office/drawing/2014/main" xmlns=""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8" name="267 CuadroTexto">
          <a:extLst>
            <a:ext uri="{FF2B5EF4-FFF2-40B4-BE49-F238E27FC236}">
              <a16:creationId xmlns:a16="http://schemas.microsoft.com/office/drawing/2014/main" xmlns=""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009" name="268 CuadroTexto">
          <a:extLst>
            <a:ext uri="{FF2B5EF4-FFF2-40B4-BE49-F238E27FC236}">
              <a16:creationId xmlns:a16="http://schemas.microsoft.com/office/drawing/2014/main" xmlns="" id="{00000000-0008-0000-2000-0000D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0" name="269 CuadroTexto">
          <a:extLst>
            <a:ext uri="{FF2B5EF4-FFF2-40B4-BE49-F238E27FC236}">
              <a16:creationId xmlns:a16="http://schemas.microsoft.com/office/drawing/2014/main" xmlns="" id="{00000000-0008-0000-2000-0000D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1" name="270 CuadroTexto">
          <a:extLst>
            <a:ext uri="{FF2B5EF4-FFF2-40B4-BE49-F238E27FC236}">
              <a16:creationId xmlns:a16="http://schemas.microsoft.com/office/drawing/2014/main" xmlns="" id="{00000000-0008-0000-2000-0000D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2" name="271 CuadroTexto">
          <a:extLst>
            <a:ext uri="{FF2B5EF4-FFF2-40B4-BE49-F238E27FC236}">
              <a16:creationId xmlns:a16="http://schemas.microsoft.com/office/drawing/2014/main" xmlns="" id="{00000000-0008-0000-2000-0000D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3" name="272 CuadroTexto">
          <a:extLst>
            <a:ext uri="{FF2B5EF4-FFF2-40B4-BE49-F238E27FC236}">
              <a16:creationId xmlns:a16="http://schemas.microsoft.com/office/drawing/2014/main" xmlns="" id="{00000000-0008-0000-2000-0000D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4" name="273 CuadroTexto">
          <a:extLst>
            <a:ext uri="{FF2B5EF4-FFF2-40B4-BE49-F238E27FC236}">
              <a16:creationId xmlns:a16="http://schemas.microsoft.com/office/drawing/2014/main" xmlns="" id="{00000000-0008-0000-2000-0000D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5" name="274 CuadroTexto">
          <a:extLst>
            <a:ext uri="{FF2B5EF4-FFF2-40B4-BE49-F238E27FC236}">
              <a16:creationId xmlns:a16="http://schemas.microsoft.com/office/drawing/2014/main" xmlns="" id="{00000000-0008-0000-2000-0000D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6" name="275 CuadroTexto">
          <a:extLst>
            <a:ext uri="{FF2B5EF4-FFF2-40B4-BE49-F238E27FC236}">
              <a16:creationId xmlns:a16="http://schemas.microsoft.com/office/drawing/2014/main" xmlns="" id="{00000000-0008-0000-2000-0000E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7" name="276 CuadroTexto">
          <a:extLst>
            <a:ext uri="{FF2B5EF4-FFF2-40B4-BE49-F238E27FC236}">
              <a16:creationId xmlns:a16="http://schemas.microsoft.com/office/drawing/2014/main" xmlns="" id="{00000000-0008-0000-2000-0000E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8" name="277 CuadroTexto">
          <a:extLst>
            <a:ext uri="{FF2B5EF4-FFF2-40B4-BE49-F238E27FC236}">
              <a16:creationId xmlns:a16="http://schemas.microsoft.com/office/drawing/2014/main" xmlns="" id="{00000000-0008-0000-2000-0000E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9" name="278 CuadroTexto">
          <a:extLst>
            <a:ext uri="{FF2B5EF4-FFF2-40B4-BE49-F238E27FC236}">
              <a16:creationId xmlns:a16="http://schemas.microsoft.com/office/drawing/2014/main" xmlns="" id="{00000000-0008-0000-2000-0000E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0" name="279 CuadroTexto">
          <a:extLst>
            <a:ext uri="{FF2B5EF4-FFF2-40B4-BE49-F238E27FC236}">
              <a16:creationId xmlns:a16="http://schemas.microsoft.com/office/drawing/2014/main" xmlns="" id="{00000000-0008-0000-2000-0000E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1" name="280 CuadroTexto">
          <a:extLst>
            <a:ext uri="{FF2B5EF4-FFF2-40B4-BE49-F238E27FC236}">
              <a16:creationId xmlns:a16="http://schemas.microsoft.com/office/drawing/2014/main" xmlns="" id="{00000000-0008-0000-2000-0000E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2" name="281 CuadroTexto">
          <a:extLst>
            <a:ext uri="{FF2B5EF4-FFF2-40B4-BE49-F238E27FC236}">
              <a16:creationId xmlns:a16="http://schemas.microsoft.com/office/drawing/2014/main" xmlns="" id="{00000000-0008-0000-2000-0000E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3" name="282 CuadroTexto">
          <a:extLst>
            <a:ext uri="{FF2B5EF4-FFF2-40B4-BE49-F238E27FC236}">
              <a16:creationId xmlns:a16="http://schemas.microsoft.com/office/drawing/2014/main" xmlns="" id="{00000000-0008-0000-2000-0000E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4" name="283 CuadroTexto">
          <a:extLst>
            <a:ext uri="{FF2B5EF4-FFF2-40B4-BE49-F238E27FC236}">
              <a16:creationId xmlns:a16="http://schemas.microsoft.com/office/drawing/2014/main" xmlns="" id="{00000000-0008-0000-2000-0000E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5" name="284 CuadroTexto">
          <a:extLst>
            <a:ext uri="{FF2B5EF4-FFF2-40B4-BE49-F238E27FC236}">
              <a16:creationId xmlns:a16="http://schemas.microsoft.com/office/drawing/2014/main" xmlns="" id="{00000000-0008-0000-2000-0000E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6" name="285 CuadroTexto">
          <a:extLst>
            <a:ext uri="{FF2B5EF4-FFF2-40B4-BE49-F238E27FC236}">
              <a16:creationId xmlns:a16="http://schemas.microsoft.com/office/drawing/2014/main" xmlns=""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7" name="286 CuadroTexto">
          <a:extLst>
            <a:ext uri="{FF2B5EF4-FFF2-40B4-BE49-F238E27FC236}">
              <a16:creationId xmlns:a16="http://schemas.microsoft.com/office/drawing/2014/main" xmlns=""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8" name="287 CuadroTexto">
          <a:extLst>
            <a:ext uri="{FF2B5EF4-FFF2-40B4-BE49-F238E27FC236}">
              <a16:creationId xmlns:a16="http://schemas.microsoft.com/office/drawing/2014/main" xmlns=""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9" name="288 CuadroTexto">
          <a:extLst>
            <a:ext uri="{FF2B5EF4-FFF2-40B4-BE49-F238E27FC236}">
              <a16:creationId xmlns:a16="http://schemas.microsoft.com/office/drawing/2014/main" xmlns=""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0" name="289 CuadroTexto">
          <a:extLst>
            <a:ext uri="{FF2B5EF4-FFF2-40B4-BE49-F238E27FC236}">
              <a16:creationId xmlns:a16="http://schemas.microsoft.com/office/drawing/2014/main" xmlns=""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1" name="290 CuadroTexto">
          <a:extLst>
            <a:ext uri="{FF2B5EF4-FFF2-40B4-BE49-F238E27FC236}">
              <a16:creationId xmlns:a16="http://schemas.microsoft.com/office/drawing/2014/main" xmlns=""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2" name="291 CuadroTexto">
          <a:extLst>
            <a:ext uri="{FF2B5EF4-FFF2-40B4-BE49-F238E27FC236}">
              <a16:creationId xmlns:a16="http://schemas.microsoft.com/office/drawing/2014/main" xmlns=""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3" name="292 CuadroTexto">
          <a:extLst>
            <a:ext uri="{FF2B5EF4-FFF2-40B4-BE49-F238E27FC236}">
              <a16:creationId xmlns:a16="http://schemas.microsoft.com/office/drawing/2014/main" xmlns=""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4" name="293 CuadroTexto">
          <a:extLst>
            <a:ext uri="{FF2B5EF4-FFF2-40B4-BE49-F238E27FC236}">
              <a16:creationId xmlns:a16="http://schemas.microsoft.com/office/drawing/2014/main" xmlns=""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5" name="294 CuadroTexto">
          <a:extLst>
            <a:ext uri="{FF2B5EF4-FFF2-40B4-BE49-F238E27FC236}">
              <a16:creationId xmlns:a16="http://schemas.microsoft.com/office/drawing/2014/main" xmlns=""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6" name="295 CuadroTexto">
          <a:extLst>
            <a:ext uri="{FF2B5EF4-FFF2-40B4-BE49-F238E27FC236}">
              <a16:creationId xmlns:a16="http://schemas.microsoft.com/office/drawing/2014/main" xmlns=""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7" name="296 CuadroTexto">
          <a:extLst>
            <a:ext uri="{FF2B5EF4-FFF2-40B4-BE49-F238E27FC236}">
              <a16:creationId xmlns:a16="http://schemas.microsoft.com/office/drawing/2014/main" xmlns=""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8" name="17 CuadroTexto">
          <a:extLst>
            <a:ext uri="{FF2B5EF4-FFF2-40B4-BE49-F238E27FC236}">
              <a16:creationId xmlns:a16="http://schemas.microsoft.com/office/drawing/2014/main" xmlns=""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039" name="90 CuadroTexto">
          <a:extLst>
            <a:ext uri="{FF2B5EF4-FFF2-40B4-BE49-F238E27FC236}">
              <a16:creationId xmlns:a16="http://schemas.microsoft.com/office/drawing/2014/main" xmlns="" id="{00000000-0008-0000-2000-0000F7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0" name="91 CuadroTexto">
          <a:extLst>
            <a:ext uri="{FF2B5EF4-FFF2-40B4-BE49-F238E27FC236}">
              <a16:creationId xmlns:a16="http://schemas.microsoft.com/office/drawing/2014/main" xmlns="" id="{00000000-0008-0000-2000-0000F8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1" name="92 CuadroTexto">
          <a:extLst>
            <a:ext uri="{FF2B5EF4-FFF2-40B4-BE49-F238E27FC236}">
              <a16:creationId xmlns:a16="http://schemas.microsoft.com/office/drawing/2014/main" xmlns="" id="{00000000-0008-0000-2000-0000F9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2" name="93 CuadroTexto">
          <a:extLst>
            <a:ext uri="{FF2B5EF4-FFF2-40B4-BE49-F238E27FC236}">
              <a16:creationId xmlns:a16="http://schemas.microsoft.com/office/drawing/2014/main" xmlns="" id="{00000000-0008-0000-2000-0000FA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3" name="94 CuadroTexto">
          <a:extLst>
            <a:ext uri="{FF2B5EF4-FFF2-40B4-BE49-F238E27FC236}">
              <a16:creationId xmlns:a16="http://schemas.microsoft.com/office/drawing/2014/main" xmlns="" id="{00000000-0008-0000-2000-0000FB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4" name="95 CuadroTexto">
          <a:extLst>
            <a:ext uri="{FF2B5EF4-FFF2-40B4-BE49-F238E27FC236}">
              <a16:creationId xmlns:a16="http://schemas.microsoft.com/office/drawing/2014/main" xmlns="" id="{00000000-0008-0000-2000-0000FC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5" name="96 CuadroTexto">
          <a:extLst>
            <a:ext uri="{FF2B5EF4-FFF2-40B4-BE49-F238E27FC236}">
              <a16:creationId xmlns:a16="http://schemas.microsoft.com/office/drawing/2014/main" xmlns="" id="{00000000-0008-0000-2000-0000FD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6" name="97 CuadroTexto">
          <a:extLst>
            <a:ext uri="{FF2B5EF4-FFF2-40B4-BE49-F238E27FC236}">
              <a16:creationId xmlns:a16="http://schemas.microsoft.com/office/drawing/2014/main" xmlns="" id="{00000000-0008-0000-2000-0000FE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7" name="98 CuadroTexto">
          <a:extLst>
            <a:ext uri="{FF2B5EF4-FFF2-40B4-BE49-F238E27FC236}">
              <a16:creationId xmlns:a16="http://schemas.microsoft.com/office/drawing/2014/main" xmlns="" id="{00000000-0008-0000-2000-0000FF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8" name="99 CuadroTexto">
          <a:extLst>
            <a:ext uri="{FF2B5EF4-FFF2-40B4-BE49-F238E27FC236}">
              <a16:creationId xmlns:a16="http://schemas.microsoft.com/office/drawing/2014/main" xmlns="" id="{00000000-0008-0000-2000-000000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9" name="100 CuadroTexto">
          <a:extLst>
            <a:ext uri="{FF2B5EF4-FFF2-40B4-BE49-F238E27FC236}">
              <a16:creationId xmlns:a16="http://schemas.microsoft.com/office/drawing/2014/main" xmlns="" id="{00000000-0008-0000-2000-000001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50" name="101 CuadroTexto">
          <a:extLst>
            <a:ext uri="{FF2B5EF4-FFF2-40B4-BE49-F238E27FC236}">
              <a16:creationId xmlns:a16="http://schemas.microsoft.com/office/drawing/2014/main" xmlns="" id="{00000000-0008-0000-2000-000002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1" name="118 CuadroTexto">
          <a:extLst>
            <a:ext uri="{FF2B5EF4-FFF2-40B4-BE49-F238E27FC236}">
              <a16:creationId xmlns:a16="http://schemas.microsoft.com/office/drawing/2014/main" xmlns=""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2" name="119 CuadroTexto">
          <a:extLst>
            <a:ext uri="{FF2B5EF4-FFF2-40B4-BE49-F238E27FC236}">
              <a16:creationId xmlns:a16="http://schemas.microsoft.com/office/drawing/2014/main" xmlns=""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3" name="120 CuadroTexto">
          <a:extLst>
            <a:ext uri="{FF2B5EF4-FFF2-40B4-BE49-F238E27FC236}">
              <a16:creationId xmlns:a16="http://schemas.microsoft.com/office/drawing/2014/main" xmlns=""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4" name="121 CuadroTexto">
          <a:extLst>
            <a:ext uri="{FF2B5EF4-FFF2-40B4-BE49-F238E27FC236}">
              <a16:creationId xmlns:a16="http://schemas.microsoft.com/office/drawing/2014/main" xmlns=""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5" name="122 CuadroTexto">
          <a:extLst>
            <a:ext uri="{FF2B5EF4-FFF2-40B4-BE49-F238E27FC236}">
              <a16:creationId xmlns:a16="http://schemas.microsoft.com/office/drawing/2014/main" xmlns=""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6" name="123 CuadroTexto">
          <a:extLst>
            <a:ext uri="{FF2B5EF4-FFF2-40B4-BE49-F238E27FC236}">
              <a16:creationId xmlns:a16="http://schemas.microsoft.com/office/drawing/2014/main" xmlns=""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7" name="124 CuadroTexto">
          <a:extLst>
            <a:ext uri="{FF2B5EF4-FFF2-40B4-BE49-F238E27FC236}">
              <a16:creationId xmlns:a16="http://schemas.microsoft.com/office/drawing/2014/main" xmlns=""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8" name="125 CuadroTexto">
          <a:extLst>
            <a:ext uri="{FF2B5EF4-FFF2-40B4-BE49-F238E27FC236}">
              <a16:creationId xmlns:a16="http://schemas.microsoft.com/office/drawing/2014/main" xmlns=""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9" name="143 CuadroTexto">
          <a:extLst>
            <a:ext uri="{FF2B5EF4-FFF2-40B4-BE49-F238E27FC236}">
              <a16:creationId xmlns:a16="http://schemas.microsoft.com/office/drawing/2014/main" xmlns=""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0" name="144 CuadroTexto">
          <a:extLst>
            <a:ext uri="{FF2B5EF4-FFF2-40B4-BE49-F238E27FC236}">
              <a16:creationId xmlns:a16="http://schemas.microsoft.com/office/drawing/2014/main" xmlns=""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1" name="145 CuadroTexto">
          <a:extLst>
            <a:ext uri="{FF2B5EF4-FFF2-40B4-BE49-F238E27FC236}">
              <a16:creationId xmlns:a16="http://schemas.microsoft.com/office/drawing/2014/main" xmlns=""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2" name="146 CuadroTexto">
          <a:extLst>
            <a:ext uri="{FF2B5EF4-FFF2-40B4-BE49-F238E27FC236}">
              <a16:creationId xmlns:a16="http://schemas.microsoft.com/office/drawing/2014/main" xmlns=""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3" name="147 CuadroTexto">
          <a:extLst>
            <a:ext uri="{FF2B5EF4-FFF2-40B4-BE49-F238E27FC236}">
              <a16:creationId xmlns:a16="http://schemas.microsoft.com/office/drawing/2014/main" xmlns=""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4" name="148 CuadroTexto">
          <a:extLst>
            <a:ext uri="{FF2B5EF4-FFF2-40B4-BE49-F238E27FC236}">
              <a16:creationId xmlns:a16="http://schemas.microsoft.com/office/drawing/2014/main" xmlns=""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5" name="149 CuadroTexto">
          <a:extLst>
            <a:ext uri="{FF2B5EF4-FFF2-40B4-BE49-F238E27FC236}">
              <a16:creationId xmlns:a16="http://schemas.microsoft.com/office/drawing/2014/main" xmlns=""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6" name="150 CuadroTexto">
          <a:extLst>
            <a:ext uri="{FF2B5EF4-FFF2-40B4-BE49-F238E27FC236}">
              <a16:creationId xmlns:a16="http://schemas.microsoft.com/office/drawing/2014/main" xmlns=""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7" name="151 CuadroTexto">
          <a:extLst>
            <a:ext uri="{FF2B5EF4-FFF2-40B4-BE49-F238E27FC236}">
              <a16:creationId xmlns:a16="http://schemas.microsoft.com/office/drawing/2014/main" xmlns=""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8" name="152 CuadroTexto">
          <a:extLst>
            <a:ext uri="{FF2B5EF4-FFF2-40B4-BE49-F238E27FC236}">
              <a16:creationId xmlns:a16="http://schemas.microsoft.com/office/drawing/2014/main" xmlns=""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9" name="153 CuadroTexto">
          <a:extLst>
            <a:ext uri="{FF2B5EF4-FFF2-40B4-BE49-F238E27FC236}">
              <a16:creationId xmlns:a16="http://schemas.microsoft.com/office/drawing/2014/main" xmlns=""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0" name="154 CuadroTexto">
          <a:extLst>
            <a:ext uri="{FF2B5EF4-FFF2-40B4-BE49-F238E27FC236}">
              <a16:creationId xmlns:a16="http://schemas.microsoft.com/office/drawing/2014/main" xmlns=""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1" name="155 CuadroTexto">
          <a:extLst>
            <a:ext uri="{FF2B5EF4-FFF2-40B4-BE49-F238E27FC236}">
              <a16:creationId xmlns:a16="http://schemas.microsoft.com/office/drawing/2014/main" xmlns=""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2" name="156 CuadroTexto">
          <a:extLst>
            <a:ext uri="{FF2B5EF4-FFF2-40B4-BE49-F238E27FC236}">
              <a16:creationId xmlns:a16="http://schemas.microsoft.com/office/drawing/2014/main" xmlns=""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3" name="157 CuadroTexto">
          <a:extLst>
            <a:ext uri="{FF2B5EF4-FFF2-40B4-BE49-F238E27FC236}">
              <a16:creationId xmlns:a16="http://schemas.microsoft.com/office/drawing/2014/main" xmlns=""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4" name="158 CuadroTexto">
          <a:extLst>
            <a:ext uri="{FF2B5EF4-FFF2-40B4-BE49-F238E27FC236}">
              <a16:creationId xmlns:a16="http://schemas.microsoft.com/office/drawing/2014/main" xmlns=""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5" name="159 CuadroTexto">
          <a:extLst>
            <a:ext uri="{FF2B5EF4-FFF2-40B4-BE49-F238E27FC236}">
              <a16:creationId xmlns:a16="http://schemas.microsoft.com/office/drawing/2014/main" xmlns=""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6" name="160 CuadroTexto">
          <a:extLst>
            <a:ext uri="{FF2B5EF4-FFF2-40B4-BE49-F238E27FC236}">
              <a16:creationId xmlns:a16="http://schemas.microsoft.com/office/drawing/2014/main" xmlns=""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7" name="161 CuadroTexto">
          <a:extLst>
            <a:ext uri="{FF2B5EF4-FFF2-40B4-BE49-F238E27FC236}">
              <a16:creationId xmlns:a16="http://schemas.microsoft.com/office/drawing/2014/main" xmlns=""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8" name="162 CuadroTexto">
          <a:extLst>
            <a:ext uri="{FF2B5EF4-FFF2-40B4-BE49-F238E27FC236}">
              <a16:creationId xmlns:a16="http://schemas.microsoft.com/office/drawing/2014/main" xmlns=""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9" name="163 CuadroTexto">
          <a:extLst>
            <a:ext uri="{FF2B5EF4-FFF2-40B4-BE49-F238E27FC236}">
              <a16:creationId xmlns:a16="http://schemas.microsoft.com/office/drawing/2014/main" xmlns=""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0" name="164 CuadroTexto">
          <a:extLst>
            <a:ext uri="{FF2B5EF4-FFF2-40B4-BE49-F238E27FC236}">
              <a16:creationId xmlns:a16="http://schemas.microsoft.com/office/drawing/2014/main" xmlns=""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1" name="165 CuadroTexto">
          <a:extLst>
            <a:ext uri="{FF2B5EF4-FFF2-40B4-BE49-F238E27FC236}">
              <a16:creationId xmlns:a16="http://schemas.microsoft.com/office/drawing/2014/main" xmlns=""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2" name="166 CuadroTexto">
          <a:extLst>
            <a:ext uri="{FF2B5EF4-FFF2-40B4-BE49-F238E27FC236}">
              <a16:creationId xmlns:a16="http://schemas.microsoft.com/office/drawing/2014/main" xmlns=""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3" name="167 CuadroTexto">
          <a:extLst>
            <a:ext uri="{FF2B5EF4-FFF2-40B4-BE49-F238E27FC236}">
              <a16:creationId xmlns:a16="http://schemas.microsoft.com/office/drawing/2014/main" xmlns=""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4" name="168 CuadroTexto">
          <a:extLst>
            <a:ext uri="{FF2B5EF4-FFF2-40B4-BE49-F238E27FC236}">
              <a16:creationId xmlns:a16="http://schemas.microsoft.com/office/drawing/2014/main" xmlns=""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5" name="169 CuadroTexto">
          <a:extLst>
            <a:ext uri="{FF2B5EF4-FFF2-40B4-BE49-F238E27FC236}">
              <a16:creationId xmlns:a16="http://schemas.microsoft.com/office/drawing/2014/main" xmlns=""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6" name="170 CuadroTexto">
          <a:extLst>
            <a:ext uri="{FF2B5EF4-FFF2-40B4-BE49-F238E27FC236}">
              <a16:creationId xmlns:a16="http://schemas.microsoft.com/office/drawing/2014/main" xmlns=""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7" name="171 CuadroTexto">
          <a:extLst>
            <a:ext uri="{FF2B5EF4-FFF2-40B4-BE49-F238E27FC236}">
              <a16:creationId xmlns:a16="http://schemas.microsoft.com/office/drawing/2014/main" xmlns=""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8" name="172 CuadroTexto">
          <a:extLst>
            <a:ext uri="{FF2B5EF4-FFF2-40B4-BE49-F238E27FC236}">
              <a16:creationId xmlns:a16="http://schemas.microsoft.com/office/drawing/2014/main" xmlns=""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9" name="173 CuadroTexto">
          <a:extLst>
            <a:ext uri="{FF2B5EF4-FFF2-40B4-BE49-F238E27FC236}">
              <a16:creationId xmlns:a16="http://schemas.microsoft.com/office/drawing/2014/main" xmlns=""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0" name="174 CuadroTexto">
          <a:extLst>
            <a:ext uri="{FF2B5EF4-FFF2-40B4-BE49-F238E27FC236}">
              <a16:creationId xmlns:a16="http://schemas.microsoft.com/office/drawing/2014/main" xmlns=""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1" name="175 CuadroTexto">
          <a:extLst>
            <a:ext uri="{FF2B5EF4-FFF2-40B4-BE49-F238E27FC236}">
              <a16:creationId xmlns:a16="http://schemas.microsoft.com/office/drawing/2014/main" xmlns=""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2" name="176 CuadroTexto">
          <a:extLst>
            <a:ext uri="{FF2B5EF4-FFF2-40B4-BE49-F238E27FC236}">
              <a16:creationId xmlns:a16="http://schemas.microsoft.com/office/drawing/2014/main" xmlns=""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3" name="177 CuadroTexto">
          <a:extLst>
            <a:ext uri="{FF2B5EF4-FFF2-40B4-BE49-F238E27FC236}">
              <a16:creationId xmlns:a16="http://schemas.microsoft.com/office/drawing/2014/main" xmlns=""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4" name="178 CuadroTexto">
          <a:extLst>
            <a:ext uri="{FF2B5EF4-FFF2-40B4-BE49-F238E27FC236}">
              <a16:creationId xmlns:a16="http://schemas.microsoft.com/office/drawing/2014/main" xmlns=""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5" name="179 CuadroTexto">
          <a:extLst>
            <a:ext uri="{FF2B5EF4-FFF2-40B4-BE49-F238E27FC236}">
              <a16:creationId xmlns:a16="http://schemas.microsoft.com/office/drawing/2014/main" xmlns=""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6" name="180 CuadroTexto">
          <a:extLst>
            <a:ext uri="{FF2B5EF4-FFF2-40B4-BE49-F238E27FC236}">
              <a16:creationId xmlns:a16="http://schemas.microsoft.com/office/drawing/2014/main" xmlns=""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7" name="181 CuadroTexto">
          <a:extLst>
            <a:ext uri="{FF2B5EF4-FFF2-40B4-BE49-F238E27FC236}">
              <a16:creationId xmlns:a16="http://schemas.microsoft.com/office/drawing/2014/main" xmlns=""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8" name="182 CuadroTexto">
          <a:extLst>
            <a:ext uri="{FF2B5EF4-FFF2-40B4-BE49-F238E27FC236}">
              <a16:creationId xmlns:a16="http://schemas.microsoft.com/office/drawing/2014/main" xmlns=""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9" name="183 CuadroTexto">
          <a:extLst>
            <a:ext uri="{FF2B5EF4-FFF2-40B4-BE49-F238E27FC236}">
              <a16:creationId xmlns:a16="http://schemas.microsoft.com/office/drawing/2014/main" xmlns=""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0" name="184 CuadroTexto">
          <a:extLst>
            <a:ext uri="{FF2B5EF4-FFF2-40B4-BE49-F238E27FC236}">
              <a16:creationId xmlns:a16="http://schemas.microsoft.com/office/drawing/2014/main" xmlns=""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1" name="185 CuadroTexto">
          <a:extLst>
            <a:ext uri="{FF2B5EF4-FFF2-40B4-BE49-F238E27FC236}">
              <a16:creationId xmlns:a16="http://schemas.microsoft.com/office/drawing/2014/main" xmlns=""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2" name="186 CuadroTexto">
          <a:extLst>
            <a:ext uri="{FF2B5EF4-FFF2-40B4-BE49-F238E27FC236}">
              <a16:creationId xmlns:a16="http://schemas.microsoft.com/office/drawing/2014/main" xmlns=""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3" name="187 CuadroTexto">
          <a:extLst>
            <a:ext uri="{FF2B5EF4-FFF2-40B4-BE49-F238E27FC236}">
              <a16:creationId xmlns:a16="http://schemas.microsoft.com/office/drawing/2014/main" xmlns=""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4" name="188 CuadroTexto">
          <a:extLst>
            <a:ext uri="{FF2B5EF4-FFF2-40B4-BE49-F238E27FC236}">
              <a16:creationId xmlns:a16="http://schemas.microsoft.com/office/drawing/2014/main" xmlns=""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5" name="189 CuadroTexto">
          <a:extLst>
            <a:ext uri="{FF2B5EF4-FFF2-40B4-BE49-F238E27FC236}">
              <a16:creationId xmlns:a16="http://schemas.microsoft.com/office/drawing/2014/main" xmlns=""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6" name="190 CuadroTexto">
          <a:extLst>
            <a:ext uri="{FF2B5EF4-FFF2-40B4-BE49-F238E27FC236}">
              <a16:creationId xmlns:a16="http://schemas.microsoft.com/office/drawing/2014/main" xmlns=""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7" name="191 CuadroTexto">
          <a:extLst>
            <a:ext uri="{FF2B5EF4-FFF2-40B4-BE49-F238E27FC236}">
              <a16:creationId xmlns:a16="http://schemas.microsoft.com/office/drawing/2014/main" xmlns=""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8" name="192 CuadroTexto">
          <a:extLst>
            <a:ext uri="{FF2B5EF4-FFF2-40B4-BE49-F238E27FC236}">
              <a16:creationId xmlns:a16="http://schemas.microsoft.com/office/drawing/2014/main" xmlns=""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9" name="193 CuadroTexto">
          <a:extLst>
            <a:ext uri="{FF2B5EF4-FFF2-40B4-BE49-F238E27FC236}">
              <a16:creationId xmlns:a16="http://schemas.microsoft.com/office/drawing/2014/main" xmlns=""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0" name="194 CuadroTexto">
          <a:extLst>
            <a:ext uri="{FF2B5EF4-FFF2-40B4-BE49-F238E27FC236}">
              <a16:creationId xmlns:a16="http://schemas.microsoft.com/office/drawing/2014/main" xmlns=""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1" name="195 CuadroTexto">
          <a:extLst>
            <a:ext uri="{FF2B5EF4-FFF2-40B4-BE49-F238E27FC236}">
              <a16:creationId xmlns:a16="http://schemas.microsoft.com/office/drawing/2014/main" xmlns=""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2" name="196 CuadroTexto">
          <a:extLst>
            <a:ext uri="{FF2B5EF4-FFF2-40B4-BE49-F238E27FC236}">
              <a16:creationId xmlns:a16="http://schemas.microsoft.com/office/drawing/2014/main" xmlns=""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3" name="197 CuadroTexto">
          <a:extLst>
            <a:ext uri="{FF2B5EF4-FFF2-40B4-BE49-F238E27FC236}">
              <a16:creationId xmlns:a16="http://schemas.microsoft.com/office/drawing/2014/main" xmlns=""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4" name="198 CuadroTexto">
          <a:extLst>
            <a:ext uri="{FF2B5EF4-FFF2-40B4-BE49-F238E27FC236}">
              <a16:creationId xmlns:a16="http://schemas.microsoft.com/office/drawing/2014/main" xmlns=""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5" name="199 CuadroTexto">
          <a:extLst>
            <a:ext uri="{FF2B5EF4-FFF2-40B4-BE49-F238E27FC236}">
              <a16:creationId xmlns:a16="http://schemas.microsoft.com/office/drawing/2014/main" xmlns=""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6" name="200 CuadroTexto">
          <a:extLst>
            <a:ext uri="{FF2B5EF4-FFF2-40B4-BE49-F238E27FC236}">
              <a16:creationId xmlns:a16="http://schemas.microsoft.com/office/drawing/2014/main" xmlns=""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7" name="201 CuadroTexto">
          <a:extLst>
            <a:ext uri="{FF2B5EF4-FFF2-40B4-BE49-F238E27FC236}">
              <a16:creationId xmlns:a16="http://schemas.microsoft.com/office/drawing/2014/main" xmlns=""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8" name="202 CuadroTexto">
          <a:extLst>
            <a:ext uri="{FF2B5EF4-FFF2-40B4-BE49-F238E27FC236}">
              <a16:creationId xmlns:a16="http://schemas.microsoft.com/office/drawing/2014/main" xmlns=""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9" name="203 CuadroTexto">
          <a:extLst>
            <a:ext uri="{FF2B5EF4-FFF2-40B4-BE49-F238E27FC236}">
              <a16:creationId xmlns:a16="http://schemas.microsoft.com/office/drawing/2014/main" xmlns=""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0" name="204 CuadroTexto">
          <a:extLst>
            <a:ext uri="{FF2B5EF4-FFF2-40B4-BE49-F238E27FC236}">
              <a16:creationId xmlns:a16="http://schemas.microsoft.com/office/drawing/2014/main" xmlns=""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1" name="205 CuadroTexto">
          <a:extLst>
            <a:ext uri="{FF2B5EF4-FFF2-40B4-BE49-F238E27FC236}">
              <a16:creationId xmlns:a16="http://schemas.microsoft.com/office/drawing/2014/main" xmlns=""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2" name="206 CuadroTexto">
          <a:extLst>
            <a:ext uri="{FF2B5EF4-FFF2-40B4-BE49-F238E27FC236}">
              <a16:creationId xmlns:a16="http://schemas.microsoft.com/office/drawing/2014/main" xmlns=""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3" name="207 CuadroTexto">
          <a:extLst>
            <a:ext uri="{FF2B5EF4-FFF2-40B4-BE49-F238E27FC236}">
              <a16:creationId xmlns:a16="http://schemas.microsoft.com/office/drawing/2014/main" xmlns=""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4" name="208 CuadroTexto">
          <a:extLst>
            <a:ext uri="{FF2B5EF4-FFF2-40B4-BE49-F238E27FC236}">
              <a16:creationId xmlns:a16="http://schemas.microsoft.com/office/drawing/2014/main" xmlns=""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5" name="209 CuadroTexto">
          <a:extLst>
            <a:ext uri="{FF2B5EF4-FFF2-40B4-BE49-F238E27FC236}">
              <a16:creationId xmlns:a16="http://schemas.microsoft.com/office/drawing/2014/main" xmlns=""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6" name="210 CuadroTexto">
          <a:extLst>
            <a:ext uri="{FF2B5EF4-FFF2-40B4-BE49-F238E27FC236}">
              <a16:creationId xmlns:a16="http://schemas.microsoft.com/office/drawing/2014/main" xmlns=""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7" name="211 CuadroTexto">
          <a:extLst>
            <a:ext uri="{FF2B5EF4-FFF2-40B4-BE49-F238E27FC236}">
              <a16:creationId xmlns:a16="http://schemas.microsoft.com/office/drawing/2014/main" xmlns=""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8" name="212 CuadroTexto">
          <a:extLst>
            <a:ext uri="{FF2B5EF4-FFF2-40B4-BE49-F238E27FC236}">
              <a16:creationId xmlns:a16="http://schemas.microsoft.com/office/drawing/2014/main" xmlns=""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9" name="213 CuadroTexto">
          <a:extLst>
            <a:ext uri="{FF2B5EF4-FFF2-40B4-BE49-F238E27FC236}">
              <a16:creationId xmlns:a16="http://schemas.microsoft.com/office/drawing/2014/main" xmlns=""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0" name="214 CuadroTexto">
          <a:extLst>
            <a:ext uri="{FF2B5EF4-FFF2-40B4-BE49-F238E27FC236}">
              <a16:creationId xmlns:a16="http://schemas.microsoft.com/office/drawing/2014/main" xmlns=""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1" name="215 CuadroTexto">
          <a:extLst>
            <a:ext uri="{FF2B5EF4-FFF2-40B4-BE49-F238E27FC236}">
              <a16:creationId xmlns:a16="http://schemas.microsoft.com/office/drawing/2014/main" xmlns=""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2" name="216 CuadroTexto">
          <a:extLst>
            <a:ext uri="{FF2B5EF4-FFF2-40B4-BE49-F238E27FC236}">
              <a16:creationId xmlns:a16="http://schemas.microsoft.com/office/drawing/2014/main" xmlns=""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3" name="217 CuadroTexto">
          <a:extLst>
            <a:ext uri="{FF2B5EF4-FFF2-40B4-BE49-F238E27FC236}">
              <a16:creationId xmlns:a16="http://schemas.microsoft.com/office/drawing/2014/main" xmlns=""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4" name="218 CuadroTexto">
          <a:extLst>
            <a:ext uri="{FF2B5EF4-FFF2-40B4-BE49-F238E27FC236}">
              <a16:creationId xmlns:a16="http://schemas.microsoft.com/office/drawing/2014/main" xmlns=""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5" name="219 CuadroTexto">
          <a:extLst>
            <a:ext uri="{FF2B5EF4-FFF2-40B4-BE49-F238E27FC236}">
              <a16:creationId xmlns:a16="http://schemas.microsoft.com/office/drawing/2014/main" xmlns=""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6" name="220 CuadroTexto">
          <a:extLst>
            <a:ext uri="{FF2B5EF4-FFF2-40B4-BE49-F238E27FC236}">
              <a16:creationId xmlns:a16="http://schemas.microsoft.com/office/drawing/2014/main" xmlns=""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7" name="221 CuadroTexto">
          <a:extLst>
            <a:ext uri="{FF2B5EF4-FFF2-40B4-BE49-F238E27FC236}">
              <a16:creationId xmlns:a16="http://schemas.microsoft.com/office/drawing/2014/main" xmlns=""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8" name="222 CuadroTexto">
          <a:extLst>
            <a:ext uri="{FF2B5EF4-FFF2-40B4-BE49-F238E27FC236}">
              <a16:creationId xmlns:a16="http://schemas.microsoft.com/office/drawing/2014/main" xmlns=""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9" name="223 CuadroTexto">
          <a:extLst>
            <a:ext uri="{FF2B5EF4-FFF2-40B4-BE49-F238E27FC236}">
              <a16:creationId xmlns:a16="http://schemas.microsoft.com/office/drawing/2014/main" xmlns=""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0" name="224 CuadroTexto">
          <a:extLst>
            <a:ext uri="{FF2B5EF4-FFF2-40B4-BE49-F238E27FC236}">
              <a16:creationId xmlns:a16="http://schemas.microsoft.com/office/drawing/2014/main" xmlns=""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1" name="225 CuadroTexto">
          <a:extLst>
            <a:ext uri="{FF2B5EF4-FFF2-40B4-BE49-F238E27FC236}">
              <a16:creationId xmlns:a16="http://schemas.microsoft.com/office/drawing/2014/main" xmlns=""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2" name="226 CuadroTexto">
          <a:extLst>
            <a:ext uri="{FF2B5EF4-FFF2-40B4-BE49-F238E27FC236}">
              <a16:creationId xmlns:a16="http://schemas.microsoft.com/office/drawing/2014/main" xmlns=""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3" name="227 CuadroTexto">
          <a:extLst>
            <a:ext uri="{FF2B5EF4-FFF2-40B4-BE49-F238E27FC236}">
              <a16:creationId xmlns:a16="http://schemas.microsoft.com/office/drawing/2014/main" xmlns=""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4" name="228 CuadroTexto">
          <a:extLst>
            <a:ext uri="{FF2B5EF4-FFF2-40B4-BE49-F238E27FC236}">
              <a16:creationId xmlns:a16="http://schemas.microsoft.com/office/drawing/2014/main" xmlns=""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5" name="229 CuadroTexto">
          <a:extLst>
            <a:ext uri="{FF2B5EF4-FFF2-40B4-BE49-F238E27FC236}">
              <a16:creationId xmlns:a16="http://schemas.microsoft.com/office/drawing/2014/main" xmlns=""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6" name="230 CuadroTexto">
          <a:extLst>
            <a:ext uri="{FF2B5EF4-FFF2-40B4-BE49-F238E27FC236}">
              <a16:creationId xmlns:a16="http://schemas.microsoft.com/office/drawing/2014/main" xmlns=""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7" name="231 CuadroTexto">
          <a:extLst>
            <a:ext uri="{FF2B5EF4-FFF2-40B4-BE49-F238E27FC236}">
              <a16:creationId xmlns:a16="http://schemas.microsoft.com/office/drawing/2014/main" xmlns=""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8" name="232 CuadroTexto">
          <a:extLst>
            <a:ext uri="{FF2B5EF4-FFF2-40B4-BE49-F238E27FC236}">
              <a16:creationId xmlns:a16="http://schemas.microsoft.com/office/drawing/2014/main" xmlns=""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9" name="233 CuadroTexto">
          <a:extLst>
            <a:ext uri="{FF2B5EF4-FFF2-40B4-BE49-F238E27FC236}">
              <a16:creationId xmlns:a16="http://schemas.microsoft.com/office/drawing/2014/main" xmlns=""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0" name="234 CuadroTexto">
          <a:extLst>
            <a:ext uri="{FF2B5EF4-FFF2-40B4-BE49-F238E27FC236}">
              <a16:creationId xmlns:a16="http://schemas.microsoft.com/office/drawing/2014/main" xmlns=""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1" name="235 CuadroTexto">
          <a:extLst>
            <a:ext uri="{FF2B5EF4-FFF2-40B4-BE49-F238E27FC236}">
              <a16:creationId xmlns:a16="http://schemas.microsoft.com/office/drawing/2014/main" xmlns=""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2" name="236 CuadroTexto">
          <a:extLst>
            <a:ext uri="{FF2B5EF4-FFF2-40B4-BE49-F238E27FC236}">
              <a16:creationId xmlns:a16="http://schemas.microsoft.com/office/drawing/2014/main" xmlns=""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3" name="237 CuadroTexto">
          <a:extLst>
            <a:ext uri="{FF2B5EF4-FFF2-40B4-BE49-F238E27FC236}">
              <a16:creationId xmlns:a16="http://schemas.microsoft.com/office/drawing/2014/main" xmlns=""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4" name="238 CuadroTexto">
          <a:extLst>
            <a:ext uri="{FF2B5EF4-FFF2-40B4-BE49-F238E27FC236}">
              <a16:creationId xmlns:a16="http://schemas.microsoft.com/office/drawing/2014/main" xmlns=""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5" name="239 CuadroTexto">
          <a:extLst>
            <a:ext uri="{FF2B5EF4-FFF2-40B4-BE49-F238E27FC236}">
              <a16:creationId xmlns:a16="http://schemas.microsoft.com/office/drawing/2014/main" xmlns=""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6" name="240 CuadroTexto">
          <a:extLst>
            <a:ext uri="{FF2B5EF4-FFF2-40B4-BE49-F238E27FC236}">
              <a16:creationId xmlns:a16="http://schemas.microsoft.com/office/drawing/2014/main" xmlns=""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7" name="241 CuadroTexto">
          <a:extLst>
            <a:ext uri="{FF2B5EF4-FFF2-40B4-BE49-F238E27FC236}">
              <a16:creationId xmlns:a16="http://schemas.microsoft.com/office/drawing/2014/main" xmlns=""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8" name="242 CuadroTexto">
          <a:extLst>
            <a:ext uri="{FF2B5EF4-FFF2-40B4-BE49-F238E27FC236}">
              <a16:creationId xmlns:a16="http://schemas.microsoft.com/office/drawing/2014/main" xmlns=""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9" name="243 CuadroTexto">
          <a:extLst>
            <a:ext uri="{FF2B5EF4-FFF2-40B4-BE49-F238E27FC236}">
              <a16:creationId xmlns:a16="http://schemas.microsoft.com/office/drawing/2014/main" xmlns=""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0" name="244 CuadroTexto">
          <a:extLst>
            <a:ext uri="{FF2B5EF4-FFF2-40B4-BE49-F238E27FC236}">
              <a16:creationId xmlns:a16="http://schemas.microsoft.com/office/drawing/2014/main" xmlns=""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1" name="245 CuadroTexto">
          <a:extLst>
            <a:ext uri="{FF2B5EF4-FFF2-40B4-BE49-F238E27FC236}">
              <a16:creationId xmlns:a16="http://schemas.microsoft.com/office/drawing/2014/main" xmlns=""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2" name="246 CuadroTexto">
          <a:extLst>
            <a:ext uri="{FF2B5EF4-FFF2-40B4-BE49-F238E27FC236}">
              <a16:creationId xmlns:a16="http://schemas.microsoft.com/office/drawing/2014/main" xmlns=""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3" name="247 CuadroTexto">
          <a:extLst>
            <a:ext uri="{FF2B5EF4-FFF2-40B4-BE49-F238E27FC236}">
              <a16:creationId xmlns:a16="http://schemas.microsoft.com/office/drawing/2014/main" xmlns=""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4" name="248 CuadroTexto">
          <a:extLst>
            <a:ext uri="{FF2B5EF4-FFF2-40B4-BE49-F238E27FC236}">
              <a16:creationId xmlns:a16="http://schemas.microsoft.com/office/drawing/2014/main" xmlns=""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5" name="249 CuadroTexto">
          <a:extLst>
            <a:ext uri="{FF2B5EF4-FFF2-40B4-BE49-F238E27FC236}">
              <a16:creationId xmlns:a16="http://schemas.microsoft.com/office/drawing/2014/main" xmlns=""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6" name="250 CuadroTexto">
          <a:extLst>
            <a:ext uri="{FF2B5EF4-FFF2-40B4-BE49-F238E27FC236}">
              <a16:creationId xmlns:a16="http://schemas.microsoft.com/office/drawing/2014/main" xmlns=""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7" name="251 CuadroTexto">
          <a:extLst>
            <a:ext uri="{FF2B5EF4-FFF2-40B4-BE49-F238E27FC236}">
              <a16:creationId xmlns:a16="http://schemas.microsoft.com/office/drawing/2014/main" xmlns=""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8" name="252 CuadroTexto">
          <a:extLst>
            <a:ext uri="{FF2B5EF4-FFF2-40B4-BE49-F238E27FC236}">
              <a16:creationId xmlns:a16="http://schemas.microsoft.com/office/drawing/2014/main" xmlns=""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9" name="253 CuadroTexto">
          <a:extLst>
            <a:ext uri="{FF2B5EF4-FFF2-40B4-BE49-F238E27FC236}">
              <a16:creationId xmlns:a16="http://schemas.microsoft.com/office/drawing/2014/main" xmlns=""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0" name="254 CuadroTexto">
          <a:extLst>
            <a:ext uri="{FF2B5EF4-FFF2-40B4-BE49-F238E27FC236}">
              <a16:creationId xmlns:a16="http://schemas.microsoft.com/office/drawing/2014/main" xmlns=""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1" name="255 CuadroTexto">
          <a:extLst>
            <a:ext uri="{FF2B5EF4-FFF2-40B4-BE49-F238E27FC236}">
              <a16:creationId xmlns:a16="http://schemas.microsoft.com/office/drawing/2014/main" xmlns=""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2" name="256 CuadroTexto">
          <a:extLst>
            <a:ext uri="{FF2B5EF4-FFF2-40B4-BE49-F238E27FC236}">
              <a16:creationId xmlns:a16="http://schemas.microsoft.com/office/drawing/2014/main" xmlns=""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3" name="257 CuadroTexto">
          <a:extLst>
            <a:ext uri="{FF2B5EF4-FFF2-40B4-BE49-F238E27FC236}">
              <a16:creationId xmlns:a16="http://schemas.microsoft.com/office/drawing/2014/main" xmlns=""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4" name="258 CuadroTexto">
          <a:extLst>
            <a:ext uri="{FF2B5EF4-FFF2-40B4-BE49-F238E27FC236}">
              <a16:creationId xmlns:a16="http://schemas.microsoft.com/office/drawing/2014/main" xmlns=""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5" name="259 CuadroTexto">
          <a:extLst>
            <a:ext uri="{FF2B5EF4-FFF2-40B4-BE49-F238E27FC236}">
              <a16:creationId xmlns:a16="http://schemas.microsoft.com/office/drawing/2014/main" xmlns=""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6" name="260 CuadroTexto">
          <a:extLst>
            <a:ext uri="{FF2B5EF4-FFF2-40B4-BE49-F238E27FC236}">
              <a16:creationId xmlns:a16="http://schemas.microsoft.com/office/drawing/2014/main" xmlns=""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7" name="261 CuadroTexto">
          <a:extLst>
            <a:ext uri="{FF2B5EF4-FFF2-40B4-BE49-F238E27FC236}">
              <a16:creationId xmlns:a16="http://schemas.microsoft.com/office/drawing/2014/main" xmlns=""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8" name="262 CuadroTexto">
          <a:extLst>
            <a:ext uri="{FF2B5EF4-FFF2-40B4-BE49-F238E27FC236}">
              <a16:creationId xmlns:a16="http://schemas.microsoft.com/office/drawing/2014/main" xmlns=""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9" name="263 CuadroTexto">
          <a:extLst>
            <a:ext uri="{FF2B5EF4-FFF2-40B4-BE49-F238E27FC236}">
              <a16:creationId xmlns:a16="http://schemas.microsoft.com/office/drawing/2014/main" xmlns=""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0" name="264 CuadroTexto">
          <a:extLst>
            <a:ext uri="{FF2B5EF4-FFF2-40B4-BE49-F238E27FC236}">
              <a16:creationId xmlns:a16="http://schemas.microsoft.com/office/drawing/2014/main" xmlns=""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1" name="265 CuadroTexto">
          <a:extLst>
            <a:ext uri="{FF2B5EF4-FFF2-40B4-BE49-F238E27FC236}">
              <a16:creationId xmlns:a16="http://schemas.microsoft.com/office/drawing/2014/main" xmlns=""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2" name="266 CuadroTexto">
          <a:extLst>
            <a:ext uri="{FF2B5EF4-FFF2-40B4-BE49-F238E27FC236}">
              <a16:creationId xmlns:a16="http://schemas.microsoft.com/office/drawing/2014/main" xmlns=""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3" name="267 CuadroTexto">
          <a:extLst>
            <a:ext uri="{FF2B5EF4-FFF2-40B4-BE49-F238E27FC236}">
              <a16:creationId xmlns:a16="http://schemas.microsoft.com/office/drawing/2014/main" xmlns=""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184" name="268 CuadroTexto">
          <a:extLst>
            <a:ext uri="{FF2B5EF4-FFF2-40B4-BE49-F238E27FC236}">
              <a16:creationId xmlns:a16="http://schemas.microsoft.com/office/drawing/2014/main" xmlns="" id="{00000000-0008-0000-2000-00008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5" name="269 CuadroTexto">
          <a:extLst>
            <a:ext uri="{FF2B5EF4-FFF2-40B4-BE49-F238E27FC236}">
              <a16:creationId xmlns:a16="http://schemas.microsoft.com/office/drawing/2014/main" xmlns="" id="{00000000-0008-0000-2000-000089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6" name="270 CuadroTexto">
          <a:extLst>
            <a:ext uri="{FF2B5EF4-FFF2-40B4-BE49-F238E27FC236}">
              <a16:creationId xmlns:a16="http://schemas.microsoft.com/office/drawing/2014/main" xmlns="" id="{00000000-0008-0000-2000-00008A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7" name="271 CuadroTexto">
          <a:extLst>
            <a:ext uri="{FF2B5EF4-FFF2-40B4-BE49-F238E27FC236}">
              <a16:creationId xmlns:a16="http://schemas.microsoft.com/office/drawing/2014/main" xmlns="" id="{00000000-0008-0000-2000-00008B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8" name="272 CuadroTexto">
          <a:extLst>
            <a:ext uri="{FF2B5EF4-FFF2-40B4-BE49-F238E27FC236}">
              <a16:creationId xmlns:a16="http://schemas.microsoft.com/office/drawing/2014/main" xmlns="" id="{00000000-0008-0000-2000-00008C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9" name="273 CuadroTexto">
          <a:extLst>
            <a:ext uri="{FF2B5EF4-FFF2-40B4-BE49-F238E27FC236}">
              <a16:creationId xmlns:a16="http://schemas.microsoft.com/office/drawing/2014/main" xmlns="" id="{00000000-0008-0000-2000-00008D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0" name="274 CuadroTexto">
          <a:extLst>
            <a:ext uri="{FF2B5EF4-FFF2-40B4-BE49-F238E27FC236}">
              <a16:creationId xmlns:a16="http://schemas.microsoft.com/office/drawing/2014/main" xmlns="" id="{00000000-0008-0000-2000-00008E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1" name="275 CuadroTexto">
          <a:extLst>
            <a:ext uri="{FF2B5EF4-FFF2-40B4-BE49-F238E27FC236}">
              <a16:creationId xmlns:a16="http://schemas.microsoft.com/office/drawing/2014/main" xmlns="" id="{00000000-0008-0000-2000-00008F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2" name="276 CuadroTexto">
          <a:extLst>
            <a:ext uri="{FF2B5EF4-FFF2-40B4-BE49-F238E27FC236}">
              <a16:creationId xmlns:a16="http://schemas.microsoft.com/office/drawing/2014/main" xmlns="" id="{00000000-0008-0000-2000-000090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3" name="277 CuadroTexto">
          <a:extLst>
            <a:ext uri="{FF2B5EF4-FFF2-40B4-BE49-F238E27FC236}">
              <a16:creationId xmlns:a16="http://schemas.microsoft.com/office/drawing/2014/main" xmlns="" id="{00000000-0008-0000-2000-000091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4" name="278 CuadroTexto">
          <a:extLst>
            <a:ext uri="{FF2B5EF4-FFF2-40B4-BE49-F238E27FC236}">
              <a16:creationId xmlns:a16="http://schemas.microsoft.com/office/drawing/2014/main" xmlns="" id="{00000000-0008-0000-2000-000092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5" name="279 CuadroTexto">
          <a:extLst>
            <a:ext uri="{FF2B5EF4-FFF2-40B4-BE49-F238E27FC236}">
              <a16:creationId xmlns:a16="http://schemas.microsoft.com/office/drawing/2014/main" xmlns="" id="{00000000-0008-0000-2000-000093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6" name="280 CuadroTexto">
          <a:extLst>
            <a:ext uri="{FF2B5EF4-FFF2-40B4-BE49-F238E27FC236}">
              <a16:creationId xmlns:a16="http://schemas.microsoft.com/office/drawing/2014/main" xmlns="" id="{00000000-0008-0000-2000-000094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7" name="281 CuadroTexto">
          <a:extLst>
            <a:ext uri="{FF2B5EF4-FFF2-40B4-BE49-F238E27FC236}">
              <a16:creationId xmlns:a16="http://schemas.microsoft.com/office/drawing/2014/main" xmlns="" id="{00000000-0008-0000-2000-000095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8" name="282 CuadroTexto">
          <a:extLst>
            <a:ext uri="{FF2B5EF4-FFF2-40B4-BE49-F238E27FC236}">
              <a16:creationId xmlns:a16="http://schemas.microsoft.com/office/drawing/2014/main" xmlns="" id="{00000000-0008-0000-2000-000096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9" name="283 CuadroTexto">
          <a:extLst>
            <a:ext uri="{FF2B5EF4-FFF2-40B4-BE49-F238E27FC236}">
              <a16:creationId xmlns:a16="http://schemas.microsoft.com/office/drawing/2014/main" xmlns="" id="{00000000-0008-0000-2000-000097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200" name="284 CuadroTexto">
          <a:extLst>
            <a:ext uri="{FF2B5EF4-FFF2-40B4-BE49-F238E27FC236}">
              <a16:creationId xmlns:a16="http://schemas.microsoft.com/office/drawing/2014/main" xmlns="" id="{00000000-0008-0000-2000-00009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1" name="285 CuadroTexto">
          <a:extLst>
            <a:ext uri="{FF2B5EF4-FFF2-40B4-BE49-F238E27FC236}">
              <a16:creationId xmlns:a16="http://schemas.microsoft.com/office/drawing/2014/main" xmlns=""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2" name="286 CuadroTexto">
          <a:extLst>
            <a:ext uri="{FF2B5EF4-FFF2-40B4-BE49-F238E27FC236}">
              <a16:creationId xmlns:a16="http://schemas.microsoft.com/office/drawing/2014/main" xmlns=""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3" name="287 CuadroTexto">
          <a:extLst>
            <a:ext uri="{FF2B5EF4-FFF2-40B4-BE49-F238E27FC236}">
              <a16:creationId xmlns:a16="http://schemas.microsoft.com/office/drawing/2014/main" xmlns=""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4" name="288 CuadroTexto">
          <a:extLst>
            <a:ext uri="{FF2B5EF4-FFF2-40B4-BE49-F238E27FC236}">
              <a16:creationId xmlns:a16="http://schemas.microsoft.com/office/drawing/2014/main" xmlns=""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5" name="289 CuadroTexto">
          <a:extLst>
            <a:ext uri="{FF2B5EF4-FFF2-40B4-BE49-F238E27FC236}">
              <a16:creationId xmlns:a16="http://schemas.microsoft.com/office/drawing/2014/main" xmlns=""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6" name="290 CuadroTexto">
          <a:extLst>
            <a:ext uri="{FF2B5EF4-FFF2-40B4-BE49-F238E27FC236}">
              <a16:creationId xmlns:a16="http://schemas.microsoft.com/office/drawing/2014/main" xmlns=""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7" name="291 CuadroTexto">
          <a:extLst>
            <a:ext uri="{FF2B5EF4-FFF2-40B4-BE49-F238E27FC236}">
              <a16:creationId xmlns:a16="http://schemas.microsoft.com/office/drawing/2014/main" xmlns=""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8" name="292 CuadroTexto">
          <a:extLst>
            <a:ext uri="{FF2B5EF4-FFF2-40B4-BE49-F238E27FC236}">
              <a16:creationId xmlns:a16="http://schemas.microsoft.com/office/drawing/2014/main" xmlns=""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9" name="293 CuadroTexto">
          <a:extLst>
            <a:ext uri="{FF2B5EF4-FFF2-40B4-BE49-F238E27FC236}">
              <a16:creationId xmlns:a16="http://schemas.microsoft.com/office/drawing/2014/main" xmlns=""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0" name="294 CuadroTexto">
          <a:extLst>
            <a:ext uri="{FF2B5EF4-FFF2-40B4-BE49-F238E27FC236}">
              <a16:creationId xmlns:a16="http://schemas.microsoft.com/office/drawing/2014/main" xmlns=""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1" name="295 CuadroTexto">
          <a:extLst>
            <a:ext uri="{FF2B5EF4-FFF2-40B4-BE49-F238E27FC236}">
              <a16:creationId xmlns:a16="http://schemas.microsoft.com/office/drawing/2014/main" xmlns=""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2" name="296 CuadroTexto">
          <a:extLst>
            <a:ext uri="{FF2B5EF4-FFF2-40B4-BE49-F238E27FC236}">
              <a16:creationId xmlns:a16="http://schemas.microsoft.com/office/drawing/2014/main" xmlns=""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3" name="17 CuadroTexto">
          <a:extLst>
            <a:ext uri="{FF2B5EF4-FFF2-40B4-BE49-F238E27FC236}">
              <a16:creationId xmlns:a16="http://schemas.microsoft.com/office/drawing/2014/main" xmlns=""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214" name="90 CuadroTexto">
          <a:extLst>
            <a:ext uri="{FF2B5EF4-FFF2-40B4-BE49-F238E27FC236}">
              <a16:creationId xmlns:a16="http://schemas.microsoft.com/office/drawing/2014/main" xmlns="" id="{00000000-0008-0000-2000-0000A6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5" name="91 CuadroTexto">
          <a:extLst>
            <a:ext uri="{FF2B5EF4-FFF2-40B4-BE49-F238E27FC236}">
              <a16:creationId xmlns:a16="http://schemas.microsoft.com/office/drawing/2014/main" xmlns="" id="{00000000-0008-0000-2000-0000A7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6" name="92 CuadroTexto">
          <a:extLst>
            <a:ext uri="{FF2B5EF4-FFF2-40B4-BE49-F238E27FC236}">
              <a16:creationId xmlns:a16="http://schemas.microsoft.com/office/drawing/2014/main" xmlns="" id="{00000000-0008-0000-2000-0000A8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7" name="93 CuadroTexto">
          <a:extLst>
            <a:ext uri="{FF2B5EF4-FFF2-40B4-BE49-F238E27FC236}">
              <a16:creationId xmlns:a16="http://schemas.microsoft.com/office/drawing/2014/main" xmlns="" id="{00000000-0008-0000-2000-0000A9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8" name="94 CuadroTexto">
          <a:extLst>
            <a:ext uri="{FF2B5EF4-FFF2-40B4-BE49-F238E27FC236}">
              <a16:creationId xmlns:a16="http://schemas.microsoft.com/office/drawing/2014/main" xmlns="" id="{00000000-0008-0000-2000-0000AA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9" name="95 CuadroTexto">
          <a:extLst>
            <a:ext uri="{FF2B5EF4-FFF2-40B4-BE49-F238E27FC236}">
              <a16:creationId xmlns:a16="http://schemas.microsoft.com/office/drawing/2014/main" xmlns="" id="{00000000-0008-0000-2000-0000AB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0" name="96 CuadroTexto">
          <a:extLst>
            <a:ext uri="{FF2B5EF4-FFF2-40B4-BE49-F238E27FC236}">
              <a16:creationId xmlns:a16="http://schemas.microsoft.com/office/drawing/2014/main" xmlns="" id="{00000000-0008-0000-2000-0000AC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1" name="97 CuadroTexto">
          <a:extLst>
            <a:ext uri="{FF2B5EF4-FFF2-40B4-BE49-F238E27FC236}">
              <a16:creationId xmlns:a16="http://schemas.microsoft.com/office/drawing/2014/main" xmlns="" id="{00000000-0008-0000-2000-0000AD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2" name="98 CuadroTexto">
          <a:extLst>
            <a:ext uri="{FF2B5EF4-FFF2-40B4-BE49-F238E27FC236}">
              <a16:creationId xmlns:a16="http://schemas.microsoft.com/office/drawing/2014/main" xmlns="" id="{00000000-0008-0000-2000-0000AE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3" name="99 CuadroTexto">
          <a:extLst>
            <a:ext uri="{FF2B5EF4-FFF2-40B4-BE49-F238E27FC236}">
              <a16:creationId xmlns:a16="http://schemas.microsoft.com/office/drawing/2014/main" xmlns="" id="{00000000-0008-0000-2000-0000AF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4" name="100 CuadroTexto">
          <a:extLst>
            <a:ext uri="{FF2B5EF4-FFF2-40B4-BE49-F238E27FC236}">
              <a16:creationId xmlns:a16="http://schemas.microsoft.com/office/drawing/2014/main" xmlns="" id="{00000000-0008-0000-2000-0000B0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5" name="101 CuadroTexto">
          <a:extLst>
            <a:ext uri="{FF2B5EF4-FFF2-40B4-BE49-F238E27FC236}">
              <a16:creationId xmlns:a16="http://schemas.microsoft.com/office/drawing/2014/main" xmlns="" id="{00000000-0008-0000-2000-0000B1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6" name="118 CuadroTexto">
          <a:extLst>
            <a:ext uri="{FF2B5EF4-FFF2-40B4-BE49-F238E27FC236}">
              <a16:creationId xmlns:a16="http://schemas.microsoft.com/office/drawing/2014/main" xmlns=""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7" name="119 CuadroTexto">
          <a:extLst>
            <a:ext uri="{FF2B5EF4-FFF2-40B4-BE49-F238E27FC236}">
              <a16:creationId xmlns:a16="http://schemas.microsoft.com/office/drawing/2014/main" xmlns=""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8" name="120 CuadroTexto">
          <a:extLst>
            <a:ext uri="{FF2B5EF4-FFF2-40B4-BE49-F238E27FC236}">
              <a16:creationId xmlns:a16="http://schemas.microsoft.com/office/drawing/2014/main" xmlns=""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9" name="121 CuadroTexto">
          <a:extLst>
            <a:ext uri="{FF2B5EF4-FFF2-40B4-BE49-F238E27FC236}">
              <a16:creationId xmlns:a16="http://schemas.microsoft.com/office/drawing/2014/main" xmlns=""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0" name="122 CuadroTexto">
          <a:extLst>
            <a:ext uri="{FF2B5EF4-FFF2-40B4-BE49-F238E27FC236}">
              <a16:creationId xmlns:a16="http://schemas.microsoft.com/office/drawing/2014/main" xmlns=""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1" name="123 CuadroTexto">
          <a:extLst>
            <a:ext uri="{FF2B5EF4-FFF2-40B4-BE49-F238E27FC236}">
              <a16:creationId xmlns:a16="http://schemas.microsoft.com/office/drawing/2014/main" xmlns=""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2" name="124 CuadroTexto">
          <a:extLst>
            <a:ext uri="{FF2B5EF4-FFF2-40B4-BE49-F238E27FC236}">
              <a16:creationId xmlns:a16="http://schemas.microsoft.com/office/drawing/2014/main" xmlns=""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3" name="125 CuadroTexto">
          <a:extLst>
            <a:ext uri="{FF2B5EF4-FFF2-40B4-BE49-F238E27FC236}">
              <a16:creationId xmlns:a16="http://schemas.microsoft.com/office/drawing/2014/main" xmlns=""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4" name="143 CuadroTexto">
          <a:extLst>
            <a:ext uri="{FF2B5EF4-FFF2-40B4-BE49-F238E27FC236}">
              <a16:creationId xmlns:a16="http://schemas.microsoft.com/office/drawing/2014/main" xmlns=""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5" name="144 CuadroTexto">
          <a:extLst>
            <a:ext uri="{FF2B5EF4-FFF2-40B4-BE49-F238E27FC236}">
              <a16:creationId xmlns:a16="http://schemas.microsoft.com/office/drawing/2014/main" xmlns=""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6" name="145 CuadroTexto">
          <a:extLst>
            <a:ext uri="{FF2B5EF4-FFF2-40B4-BE49-F238E27FC236}">
              <a16:creationId xmlns:a16="http://schemas.microsoft.com/office/drawing/2014/main" xmlns=""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7" name="146 CuadroTexto">
          <a:extLst>
            <a:ext uri="{FF2B5EF4-FFF2-40B4-BE49-F238E27FC236}">
              <a16:creationId xmlns:a16="http://schemas.microsoft.com/office/drawing/2014/main" xmlns=""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8" name="147 CuadroTexto">
          <a:extLst>
            <a:ext uri="{FF2B5EF4-FFF2-40B4-BE49-F238E27FC236}">
              <a16:creationId xmlns:a16="http://schemas.microsoft.com/office/drawing/2014/main" xmlns=""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9" name="148 CuadroTexto">
          <a:extLst>
            <a:ext uri="{FF2B5EF4-FFF2-40B4-BE49-F238E27FC236}">
              <a16:creationId xmlns:a16="http://schemas.microsoft.com/office/drawing/2014/main" xmlns=""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0" name="149 CuadroTexto">
          <a:extLst>
            <a:ext uri="{FF2B5EF4-FFF2-40B4-BE49-F238E27FC236}">
              <a16:creationId xmlns:a16="http://schemas.microsoft.com/office/drawing/2014/main" xmlns=""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1" name="150 CuadroTexto">
          <a:extLst>
            <a:ext uri="{FF2B5EF4-FFF2-40B4-BE49-F238E27FC236}">
              <a16:creationId xmlns:a16="http://schemas.microsoft.com/office/drawing/2014/main" xmlns=""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2" name="151 CuadroTexto">
          <a:extLst>
            <a:ext uri="{FF2B5EF4-FFF2-40B4-BE49-F238E27FC236}">
              <a16:creationId xmlns:a16="http://schemas.microsoft.com/office/drawing/2014/main" xmlns=""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3" name="152 CuadroTexto">
          <a:extLst>
            <a:ext uri="{FF2B5EF4-FFF2-40B4-BE49-F238E27FC236}">
              <a16:creationId xmlns:a16="http://schemas.microsoft.com/office/drawing/2014/main" xmlns=""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4" name="153 CuadroTexto">
          <a:extLst>
            <a:ext uri="{FF2B5EF4-FFF2-40B4-BE49-F238E27FC236}">
              <a16:creationId xmlns:a16="http://schemas.microsoft.com/office/drawing/2014/main" xmlns=""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5" name="154 CuadroTexto">
          <a:extLst>
            <a:ext uri="{FF2B5EF4-FFF2-40B4-BE49-F238E27FC236}">
              <a16:creationId xmlns:a16="http://schemas.microsoft.com/office/drawing/2014/main" xmlns=""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6" name="155 CuadroTexto">
          <a:extLst>
            <a:ext uri="{FF2B5EF4-FFF2-40B4-BE49-F238E27FC236}">
              <a16:creationId xmlns:a16="http://schemas.microsoft.com/office/drawing/2014/main" xmlns=""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7" name="156 CuadroTexto">
          <a:extLst>
            <a:ext uri="{FF2B5EF4-FFF2-40B4-BE49-F238E27FC236}">
              <a16:creationId xmlns:a16="http://schemas.microsoft.com/office/drawing/2014/main" xmlns=""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8" name="157 CuadroTexto">
          <a:extLst>
            <a:ext uri="{FF2B5EF4-FFF2-40B4-BE49-F238E27FC236}">
              <a16:creationId xmlns:a16="http://schemas.microsoft.com/office/drawing/2014/main" xmlns=""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9" name="158 CuadroTexto">
          <a:extLst>
            <a:ext uri="{FF2B5EF4-FFF2-40B4-BE49-F238E27FC236}">
              <a16:creationId xmlns:a16="http://schemas.microsoft.com/office/drawing/2014/main" xmlns=""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0" name="159 CuadroTexto">
          <a:extLst>
            <a:ext uri="{FF2B5EF4-FFF2-40B4-BE49-F238E27FC236}">
              <a16:creationId xmlns:a16="http://schemas.microsoft.com/office/drawing/2014/main" xmlns=""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1" name="160 CuadroTexto">
          <a:extLst>
            <a:ext uri="{FF2B5EF4-FFF2-40B4-BE49-F238E27FC236}">
              <a16:creationId xmlns:a16="http://schemas.microsoft.com/office/drawing/2014/main" xmlns=""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2" name="161 CuadroTexto">
          <a:extLst>
            <a:ext uri="{FF2B5EF4-FFF2-40B4-BE49-F238E27FC236}">
              <a16:creationId xmlns:a16="http://schemas.microsoft.com/office/drawing/2014/main" xmlns=""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3" name="162 CuadroTexto">
          <a:extLst>
            <a:ext uri="{FF2B5EF4-FFF2-40B4-BE49-F238E27FC236}">
              <a16:creationId xmlns:a16="http://schemas.microsoft.com/office/drawing/2014/main" xmlns=""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4" name="163 CuadroTexto">
          <a:extLst>
            <a:ext uri="{FF2B5EF4-FFF2-40B4-BE49-F238E27FC236}">
              <a16:creationId xmlns:a16="http://schemas.microsoft.com/office/drawing/2014/main" xmlns=""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5" name="164 CuadroTexto">
          <a:extLst>
            <a:ext uri="{FF2B5EF4-FFF2-40B4-BE49-F238E27FC236}">
              <a16:creationId xmlns:a16="http://schemas.microsoft.com/office/drawing/2014/main" xmlns=""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6" name="165 CuadroTexto">
          <a:extLst>
            <a:ext uri="{FF2B5EF4-FFF2-40B4-BE49-F238E27FC236}">
              <a16:creationId xmlns:a16="http://schemas.microsoft.com/office/drawing/2014/main" xmlns=""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7" name="166 CuadroTexto">
          <a:extLst>
            <a:ext uri="{FF2B5EF4-FFF2-40B4-BE49-F238E27FC236}">
              <a16:creationId xmlns:a16="http://schemas.microsoft.com/office/drawing/2014/main" xmlns=""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8" name="167 CuadroTexto">
          <a:extLst>
            <a:ext uri="{FF2B5EF4-FFF2-40B4-BE49-F238E27FC236}">
              <a16:creationId xmlns:a16="http://schemas.microsoft.com/office/drawing/2014/main" xmlns=""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9" name="168 CuadroTexto">
          <a:extLst>
            <a:ext uri="{FF2B5EF4-FFF2-40B4-BE49-F238E27FC236}">
              <a16:creationId xmlns:a16="http://schemas.microsoft.com/office/drawing/2014/main" xmlns=""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0" name="169 CuadroTexto">
          <a:extLst>
            <a:ext uri="{FF2B5EF4-FFF2-40B4-BE49-F238E27FC236}">
              <a16:creationId xmlns:a16="http://schemas.microsoft.com/office/drawing/2014/main" xmlns=""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1" name="170 CuadroTexto">
          <a:extLst>
            <a:ext uri="{FF2B5EF4-FFF2-40B4-BE49-F238E27FC236}">
              <a16:creationId xmlns:a16="http://schemas.microsoft.com/office/drawing/2014/main" xmlns=""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2" name="171 CuadroTexto">
          <a:extLst>
            <a:ext uri="{FF2B5EF4-FFF2-40B4-BE49-F238E27FC236}">
              <a16:creationId xmlns:a16="http://schemas.microsoft.com/office/drawing/2014/main" xmlns=""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3" name="172 CuadroTexto">
          <a:extLst>
            <a:ext uri="{FF2B5EF4-FFF2-40B4-BE49-F238E27FC236}">
              <a16:creationId xmlns:a16="http://schemas.microsoft.com/office/drawing/2014/main" xmlns=""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4" name="173 CuadroTexto">
          <a:extLst>
            <a:ext uri="{FF2B5EF4-FFF2-40B4-BE49-F238E27FC236}">
              <a16:creationId xmlns:a16="http://schemas.microsoft.com/office/drawing/2014/main" xmlns=""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5" name="174 CuadroTexto">
          <a:extLst>
            <a:ext uri="{FF2B5EF4-FFF2-40B4-BE49-F238E27FC236}">
              <a16:creationId xmlns:a16="http://schemas.microsoft.com/office/drawing/2014/main" xmlns=""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6" name="175 CuadroTexto">
          <a:extLst>
            <a:ext uri="{FF2B5EF4-FFF2-40B4-BE49-F238E27FC236}">
              <a16:creationId xmlns:a16="http://schemas.microsoft.com/office/drawing/2014/main" xmlns=""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7" name="176 CuadroTexto">
          <a:extLst>
            <a:ext uri="{FF2B5EF4-FFF2-40B4-BE49-F238E27FC236}">
              <a16:creationId xmlns:a16="http://schemas.microsoft.com/office/drawing/2014/main" xmlns=""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8" name="177 CuadroTexto">
          <a:extLst>
            <a:ext uri="{FF2B5EF4-FFF2-40B4-BE49-F238E27FC236}">
              <a16:creationId xmlns:a16="http://schemas.microsoft.com/office/drawing/2014/main" xmlns=""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9" name="178 CuadroTexto">
          <a:extLst>
            <a:ext uri="{FF2B5EF4-FFF2-40B4-BE49-F238E27FC236}">
              <a16:creationId xmlns:a16="http://schemas.microsoft.com/office/drawing/2014/main" xmlns=""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0" name="179 CuadroTexto">
          <a:extLst>
            <a:ext uri="{FF2B5EF4-FFF2-40B4-BE49-F238E27FC236}">
              <a16:creationId xmlns:a16="http://schemas.microsoft.com/office/drawing/2014/main" xmlns=""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1" name="180 CuadroTexto">
          <a:extLst>
            <a:ext uri="{FF2B5EF4-FFF2-40B4-BE49-F238E27FC236}">
              <a16:creationId xmlns:a16="http://schemas.microsoft.com/office/drawing/2014/main" xmlns=""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2" name="181 CuadroTexto">
          <a:extLst>
            <a:ext uri="{FF2B5EF4-FFF2-40B4-BE49-F238E27FC236}">
              <a16:creationId xmlns:a16="http://schemas.microsoft.com/office/drawing/2014/main" xmlns=""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3" name="182 CuadroTexto">
          <a:extLst>
            <a:ext uri="{FF2B5EF4-FFF2-40B4-BE49-F238E27FC236}">
              <a16:creationId xmlns:a16="http://schemas.microsoft.com/office/drawing/2014/main" xmlns=""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4" name="183 CuadroTexto">
          <a:extLst>
            <a:ext uri="{FF2B5EF4-FFF2-40B4-BE49-F238E27FC236}">
              <a16:creationId xmlns:a16="http://schemas.microsoft.com/office/drawing/2014/main" xmlns=""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5" name="184 CuadroTexto">
          <a:extLst>
            <a:ext uri="{FF2B5EF4-FFF2-40B4-BE49-F238E27FC236}">
              <a16:creationId xmlns:a16="http://schemas.microsoft.com/office/drawing/2014/main" xmlns=""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6" name="185 CuadroTexto">
          <a:extLst>
            <a:ext uri="{FF2B5EF4-FFF2-40B4-BE49-F238E27FC236}">
              <a16:creationId xmlns:a16="http://schemas.microsoft.com/office/drawing/2014/main" xmlns=""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7" name="186 CuadroTexto">
          <a:extLst>
            <a:ext uri="{FF2B5EF4-FFF2-40B4-BE49-F238E27FC236}">
              <a16:creationId xmlns:a16="http://schemas.microsoft.com/office/drawing/2014/main" xmlns=""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8" name="187 CuadroTexto">
          <a:extLst>
            <a:ext uri="{FF2B5EF4-FFF2-40B4-BE49-F238E27FC236}">
              <a16:creationId xmlns:a16="http://schemas.microsoft.com/office/drawing/2014/main" xmlns=""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9" name="188 CuadroTexto">
          <a:extLst>
            <a:ext uri="{FF2B5EF4-FFF2-40B4-BE49-F238E27FC236}">
              <a16:creationId xmlns:a16="http://schemas.microsoft.com/office/drawing/2014/main" xmlns=""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0" name="189 CuadroTexto">
          <a:extLst>
            <a:ext uri="{FF2B5EF4-FFF2-40B4-BE49-F238E27FC236}">
              <a16:creationId xmlns:a16="http://schemas.microsoft.com/office/drawing/2014/main" xmlns=""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1" name="190 CuadroTexto">
          <a:extLst>
            <a:ext uri="{FF2B5EF4-FFF2-40B4-BE49-F238E27FC236}">
              <a16:creationId xmlns:a16="http://schemas.microsoft.com/office/drawing/2014/main" xmlns=""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2" name="191 CuadroTexto">
          <a:extLst>
            <a:ext uri="{FF2B5EF4-FFF2-40B4-BE49-F238E27FC236}">
              <a16:creationId xmlns:a16="http://schemas.microsoft.com/office/drawing/2014/main" xmlns=""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3" name="192 CuadroTexto">
          <a:extLst>
            <a:ext uri="{FF2B5EF4-FFF2-40B4-BE49-F238E27FC236}">
              <a16:creationId xmlns:a16="http://schemas.microsoft.com/office/drawing/2014/main" xmlns=""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4" name="193 CuadroTexto">
          <a:extLst>
            <a:ext uri="{FF2B5EF4-FFF2-40B4-BE49-F238E27FC236}">
              <a16:creationId xmlns:a16="http://schemas.microsoft.com/office/drawing/2014/main" xmlns=""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5" name="194 CuadroTexto">
          <a:extLst>
            <a:ext uri="{FF2B5EF4-FFF2-40B4-BE49-F238E27FC236}">
              <a16:creationId xmlns:a16="http://schemas.microsoft.com/office/drawing/2014/main" xmlns=""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6" name="195 CuadroTexto">
          <a:extLst>
            <a:ext uri="{FF2B5EF4-FFF2-40B4-BE49-F238E27FC236}">
              <a16:creationId xmlns:a16="http://schemas.microsoft.com/office/drawing/2014/main" xmlns=""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7" name="196 CuadroTexto">
          <a:extLst>
            <a:ext uri="{FF2B5EF4-FFF2-40B4-BE49-F238E27FC236}">
              <a16:creationId xmlns:a16="http://schemas.microsoft.com/office/drawing/2014/main" xmlns=""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8" name="197 CuadroTexto">
          <a:extLst>
            <a:ext uri="{FF2B5EF4-FFF2-40B4-BE49-F238E27FC236}">
              <a16:creationId xmlns:a16="http://schemas.microsoft.com/office/drawing/2014/main" xmlns=""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9" name="198 CuadroTexto">
          <a:extLst>
            <a:ext uri="{FF2B5EF4-FFF2-40B4-BE49-F238E27FC236}">
              <a16:creationId xmlns:a16="http://schemas.microsoft.com/office/drawing/2014/main" xmlns=""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0" name="199 CuadroTexto">
          <a:extLst>
            <a:ext uri="{FF2B5EF4-FFF2-40B4-BE49-F238E27FC236}">
              <a16:creationId xmlns:a16="http://schemas.microsoft.com/office/drawing/2014/main" xmlns=""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1" name="200 CuadroTexto">
          <a:extLst>
            <a:ext uri="{FF2B5EF4-FFF2-40B4-BE49-F238E27FC236}">
              <a16:creationId xmlns:a16="http://schemas.microsoft.com/office/drawing/2014/main" xmlns=""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2" name="201 CuadroTexto">
          <a:extLst>
            <a:ext uri="{FF2B5EF4-FFF2-40B4-BE49-F238E27FC236}">
              <a16:creationId xmlns:a16="http://schemas.microsoft.com/office/drawing/2014/main" xmlns=""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3" name="202 CuadroTexto">
          <a:extLst>
            <a:ext uri="{FF2B5EF4-FFF2-40B4-BE49-F238E27FC236}">
              <a16:creationId xmlns:a16="http://schemas.microsoft.com/office/drawing/2014/main" xmlns=""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4" name="203 CuadroTexto">
          <a:extLst>
            <a:ext uri="{FF2B5EF4-FFF2-40B4-BE49-F238E27FC236}">
              <a16:creationId xmlns:a16="http://schemas.microsoft.com/office/drawing/2014/main" xmlns=""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5" name="204 CuadroTexto">
          <a:extLst>
            <a:ext uri="{FF2B5EF4-FFF2-40B4-BE49-F238E27FC236}">
              <a16:creationId xmlns:a16="http://schemas.microsoft.com/office/drawing/2014/main" xmlns=""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6" name="205 CuadroTexto">
          <a:extLst>
            <a:ext uri="{FF2B5EF4-FFF2-40B4-BE49-F238E27FC236}">
              <a16:creationId xmlns:a16="http://schemas.microsoft.com/office/drawing/2014/main" xmlns=""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7" name="206 CuadroTexto">
          <a:extLst>
            <a:ext uri="{FF2B5EF4-FFF2-40B4-BE49-F238E27FC236}">
              <a16:creationId xmlns:a16="http://schemas.microsoft.com/office/drawing/2014/main" xmlns=""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8" name="207 CuadroTexto">
          <a:extLst>
            <a:ext uri="{FF2B5EF4-FFF2-40B4-BE49-F238E27FC236}">
              <a16:creationId xmlns:a16="http://schemas.microsoft.com/office/drawing/2014/main" xmlns=""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9" name="208 CuadroTexto">
          <a:extLst>
            <a:ext uri="{FF2B5EF4-FFF2-40B4-BE49-F238E27FC236}">
              <a16:creationId xmlns:a16="http://schemas.microsoft.com/office/drawing/2014/main" xmlns=""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0" name="209 CuadroTexto">
          <a:extLst>
            <a:ext uri="{FF2B5EF4-FFF2-40B4-BE49-F238E27FC236}">
              <a16:creationId xmlns:a16="http://schemas.microsoft.com/office/drawing/2014/main" xmlns=""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1" name="210 CuadroTexto">
          <a:extLst>
            <a:ext uri="{FF2B5EF4-FFF2-40B4-BE49-F238E27FC236}">
              <a16:creationId xmlns:a16="http://schemas.microsoft.com/office/drawing/2014/main" xmlns=""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2" name="211 CuadroTexto">
          <a:extLst>
            <a:ext uri="{FF2B5EF4-FFF2-40B4-BE49-F238E27FC236}">
              <a16:creationId xmlns:a16="http://schemas.microsoft.com/office/drawing/2014/main" xmlns=""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3" name="212 CuadroTexto">
          <a:extLst>
            <a:ext uri="{FF2B5EF4-FFF2-40B4-BE49-F238E27FC236}">
              <a16:creationId xmlns:a16="http://schemas.microsoft.com/office/drawing/2014/main" xmlns=""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4" name="213 CuadroTexto">
          <a:extLst>
            <a:ext uri="{FF2B5EF4-FFF2-40B4-BE49-F238E27FC236}">
              <a16:creationId xmlns:a16="http://schemas.microsoft.com/office/drawing/2014/main" xmlns=""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5" name="214 CuadroTexto">
          <a:extLst>
            <a:ext uri="{FF2B5EF4-FFF2-40B4-BE49-F238E27FC236}">
              <a16:creationId xmlns:a16="http://schemas.microsoft.com/office/drawing/2014/main" xmlns=""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6" name="215 CuadroTexto">
          <a:extLst>
            <a:ext uri="{FF2B5EF4-FFF2-40B4-BE49-F238E27FC236}">
              <a16:creationId xmlns:a16="http://schemas.microsoft.com/office/drawing/2014/main" xmlns=""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7" name="216 CuadroTexto">
          <a:extLst>
            <a:ext uri="{FF2B5EF4-FFF2-40B4-BE49-F238E27FC236}">
              <a16:creationId xmlns:a16="http://schemas.microsoft.com/office/drawing/2014/main" xmlns=""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8" name="217 CuadroTexto">
          <a:extLst>
            <a:ext uri="{FF2B5EF4-FFF2-40B4-BE49-F238E27FC236}">
              <a16:creationId xmlns:a16="http://schemas.microsoft.com/office/drawing/2014/main" xmlns=""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9" name="218 CuadroTexto">
          <a:extLst>
            <a:ext uri="{FF2B5EF4-FFF2-40B4-BE49-F238E27FC236}">
              <a16:creationId xmlns:a16="http://schemas.microsoft.com/office/drawing/2014/main" xmlns=""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0" name="219 CuadroTexto">
          <a:extLst>
            <a:ext uri="{FF2B5EF4-FFF2-40B4-BE49-F238E27FC236}">
              <a16:creationId xmlns:a16="http://schemas.microsoft.com/office/drawing/2014/main" xmlns=""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1" name="220 CuadroTexto">
          <a:extLst>
            <a:ext uri="{FF2B5EF4-FFF2-40B4-BE49-F238E27FC236}">
              <a16:creationId xmlns:a16="http://schemas.microsoft.com/office/drawing/2014/main" xmlns=""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2" name="221 CuadroTexto">
          <a:extLst>
            <a:ext uri="{FF2B5EF4-FFF2-40B4-BE49-F238E27FC236}">
              <a16:creationId xmlns:a16="http://schemas.microsoft.com/office/drawing/2014/main" xmlns=""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3" name="222 CuadroTexto">
          <a:extLst>
            <a:ext uri="{FF2B5EF4-FFF2-40B4-BE49-F238E27FC236}">
              <a16:creationId xmlns:a16="http://schemas.microsoft.com/office/drawing/2014/main" xmlns=""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4" name="223 CuadroTexto">
          <a:extLst>
            <a:ext uri="{FF2B5EF4-FFF2-40B4-BE49-F238E27FC236}">
              <a16:creationId xmlns:a16="http://schemas.microsoft.com/office/drawing/2014/main" xmlns=""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5" name="224 CuadroTexto">
          <a:extLst>
            <a:ext uri="{FF2B5EF4-FFF2-40B4-BE49-F238E27FC236}">
              <a16:creationId xmlns:a16="http://schemas.microsoft.com/office/drawing/2014/main" xmlns=""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6" name="225 CuadroTexto">
          <a:extLst>
            <a:ext uri="{FF2B5EF4-FFF2-40B4-BE49-F238E27FC236}">
              <a16:creationId xmlns:a16="http://schemas.microsoft.com/office/drawing/2014/main" xmlns=""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7" name="226 CuadroTexto">
          <a:extLst>
            <a:ext uri="{FF2B5EF4-FFF2-40B4-BE49-F238E27FC236}">
              <a16:creationId xmlns:a16="http://schemas.microsoft.com/office/drawing/2014/main" xmlns=""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8" name="227 CuadroTexto">
          <a:extLst>
            <a:ext uri="{FF2B5EF4-FFF2-40B4-BE49-F238E27FC236}">
              <a16:creationId xmlns:a16="http://schemas.microsoft.com/office/drawing/2014/main" xmlns=""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9" name="228 CuadroTexto">
          <a:extLst>
            <a:ext uri="{FF2B5EF4-FFF2-40B4-BE49-F238E27FC236}">
              <a16:creationId xmlns:a16="http://schemas.microsoft.com/office/drawing/2014/main" xmlns=""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0" name="229 CuadroTexto">
          <a:extLst>
            <a:ext uri="{FF2B5EF4-FFF2-40B4-BE49-F238E27FC236}">
              <a16:creationId xmlns:a16="http://schemas.microsoft.com/office/drawing/2014/main" xmlns=""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1" name="230 CuadroTexto">
          <a:extLst>
            <a:ext uri="{FF2B5EF4-FFF2-40B4-BE49-F238E27FC236}">
              <a16:creationId xmlns:a16="http://schemas.microsoft.com/office/drawing/2014/main" xmlns=""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2" name="231 CuadroTexto">
          <a:extLst>
            <a:ext uri="{FF2B5EF4-FFF2-40B4-BE49-F238E27FC236}">
              <a16:creationId xmlns:a16="http://schemas.microsoft.com/office/drawing/2014/main" xmlns=""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3" name="232 CuadroTexto">
          <a:extLst>
            <a:ext uri="{FF2B5EF4-FFF2-40B4-BE49-F238E27FC236}">
              <a16:creationId xmlns:a16="http://schemas.microsoft.com/office/drawing/2014/main" xmlns=""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4" name="233 CuadroTexto">
          <a:extLst>
            <a:ext uri="{FF2B5EF4-FFF2-40B4-BE49-F238E27FC236}">
              <a16:creationId xmlns:a16="http://schemas.microsoft.com/office/drawing/2014/main" xmlns=""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5" name="234 CuadroTexto">
          <a:extLst>
            <a:ext uri="{FF2B5EF4-FFF2-40B4-BE49-F238E27FC236}">
              <a16:creationId xmlns:a16="http://schemas.microsoft.com/office/drawing/2014/main" xmlns=""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6" name="235 CuadroTexto">
          <a:extLst>
            <a:ext uri="{FF2B5EF4-FFF2-40B4-BE49-F238E27FC236}">
              <a16:creationId xmlns:a16="http://schemas.microsoft.com/office/drawing/2014/main" xmlns=""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7" name="236 CuadroTexto">
          <a:extLst>
            <a:ext uri="{FF2B5EF4-FFF2-40B4-BE49-F238E27FC236}">
              <a16:creationId xmlns:a16="http://schemas.microsoft.com/office/drawing/2014/main" xmlns=""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8" name="237 CuadroTexto">
          <a:extLst>
            <a:ext uri="{FF2B5EF4-FFF2-40B4-BE49-F238E27FC236}">
              <a16:creationId xmlns:a16="http://schemas.microsoft.com/office/drawing/2014/main" xmlns=""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9" name="238 CuadroTexto">
          <a:extLst>
            <a:ext uri="{FF2B5EF4-FFF2-40B4-BE49-F238E27FC236}">
              <a16:creationId xmlns:a16="http://schemas.microsoft.com/office/drawing/2014/main" xmlns=""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0" name="239 CuadroTexto">
          <a:extLst>
            <a:ext uri="{FF2B5EF4-FFF2-40B4-BE49-F238E27FC236}">
              <a16:creationId xmlns:a16="http://schemas.microsoft.com/office/drawing/2014/main" xmlns=""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1" name="240 CuadroTexto">
          <a:extLst>
            <a:ext uri="{FF2B5EF4-FFF2-40B4-BE49-F238E27FC236}">
              <a16:creationId xmlns:a16="http://schemas.microsoft.com/office/drawing/2014/main" xmlns=""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2" name="241 CuadroTexto">
          <a:extLst>
            <a:ext uri="{FF2B5EF4-FFF2-40B4-BE49-F238E27FC236}">
              <a16:creationId xmlns:a16="http://schemas.microsoft.com/office/drawing/2014/main" xmlns=""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3" name="242 CuadroTexto">
          <a:extLst>
            <a:ext uri="{FF2B5EF4-FFF2-40B4-BE49-F238E27FC236}">
              <a16:creationId xmlns:a16="http://schemas.microsoft.com/office/drawing/2014/main" xmlns=""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4" name="243 CuadroTexto">
          <a:extLst>
            <a:ext uri="{FF2B5EF4-FFF2-40B4-BE49-F238E27FC236}">
              <a16:creationId xmlns:a16="http://schemas.microsoft.com/office/drawing/2014/main" xmlns=""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5" name="244 CuadroTexto">
          <a:extLst>
            <a:ext uri="{FF2B5EF4-FFF2-40B4-BE49-F238E27FC236}">
              <a16:creationId xmlns:a16="http://schemas.microsoft.com/office/drawing/2014/main" xmlns=""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6" name="245 CuadroTexto">
          <a:extLst>
            <a:ext uri="{FF2B5EF4-FFF2-40B4-BE49-F238E27FC236}">
              <a16:creationId xmlns:a16="http://schemas.microsoft.com/office/drawing/2014/main" xmlns=""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7" name="246 CuadroTexto">
          <a:extLst>
            <a:ext uri="{FF2B5EF4-FFF2-40B4-BE49-F238E27FC236}">
              <a16:creationId xmlns:a16="http://schemas.microsoft.com/office/drawing/2014/main" xmlns=""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8" name="247 CuadroTexto">
          <a:extLst>
            <a:ext uri="{FF2B5EF4-FFF2-40B4-BE49-F238E27FC236}">
              <a16:creationId xmlns:a16="http://schemas.microsoft.com/office/drawing/2014/main" xmlns=""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9" name="248 CuadroTexto">
          <a:extLst>
            <a:ext uri="{FF2B5EF4-FFF2-40B4-BE49-F238E27FC236}">
              <a16:creationId xmlns:a16="http://schemas.microsoft.com/office/drawing/2014/main" xmlns=""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0" name="249 CuadroTexto">
          <a:extLst>
            <a:ext uri="{FF2B5EF4-FFF2-40B4-BE49-F238E27FC236}">
              <a16:creationId xmlns:a16="http://schemas.microsoft.com/office/drawing/2014/main" xmlns=""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1" name="250 CuadroTexto">
          <a:extLst>
            <a:ext uri="{FF2B5EF4-FFF2-40B4-BE49-F238E27FC236}">
              <a16:creationId xmlns:a16="http://schemas.microsoft.com/office/drawing/2014/main" xmlns=""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2" name="251 CuadroTexto">
          <a:extLst>
            <a:ext uri="{FF2B5EF4-FFF2-40B4-BE49-F238E27FC236}">
              <a16:creationId xmlns:a16="http://schemas.microsoft.com/office/drawing/2014/main" xmlns=""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3" name="252 CuadroTexto">
          <a:extLst>
            <a:ext uri="{FF2B5EF4-FFF2-40B4-BE49-F238E27FC236}">
              <a16:creationId xmlns:a16="http://schemas.microsoft.com/office/drawing/2014/main" xmlns=""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4" name="253 CuadroTexto">
          <a:extLst>
            <a:ext uri="{FF2B5EF4-FFF2-40B4-BE49-F238E27FC236}">
              <a16:creationId xmlns:a16="http://schemas.microsoft.com/office/drawing/2014/main" xmlns=""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5" name="254 CuadroTexto">
          <a:extLst>
            <a:ext uri="{FF2B5EF4-FFF2-40B4-BE49-F238E27FC236}">
              <a16:creationId xmlns:a16="http://schemas.microsoft.com/office/drawing/2014/main" xmlns=""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6" name="255 CuadroTexto">
          <a:extLst>
            <a:ext uri="{FF2B5EF4-FFF2-40B4-BE49-F238E27FC236}">
              <a16:creationId xmlns:a16="http://schemas.microsoft.com/office/drawing/2014/main" xmlns=""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7" name="256 CuadroTexto">
          <a:extLst>
            <a:ext uri="{FF2B5EF4-FFF2-40B4-BE49-F238E27FC236}">
              <a16:creationId xmlns:a16="http://schemas.microsoft.com/office/drawing/2014/main" xmlns=""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8" name="257 CuadroTexto">
          <a:extLst>
            <a:ext uri="{FF2B5EF4-FFF2-40B4-BE49-F238E27FC236}">
              <a16:creationId xmlns:a16="http://schemas.microsoft.com/office/drawing/2014/main" xmlns=""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9" name="258 CuadroTexto">
          <a:extLst>
            <a:ext uri="{FF2B5EF4-FFF2-40B4-BE49-F238E27FC236}">
              <a16:creationId xmlns:a16="http://schemas.microsoft.com/office/drawing/2014/main" xmlns=""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0" name="259 CuadroTexto">
          <a:extLst>
            <a:ext uri="{FF2B5EF4-FFF2-40B4-BE49-F238E27FC236}">
              <a16:creationId xmlns:a16="http://schemas.microsoft.com/office/drawing/2014/main" xmlns=""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1" name="260 CuadroTexto">
          <a:extLst>
            <a:ext uri="{FF2B5EF4-FFF2-40B4-BE49-F238E27FC236}">
              <a16:creationId xmlns:a16="http://schemas.microsoft.com/office/drawing/2014/main" xmlns=""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2" name="261 CuadroTexto">
          <a:extLst>
            <a:ext uri="{FF2B5EF4-FFF2-40B4-BE49-F238E27FC236}">
              <a16:creationId xmlns:a16="http://schemas.microsoft.com/office/drawing/2014/main" xmlns=""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3" name="262 CuadroTexto">
          <a:extLst>
            <a:ext uri="{FF2B5EF4-FFF2-40B4-BE49-F238E27FC236}">
              <a16:creationId xmlns:a16="http://schemas.microsoft.com/office/drawing/2014/main" xmlns=""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4" name="263 CuadroTexto">
          <a:extLst>
            <a:ext uri="{FF2B5EF4-FFF2-40B4-BE49-F238E27FC236}">
              <a16:creationId xmlns:a16="http://schemas.microsoft.com/office/drawing/2014/main" xmlns=""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5" name="264 CuadroTexto">
          <a:extLst>
            <a:ext uri="{FF2B5EF4-FFF2-40B4-BE49-F238E27FC236}">
              <a16:creationId xmlns:a16="http://schemas.microsoft.com/office/drawing/2014/main" xmlns=""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6" name="265 CuadroTexto">
          <a:extLst>
            <a:ext uri="{FF2B5EF4-FFF2-40B4-BE49-F238E27FC236}">
              <a16:creationId xmlns:a16="http://schemas.microsoft.com/office/drawing/2014/main" xmlns=""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7" name="266 CuadroTexto">
          <a:extLst>
            <a:ext uri="{FF2B5EF4-FFF2-40B4-BE49-F238E27FC236}">
              <a16:creationId xmlns:a16="http://schemas.microsoft.com/office/drawing/2014/main" xmlns=""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8" name="267 CuadroTexto">
          <a:extLst>
            <a:ext uri="{FF2B5EF4-FFF2-40B4-BE49-F238E27FC236}">
              <a16:creationId xmlns:a16="http://schemas.microsoft.com/office/drawing/2014/main" xmlns=""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359" name="268 CuadroTexto">
          <a:extLst>
            <a:ext uri="{FF2B5EF4-FFF2-40B4-BE49-F238E27FC236}">
              <a16:creationId xmlns:a16="http://schemas.microsoft.com/office/drawing/2014/main" xmlns="" id="{00000000-0008-0000-2000-00003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0" name="269 CuadroTexto">
          <a:extLst>
            <a:ext uri="{FF2B5EF4-FFF2-40B4-BE49-F238E27FC236}">
              <a16:creationId xmlns:a16="http://schemas.microsoft.com/office/drawing/2014/main" xmlns="" id="{00000000-0008-0000-2000-00003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1" name="270 CuadroTexto">
          <a:extLst>
            <a:ext uri="{FF2B5EF4-FFF2-40B4-BE49-F238E27FC236}">
              <a16:creationId xmlns:a16="http://schemas.microsoft.com/office/drawing/2014/main" xmlns="" id="{00000000-0008-0000-2000-00003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2" name="271 CuadroTexto">
          <a:extLst>
            <a:ext uri="{FF2B5EF4-FFF2-40B4-BE49-F238E27FC236}">
              <a16:creationId xmlns:a16="http://schemas.microsoft.com/office/drawing/2014/main" xmlns="" id="{00000000-0008-0000-2000-00003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3" name="272 CuadroTexto">
          <a:extLst>
            <a:ext uri="{FF2B5EF4-FFF2-40B4-BE49-F238E27FC236}">
              <a16:creationId xmlns:a16="http://schemas.microsoft.com/office/drawing/2014/main" xmlns="" id="{00000000-0008-0000-2000-00003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4" name="273 CuadroTexto">
          <a:extLst>
            <a:ext uri="{FF2B5EF4-FFF2-40B4-BE49-F238E27FC236}">
              <a16:creationId xmlns:a16="http://schemas.microsoft.com/office/drawing/2014/main" xmlns="" id="{00000000-0008-0000-2000-00003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5" name="274 CuadroTexto">
          <a:extLst>
            <a:ext uri="{FF2B5EF4-FFF2-40B4-BE49-F238E27FC236}">
              <a16:creationId xmlns:a16="http://schemas.microsoft.com/office/drawing/2014/main" xmlns="" id="{00000000-0008-0000-2000-00003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6" name="275 CuadroTexto">
          <a:extLst>
            <a:ext uri="{FF2B5EF4-FFF2-40B4-BE49-F238E27FC236}">
              <a16:creationId xmlns:a16="http://schemas.microsoft.com/office/drawing/2014/main" xmlns="" id="{00000000-0008-0000-2000-00003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7" name="276 CuadroTexto">
          <a:extLst>
            <a:ext uri="{FF2B5EF4-FFF2-40B4-BE49-F238E27FC236}">
              <a16:creationId xmlns:a16="http://schemas.microsoft.com/office/drawing/2014/main" xmlns="" id="{00000000-0008-0000-2000-00003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8" name="277 CuadroTexto">
          <a:extLst>
            <a:ext uri="{FF2B5EF4-FFF2-40B4-BE49-F238E27FC236}">
              <a16:creationId xmlns:a16="http://schemas.microsoft.com/office/drawing/2014/main" xmlns="" id="{00000000-0008-0000-2000-00004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9" name="278 CuadroTexto">
          <a:extLst>
            <a:ext uri="{FF2B5EF4-FFF2-40B4-BE49-F238E27FC236}">
              <a16:creationId xmlns:a16="http://schemas.microsoft.com/office/drawing/2014/main" xmlns="" id="{00000000-0008-0000-2000-00004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0" name="279 CuadroTexto">
          <a:extLst>
            <a:ext uri="{FF2B5EF4-FFF2-40B4-BE49-F238E27FC236}">
              <a16:creationId xmlns:a16="http://schemas.microsoft.com/office/drawing/2014/main" xmlns="" id="{00000000-0008-0000-2000-00004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1" name="280 CuadroTexto">
          <a:extLst>
            <a:ext uri="{FF2B5EF4-FFF2-40B4-BE49-F238E27FC236}">
              <a16:creationId xmlns:a16="http://schemas.microsoft.com/office/drawing/2014/main" xmlns="" id="{00000000-0008-0000-2000-00004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2" name="281 CuadroTexto">
          <a:extLst>
            <a:ext uri="{FF2B5EF4-FFF2-40B4-BE49-F238E27FC236}">
              <a16:creationId xmlns:a16="http://schemas.microsoft.com/office/drawing/2014/main" xmlns="" id="{00000000-0008-0000-2000-00004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3" name="282 CuadroTexto">
          <a:extLst>
            <a:ext uri="{FF2B5EF4-FFF2-40B4-BE49-F238E27FC236}">
              <a16:creationId xmlns:a16="http://schemas.microsoft.com/office/drawing/2014/main" xmlns="" id="{00000000-0008-0000-2000-00004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4" name="283 CuadroTexto">
          <a:extLst>
            <a:ext uri="{FF2B5EF4-FFF2-40B4-BE49-F238E27FC236}">
              <a16:creationId xmlns:a16="http://schemas.microsoft.com/office/drawing/2014/main" xmlns="" id="{00000000-0008-0000-2000-00004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5" name="284 CuadroTexto">
          <a:extLst>
            <a:ext uri="{FF2B5EF4-FFF2-40B4-BE49-F238E27FC236}">
              <a16:creationId xmlns:a16="http://schemas.microsoft.com/office/drawing/2014/main" xmlns="" id="{00000000-0008-0000-2000-00004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6" name="285 CuadroTexto">
          <a:extLst>
            <a:ext uri="{FF2B5EF4-FFF2-40B4-BE49-F238E27FC236}">
              <a16:creationId xmlns:a16="http://schemas.microsoft.com/office/drawing/2014/main" xmlns=""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7" name="286 CuadroTexto">
          <a:extLst>
            <a:ext uri="{FF2B5EF4-FFF2-40B4-BE49-F238E27FC236}">
              <a16:creationId xmlns:a16="http://schemas.microsoft.com/office/drawing/2014/main" xmlns=""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8" name="287 CuadroTexto">
          <a:extLst>
            <a:ext uri="{FF2B5EF4-FFF2-40B4-BE49-F238E27FC236}">
              <a16:creationId xmlns:a16="http://schemas.microsoft.com/office/drawing/2014/main" xmlns=""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9" name="288 CuadroTexto">
          <a:extLst>
            <a:ext uri="{FF2B5EF4-FFF2-40B4-BE49-F238E27FC236}">
              <a16:creationId xmlns:a16="http://schemas.microsoft.com/office/drawing/2014/main" xmlns=""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0" name="289 CuadroTexto">
          <a:extLst>
            <a:ext uri="{FF2B5EF4-FFF2-40B4-BE49-F238E27FC236}">
              <a16:creationId xmlns:a16="http://schemas.microsoft.com/office/drawing/2014/main" xmlns=""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1" name="290 CuadroTexto">
          <a:extLst>
            <a:ext uri="{FF2B5EF4-FFF2-40B4-BE49-F238E27FC236}">
              <a16:creationId xmlns:a16="http://schemas.microsoft.com/office/drawing/2014/main" xmlns=""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2" name="291 CuadroTexto">
          <a:extLst>
            <a:ext uri="{FF2B5EF4-FFF2-40B4-BE49-F238E27FC236}">
              <a16:creationId xmlns:a16="http://schemas.microsoft.com/office/drawing/2014/main" xmlns=""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3" name="292 CuadroTexto">
          <a:extLst>
            <a:ext uri="{FF2B5EF4-FFF2-40B4-BE49-F238E27FC236}">
              <a16:creationId xmlns:a16="http://schemas.microsoft.com/office/drawing/2014/main" xmlns=""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4" name="293 CuadroTexto">
          <a:extLst>
            <a:ext uri="{FF2B5EF4-FFF2-40B4-BE49-F238E27FC236}">
              <a16:creationId xmlns:a16="http://schemas.microsoft.com/office/drawing/2014/main" xmlns=""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5" name="294 CuadroTexto">
          <a:extLst>
            <a:ext uri="{FF2B5EF4-FFF2-40B4-BE49-F238E27FC236}">
              <a16:creationId xmlns:a16="http://schemas.microsoft.com/office/drawing/2014/main" xmlns=""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6" name="295 CuadroTexto">
          <a:extLst>
            <a:ext uri="{FF2B5EF4-FFF2-40B4-BE49-F238E27FC236}">
              <a16:creationId xmlns:a16="http://schemas.microsoft.com/office/drawing/2014/main" xmlns=""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7" name="296 CuadroTexto">
          <a:extLst>
            <a:ext uri="{FF2B5EF4-FFF2-40B4-BE49-F238E27FC236}">
              <a16:creationId xmlns:a16="http://schemas.microsoft.com/office/drawing/2014/main" xmlns=""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388" name="301 CuadroTexto">
          <a:extLst>
            <a:ext uri="{FF2B5EF4-FFF2-40B4-BE49-F238E27FC236}">
              <a16:creationId xmlns:a16="http://schemas.microsoft.com/office/drawing/2014/main" xmlns="" id="{00000000-0008-0000-2000-000054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389" name="302 CuadroTexto">
          <a:extLst>
            <a:ext uri="{FF2B5EF4-FFF2-40B4-BE49-F238E27FC236}">
              <a16:creationId xmlns:a16="http://schemas.microsoft.com/office/drawing/2014/main" xmlns="" id="{00000000-0008-0000-2000-000055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90" name="17 CuadroTexto">
          <a:extLst>
            <a:ext uri="{FF2B5EF4-FFF2-40B4-BE49-F238E27FC236}">
              <a16:creationId xmlns:a16="http://schemas.microsoft.com/office/drawing/2014/main" xmlns=""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391" name="90 CuadroTexto">
          <a:extLst>
            <a:ext uri="{FF2B5EF4-FFF2-40B4-BE49-F238E27FC236}">
              <a16:creationId xmlns:a16="http://schemas.microsoft.com/office/drawing/2014/main" xmlns="" id="{00000000-0008-0000-2000-000057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2" name="91 CuadroTexto">
          <a:extLst>
            <a:ext uri="{FF2B5EF4-FFF2-40B4-BE49-F238E27FC236}">
              <a16:creationId xmlns:a16="http://schemas.microsoft.com/office/drawing/2014/main" xmlns="" id="{00000000-0008-0000-2000-000058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3" name="92 CuadroTexto">
          <a:extLst>
            <a:ext uri="{FF2B5EF4-FFF2-40B4-BE49-F238E27FC236}">
              <a16:creationId xmlns:a16="http://schemas.microsoft.com/office/drawing/2014/main" xmlns="" id="{00000000-0008-0000-2000-000059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4" name="93 CuadroTexto">
          <a:extLst>
            <a:ext uri="{FF2B5EF4-FFF2-40B4-BE49-F238E27FC236}">
              <a16:creationId xmlns:a16="http://schemas.microsoft.com/office/drawing/2014/main" xmlns="" id="{00000000-0008-0000-2000-00005A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5" name="94 CuadroTexto">
          <a:extLst>
            <a:ext uri="{FF2B5EF4-FFF2-40B4-BE49-F238E27FC236}">
              <a16:creationId xmlns:a16="http://schemas.microsoft.com/office/drawing/2014/main" xmlns="" id="{00000000-0008-0000-2000-00005B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6" name="95 CuadroTexto">
          <a:extLst>
            <a:ext uri="{FF2B5EF4-FFF2-40B4-BE49-F238E27FC236}">
              <a16:creationId xmlns:a16="http://schemas.microsoft.com/office/drawing/2014/main" xmlns="" id="{00000000-0008-0000-2000-00005C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7" name="96 CuadroTexto">
          <a:extLst>
            <a:ext uri="{FF2B5EF4-FFF2-40B4-BE49-F238E27FC236}">
              <a16:creationId xmlns:a16="http://schemas.microsoft.com/office/drawing/2014/main" xmlns="" id="{00000000-0008-0000-2000-00005D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8" name="97 CuadroTexto">
          <a:extLst>
            <a:ext uri="{FF2B5EF4-FFF2-40B4-BE49-F238E27FC236}">
              <a16:creationId xmlns:a16="http://schemas.microsoft.com/office/drawing/2014/main" xmlns="" id="{00000000-0008-0000-2000-00005E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9" name="98 CuadroTexto">
          <a:extLst>
            <a:ext uri="{FF2B5EF4-FFF2-40B4-BE49-F238E27FC236}">
              <a16:creationId xmlns:a16="http://schemas.microsoft.com/office/drawing/2014/main" xmlns="" id="{00000000-0008-0000-2000-00005F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0" name="99 CuadroTexto">
          <a:extLst>
            <a:ext uri="{FF2B5EF4-FFF2-40B4-BE49-F238E27FC236}">
              <a16:creationId xmlns:a16="http://schemas.microsoft.com/office/drawing/2014/main" xmlns="" id="{00000000-0008-0000-2000-000060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1" name="100 CuadroTexto">
          <a:extLst>
            <a:ext uri="{FF2B5EF4-FFF2-40B4-BE49-F238E27FC236}">
              <a16:creationId xmlns:a16="http://schemas.microsoft.com/office/drawing/2014/main" xmlns="" id="{00000000-0008-0000-2000-000061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2" name="101 CuadroTexto">
          <a:extLst>
            <a:ext uri="{FF2B5EF4-FFF2-40B4-BE49-F238E27FC236}">
              <a16:creationId xmlns:a16="http://schemas.microsoft.com/office/drawing/2014/main" xmlns="" id="{00000000-0008-0000-2000-000062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3" name="118 CuadroTexto">
          <a:extLst>
            <a:ext uri="{FF2B5EF4-FFF2-40B4-BE49-F238E27FC236}">
              <a16:creationId xmlns:a16="http://schemas.microsoft.com/office/drawing/2014/main" xmlns=""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4" name="119 CuadroTexto">
          <a:extLst>
            <a:ext uri="{FF2B5EF4-FFF2-40B4-BE49-F238E27FC236}">
              <a16:creationId xmlns:a16="http://schemas.microsoft.com/office/drawing/2014/main" xmlns=""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5" name="120 CuadroTexto">
          <a:extLst>
            <a:ext uri="{FF2B5EF4-FFF2-40B4-BE49-F238E27FC236}">
              <a16:creationId xmlns:a16="http://schemas.microsoft.com/office/drawing/2014/main" xmlns=""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6" name="121 CuadroTexto">
          <a:extLst>
            <a:ext uri="{FF2B5EF4-FFF2-40B4-BE49-F238E27FC236}">
              <a16:creationId xmlns:a16="http://schemas.microsoft.com/office/drawing/2014/main" xmlns=""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7" name="122 CuadroTexto">
          <a:extLst>
            <a:ext uri="{FF2B5EF4-FFF2-40B4-BE49-F238E27FC236}">
              <a16:creationId xmlns:a16="http://schemas.microsoft.com/office/drawing/2014/main" xmlns=""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8" name="123 CuadroTexto">
          <a:extLst>
            <a:ext uri="{FF2B5EF4-FFF2-40B4-BE49-F238E27FC236}">
              <a16:creationId xmlns:a16="http://schemas.microsoft.com/office/drawing/2014/main" xmlns=""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9" name="124 CuadroTexto">
          <a:extLst>
            <a:ext uri="{FF2B5EF4-FFF2-40B4-BE49-F238E27FC236}">
              <a16:creationId xmlns:a16="http://schemas.microsoft.com/office/drawing/2014/main" xmlns=""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0" name="125 CuadroTexto">
          <a:extLst>
            <a:ext uri="{FF2B5EF4-FFF2-40B4-BE49-F238E27FC236}">
              <a16:creationId xmlns:a16="http://schemas.microsoft.com/office/drawing/2014/main" xmlns=""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1" name="143 CuadroTexto">
          <a:extLst>
            <a:ext uri="{FF2B5EF4-FFF2-40B4-BE49-F238E27FC236}">
              <a16:creationId xmlns:a16="http://schemas.microsoft.com/office/drawing/2014/main" xmlns=""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2" name="144 CuadroTexto">
          <a:extLst>
            <a:ext uri="{FF2B5EF4-FFF2-40B4-BE49-F238E27FC236}">
              <a16:creationId xmlns:a16="http://schemas.microsoft.com/office/drawing/2014/main" xmlns=""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3" name="145 CuadroTexto">
          <a:extLst>
            <a:ext uri="{FF2B5EF4-FFF2-40B4-BE49-F238E27FC236}">
              <a16:creationId xmlns:a16="http://schemas.microsoft.com/office/drawing/2014/main" xmlns=""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4" name="146 CuadroTexto">
          <a:extLst>
            <a:ext uri="{FF2B5EF4-FFF2-40B4-BE49-F238E27FC236}">
              <a16:creationId xmlns:a16="http://schemas.microsoft.com/office/drawing/2014/main" xmlns=""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5" name="147 CuadroTexto">
          <a:extLst>
            <a:ext uri="{FF2B5EF4-FFF2-40B4-BE49-F238E27FC236}">
              <a16:creationId xmlns:a16="http://schemas.microsoft.com/office/drawing/2014/main" xmlns=""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6" name="148 CuadroTexto">
          <a:extLst>
            <a:ext uri="{FF2B5EF4-FFF2-40B4-BE49-F238E27FC236}">
              <a16:creationId xmlns:a16="http://schemas.microsoft.com/office/drawing/2014/main" xmlns=""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7" name="149 CuadroTexto">
          <a:extLst>
            <a:ext uri="{FF2B5EF4-FFF2-40B4-BE49-F238E27FC236}">
              <a16:creationId xmlns:a16="http://schemas.microsoft.com/office/drawing/2014/main" xmlns=""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8" name="150 CuadroTexto">
          <a:extLst>
            <a:ext uri="{FF2B5EF4-FFF2-40B4-BE49-F238E27FC236}">
              <a16:creationId xmlns:a16="http://schemas.microsoft.com/office/drawing/2014/main" xmlns=""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9" name="151 CuadroTexto">
          <a:extLst>
            <a:ext uri="{FF2B5EF4-FFF2-40B4-BE49-F238E27FC236}">
              <a16:creationId xmlns:a16="http://schemas.microsoft.com/office/drawing/2014/main" xmlns=""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0" name="152 CuadroTexto">
          <a:extLst>
            <a:ext uri="{FF2B5EF4-FFF2-40B4-BE49-F238E27FC236}">
              <a16:creationId xmlns:a16="http://schemas.microsoft.com/office/drawing/2014/main" xmlns=""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1" name="153 CuadroTexto">
          <a:extLst>
            <a:ext uri="{FF2B5EF4-FFF2-40B4-BE49-F238E27FC236}">
              <a16:creationId xmlns:a16="http://schemas.microsoft.com/office/drawing/2014/main" xmlns=""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2" name="154 CuadroTexto">
          <a:extLst>
            <a:ext uri="{FF2B5EF4-FFF2-40B4-BE49-F238E27FC236}">
              <a16:creationId xmlns:a16="http://schemas.microsoft.com/office/drawing/2014/main" xmlns=""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3" name="155 CuadroTexto">
          <a:extLst>
            <a:ext uri="{FF2B5EF4-FFF2-40B4-BE49-F238E27FC236}">
              <a16:creationId xmlns:a16="http://schemas.microsoft.com/office/drawing/2014/main" xmlns=""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4" name="156 CuadroTexto">
          <a:extLst>
            <a:ext uri="{FF2B5EF4-FFF2-40B4-BE49-F238E27FC236}">
              <a16:creationId xmlns:a16="http://schemas.microsoft.com/office/drawing/2014/main" xmlns=""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5" name="157 CuadroTexto">
          <a:extLst>
            <a:ext uri="{FF2B5EF4-FFF2-40B4-BE49-F238E27FC236}">
              <a16:creationId xmlns:a16="http://schemas.microsoft.com/office/drawing/2014/main" xmlns=""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6" name="158 CuadroTexto">
          <a:extLst>
            <a:ext uri="{FF2B5EF4-FFF2-40B4-BE49-F238E27FC236}">
              <a16:creationId xmlns:a16="http://schemas.microsoft.com/office/drawing/2014/main" xmlns=""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7" name="159 CuadroTexto">
          <a:extLst>
            <a:ext uri="{FF2B5EF4-FFF2-40B4-BE49-F238E27FC236}">
              <a16:creationId xmlns:a16="http://schemas.microsoft.com/office/drawing/2014/main" xmlns=""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8" name="160 CuadroTexto">
          <a:extLst>
            <a:ext uri="{FF2B5EF4-FFF2-40B4-BE49-F238E27FC236}">
              <a16:creationId xmlns:a16="http://schemas.microsoft.com/office/drawing/2014/main" xmlns=""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9" name="161 CuadroTexto">
          <a:extLst>
            <a:ext uri="{FF2B5EF4-FFF2-40B4-BE49-F238E27FC236}">
              <a16:creationId xmlns:a16="http://schemas.microsoft.com/office/drawing/2014/main" xmlns=""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0" name="162 CuadroTexto">
          <a:extLst>
            <a:ext uri="{FF2B5EF4-FFF2-40B4-BE49-F238E27FC236}">
              <a16:creationId xmlns:a16="http://schemas.microsoft.com/office/drawing/2014/main" xmlns=""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1" name="163 CuadroTexto">
          <a:extLst>
            <a:ext uri="{FF2B5EF4-FFF2-40B4-BE49-F238E27FC236}">
              <a16:creationId xmlns:a16="http://schemas.microsoft.com/office/drawing/2014/main" xmlns=""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2" name="164 CuadroTexto">
          <a:extLst>
            <a:ext uri="{FF2B5EF4-FFF2-40B4-BE49-F238E27FC236}">
              <a16:creationId xmlns:a16="http://schemas.microsoft.com/office/drawing/2014/main" xmlns=""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3" name="165 CuadroTexto">
          <a:extLst>
            <a:ext uri="{FF2B5EF4-FFF2-40B4-BE49-F238E27FC236}">
              <a16:creationId xmlns:a16="http://schemas.microsoft.com/office/drawing/2014/main" xmlns=""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4" name="166 CuadroTexto">
          <a:extLst>
            <a:ext uri="{FF2B5EF4-FFF2-40B4-BE49-F238E27FC236}">
              <a16:creationId xmlns:a16="http://schemas.microsoft.com/office/drawing/2014/main" xmlns=""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5" name="167 CuadroTexto">
          <a:extLst>
            <a:ext uri="{FF2B5EF4-FFF2-40B4-BE49-F238E27FC236}">
              <a16:creationId xmlns:a16="http://schemas.microsoft.com/office/drawing/2014/main" xmlns=""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6" name="168 CuadroTexto">
          <a:extLst>
            <a:ext uri="{FF2B5EF4-FFF2-40B4-BE49-F238E27FC236}">
              <a16:creationId xmlns:a16="http://schemas.microsoft.com/office/drawing/2014/main" xmlns=""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7" name="169 CuadroTexto">
          <a:extLst>
            <a:ext uri="{FF2B5EF4-FFF2-40B4-BE49-F238E27FC236}">
              <a16:creationId xmlns:a16="http://schemas.microsoft.com/office/drawing/2014/main" xmlns=""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8" name="170 CuadroTexto">
          <a:extLst>
            <a:ext uri="{FF2B5EF4-FFF2-40B4-BE49-F238E27FC236}">
              <a16:creationId xmlns:a16="http://schemas.microsoft.com/office/drawing/2014/main" xmlns=""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9" name="171 CuadroTexto">
          <a:extLst>
            <a:ext uri="{FF2B5EF4-FFF2-40B4-BE49-F238E27FC236}">
              <a16:creationId xmlns:a16="http://schemas.microsoft.com/office/drawing/2014/main" xmlns=""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0" name="172 CuadroTexto">
          <a:extLst>
            <a:ext uri="{FF2B5EF4-FFF2-40B4-BE49-F238E27FC236}">
              <a16:creationId xmlns:a16="http://schemas.microsoft.com/office/drawing/2014/main" xmlns=""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1" name="173 CuadroTexto">
          <a:extLst>
            <a:ext uri="{FF2B5EF4-FFF2-40B4-BE49-F238E27FC236}">
              <a16:creationId xmlns:a16="http://schemas.microsoft.com/office/drawing/2014/main" xmlns=""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2" name="174 CuadroTexto">
          <a:extLst>
            <a:ext uri="{FF2B5EF4-FFF2-40B4-BE49-F238E27FC236}">
              <a16:creationId xmlns:a16="http://schemas.microsoft.com/office/drawing/2014/main" xmlns=""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3" name="175 CuadroTexto">
          <a:extLst>
            <a:ext uri="{FF2B5EF4-FFF2-40B4-BE49-F238E27FC236}">
              <a16:creationId xmlns:a16="http://schemas.microsoft.com/office/drawing/2014/main" xmlns=""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4" name="176 CuadroTexto">
          <a:extLst>
            <a:ext uri="{FF2B5EF4-FFF2-40B4-BE49-F238E27FC236}">
              <a16:creationId xmlns:a16="http://schemas.microsoft.com/office/drawing/2014/main" xmlns=""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5" name="177 CuadroTexto">
          <a:extLst>
            <a:ext uri="{FF2B5EF4-FFF2-40B4-BE49-F238E27FC236}">
              <a16:creationId xmlns:a16="http://schemas.microsoft.com/office/drawing/2014/main" xmlns=""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6" name="178 CuadroTexto">
          <a:extLst>
            <a:ext uri="{FF2B5EF4-FFF2-40B4-BE49-F238E27FC236}">
              <a16:creationId xmlns:a16="http://schemas.microsoft.com/office/drawing/2014/main" xmlns=""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7" name="179 CuadroTexto">
          <a:extLst>
            <a:ext uri="{FF2B5EF4-FFF2-40B4-BE49-F238E27FC236}">
              <a16:creationId xmlns:a16="http://schemas.microsoft.com/office/drawing/2014/main" xmlns=""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8" name="180 CuadroTexto">
          <a:extLst>
            <a:ext uri="{FF2B5EF4-FFF2-40B4-BE49-F238E27FC236}">
              <a16:creationId xmlns:a16="http://schemas.microsoft.com/office/drawing/2014/main" xmlns=""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9" name="181 CuadroTexto">
          <a:extLst>
            <a:ext uri="{FF2B5EF4-FFF2-40B4-BE49-F238E27FC236}">
              <a16:creationId xmlns:a16="http://schemas.microsoft.com/office/drawing/2014/main" xmlns=""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0" name="182 CuadroTexto">
          <a:extLst>
            <a:ext uri="{FF2B5EF4-FFF2-40B4-BE49-F238E27FC236}">
              <a16:creationId xmlns:a16="http://schemas.microsoft.com/office/drawing/2014/main" xmlns=""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1" name="183 CuadroTexto">
          <a:extLst>
            <a:ext uri="{FF2B5EF4-FFF2-40B4-BE49-F238E27FC236}">
              <a16:creationId xmlns:a16="http://schemas.microsoft.com/office/drawing/2014/main" xmlns=""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2" name="184 CuadroTexto">
          <a:extLst>
            <a:ext uri="{FF2B5EF4-FFF2-40B4-BE49-F238E27FC236}">
              <a16:creationId xmlns:a16="http://schemas.microsoft.com/office/drawing/2014/main" xmlns=""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3" name="185 CuadroTexto">
          <a:extLst>
            <a:ext uri="{FF2B5EF4-FFF2-40B4-BE49-F238E27FC236}">
              <a16:creationId xmlns:a16="http://schemas.microsoft.com/office/drawing/2014/main" xmlns=""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4" name="186 CuadroTexto">
          <a:extLst>
            <a:ext uri="{FF2B5EF4-FFF2-40B4-BE49-F238E27FC236}">
              <a16:creationId xmlns:a16="http://schemas.microsoft.com/office/drawing/2014/main" xmlns=""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5" name="187 CuadroTexto">
          <a:extLst>
            <a:ext uri="{FF2B5EF4-FFF2-40B4-BE49-F238E27FC236}">
              <a16:creationId xmlns:a16="http://schemas.microsoft.com/office/drawing/2014/main" xmlns=""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6" name="188 CuadroTexto">
          <a:extLst>
            <a:ext uri="{FF2B5EF4-FFF2-40B4-BE49-F238E27FC236}">
              <a16:creationId xmlns:a16="http://schemas.microsoft.com/office/drawing/2014/main" xmlns=""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7" name="189 CuadroTexto">
          <a:extLst>
            <a:ext uri="{FF2B5EF4-FFF2-40B4-BE49-F238E27FC236}">
              <a16:creationId xmlns:a16="http://schemas.microsoft.com/office/drawing/2014/main" xmlns=""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8" name="190 CuadroTexto">
          <a:extLst>
            <a:ext uri="{FF2B5EF4-FFF2-40B4-BE49-F238E27FC236}">
              <a16:creationId xmlns:a16="http://schemas.microsoft.com/office/drawing/2014/main" xmlns=""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9" name="191 CuadroTexto">
          <a:extLst>
            <a:ext uri="{FF2B5EF4-FFF2-40B4-BE49-F238E27FC236}">
              <a16:creationId xmlns:a16="http://schemas.microsoft.com/office/drawing/2014/main" xmlns=""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0" name="192 CuadroTexto">
          <a:extLst>
            <a:ext uri="{FF2B5EF4-FFF2-40B4-BE49-F238E27FC236}">
              <a16:creationId xmlns:a16="http://schemas.microsoft.com/office/drawing/2014/main" xmlns=""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1" name="193 CuadroTexto">
          <a:extLst>
            <a:ext uri="{FF2B5EF4-FFF2-40B4-BE49-F238E27FC236}">
              <a16:creationId xmlns:a16="http://schemas.microsoft.com/office/drawing/2014/main" xmlns=""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2" name="194 CuadroTexto">
          <a:extLst>
            <a:ext uri="{FF2B5EF4-FFF2-40B4-BE49-F238E27FC236}">
              <a16:creationId xmlns:a16="http://schemas.microsoft.com/office/drawing/2014/main" xmlns=""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3" name="195 CuadroTexto">
          <a:extLst>
            <a:ext uri="{FF2B5EF4-FFF2-40B4-BE49-F238E27FC236}">
              <a16:creationId xmlns:a16="http://schemas.microsoft.com/office/drawing/2014/main" xmlns=""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4" name="196 CuadroTexto">
          <a:extLst>
            <a:ext uri="{FF2B5EF4-FFF2-40B4-BE49-F238E27FC236}">
              <a16:creationId xmlns:a16="http://schemas.microsoft.com/office/drawing/2014/main" xmlns=""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5" name="197 CuadroTexto">
          <a:extLst>
            <a:ext uri="{FF2B5EF4-FFF2-40B4-BE49-F238E27FC236}">
              <a16:creationId xmlns:a16="http://schemas.microsoft.com/office/drawing/2014/main" xmlns=""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6" name="198 CuadroTexto">
          <a:extLst>
            <a:ext uri="{FF2B5EF4-FFF2-40B4-BE49-F238E27FC236}">
              <a16:creationId xmlns:a16="http://schemas.microsoft.com/office/drawing/2014/main" xmlns=""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7" name="199 CuadroTexto">
          <a:extLst>
            <a:ext uri="{FF2B5EF4-FFF2-40B4-BE49-F238E27FC236}">
              <a16:creationId xmlns:a16="http://schemas.microsoft.com/office/drawing/2014/main" xmlns=""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8" name="200 CuadroTexto">
          <a:extLst>
            <a:ext uri="{FF2B5EF4-FFF2-40B4-BE49-F238E27FC236}">
              <a16:creationId xmlns:a16="http://schemas.microsoft.com/office/drawing/2014/main" xmlns=""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9" name="201 CuadroTexto">
          <a:extLst>
            <a:ext uri="{FF2B5EF4-FFF2-40B4-BE49-F238E27FC236}">
              <a16:creationId xmlns:a16="http://schemas.microsoft.com/office/drawing/2014/main" xmlns=""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0" name="202 CuadroTexto">
          <a:extLst>
            <a:ext uri="{FF2B5EF4-FFF2-40B4-BE49-F238E27FC236}">
              <a16:creationId xmlns:a16="http://schemas.microsoft.com/office/drawing/2014/main" xmlns=""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1" name="203 CuadroTexto">
          <a:extLst>
            <a:ext uri="{FF2B5EF4-FFF2-40B4-BE49-F238E27FC236}">
              <a16:creationId xmlns:a16="http://schemas.microsoft.com/office/drawing/2014/main" xmlns=""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2" name="204 CuadroTexto">
          <a:extLst>
            <a:ext uri="{FF2B5EF4-FFF2-40B4-BE49-F238E27FC236}">
              <a16:creationId xmlns:a16="http://schemas.microsoft.com/office/drawing/2014/main" xmlns=""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3" name="205 CuadroTexto">
          <a:extLst>
            <a:ext uri="{FF2B5EF4-FFF2-40B4-BE49-F238E27FC236}">
              <a16:creationId xmlns:a16="http://schemas.microsoft.com/office/drawing/2014/main" xmlns=""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4" name="206 CuadroTexto">
          <a:extLst>
            <a:ext uri="{FF2B5EF4-FFF2-40B4-BE49-F238E27FC236}">
              <a16:creationId xmlns:a16="http://schemas.microsoft.com/office/drawing/2014/main" xmlns=""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5" name="207 CuadroTexto">
          <a:extLst>
            <a:ext uri="{FF2B5EF4-FFF2-40B4-BE49-F238E27FC236}">
              <a16:creationId xmlns:a16="http://schemas.microsoft.com/office/drawing/2014/main" xmlns=""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6" name="208 CuadroTexto">
          <a:extLst>
            <a:ext uri="{FF2B5EF4-FFF2-40B4-BE49-F238E27FC236}">
              <a16:creationId xmlns:a16="http://schemas.microsoft.com/office/drawing/2014/main" xmlns=""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7" name="209 CuadroTexto">
          <a:extLst>
            <a:ext uri="{FF2B5EF4-FFF2-40B4-BE49-F238E27FC236}">
              <a16:creationId xmlns:a16="http://schemas.microsoft.com/office/drawing/2014/main" xmlns=""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8" name="210 CuadroTexto">
          <a:extLst>
            <a:ext uri="{FF2B5EF4-FFF2-40B4-BE49-F238E27FC236}">
              <a16:creationId xmlns:a16="http://schemas.microsoft.com/office/drawing/2014/main" xmlns=""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9" name="211 CuadroTexto">
          <a:extLst>
            <a:ext uri="{FF2B5EF4-FFF2-40B4-BE49-F238E27FC236}">
              <a16:creationId xmlns:a16="http://schemas.microsoft.com/office/drawing/2014/main" xmlns=""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0" name="212 CuadroTexto">
          <a:extLst>
            <a:ext uri="{FF2B5EF4-FFF2-40B4-BE49-F238E27FC236}">
              <a16:creationId xmlns:a16="http://schemas.microsoft.com/office/drawing/2014/main" xmlns=""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1" name="213 CuadroTexto">
          <a:extLst>
            <a:ext uri="{FF2B5EF4-FFF2-40B4-BE49-F238E27FC236}">
              <a16:creationId xmlns:a16="http://schemas.microsoft.com/office/drawing/2014/main" xmlns=""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2" name="214 CuadroTexto">
          <a:extLst>
            <a:ext uri="{FF2B5EF4-FFF2-40B4-BE49-F238E27FC236}">
              <a16:creationId xmlns:a16="http://schemas.microsoft.com/office/drawing/2014/main" xmlns=""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3" name="215 CuadroTexto">
          <a:extLst>
            <a:ext uri="{FF2B5EF4-FFF2-40B4-BE49-F238E27FC236}">
              <a16:creationId xmlns:a16="http://schemas.microsoft.com/office/drawing/2014/main" xmlns=""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4" name="216 CuadroTexto">
          <a:extLst>
            <a:ext uri="{FF2B5EF4-FFF2-40B4-BE49-F238E27FC236}">
              <a16:creationId xmlns:a16="http://schemas.microsoft.com/office/drawing/2014/main" xmlns=""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5" name="217 CuadroTexto">
          <a:extLst>
            <a:ext uri="{FF2B5EF4-FFF2-40B4-BE49-F238E27FC236}">
              <a16:creationId xmlns:a16="http://schemas.microsoft.com/office/drawing/2014/main" xmlns=""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6" name="218 CuadroTexto">
          <a:extLst>
            <a:ext uri="{FF2B5EF4-FFF2-40B4-BE49-F238E27FC236}">
              <a16:creationId xmlns:a16="http://schemas.microsoft.com/office/drawing/2014/main" xmlns=""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7" name="219 CuadroTexto">
          <a:extLst>
            <a:ext uri="{FF2B5EF4-FFF2-40B4-BE49-F238E27FC236}">
              <a16:creationId xmlns:a16="http://schemas.microsoft.com/office/drawing/2014/main" xmlns=""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8" name="220 CuadroTexto">
          <a:extLst>
            <a:ext uri="{FF2B5EF4-FFF2-40B4-BE49-F238E27FC236}">
              <a16:creationId xmlns:a16="http://schemas.microsoft.com/office/drawing/2014/main" xmlns=""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9" name="221 CuadroTexto">
          <a:extLst>
            <a:ext uri="{FF2B5EF4-FFF2-40B4-BE49-F238E27FC236}">
              <a16:creationId xmlns:a16="http://schemas.microsoft.com/office/drawing/2014/main" xmlns=""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0" name="222 CuadroTexto">
          <a:extLst>
            <a:ext uri="{FF2B5EF4-FFF2-40B4-BE49-F238E27FC236}">
              <a16:creationId xmlns:a16="http://schemas.microsoft.com/office/drawing/2014/main" xmlns=""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1" name="223 CuadroTexto">
          <a:extLst>
            <a:ext uri="{FF2B5EF4-FFF2-40B4-BE49-F238E27FC236}">
              <a16:creationId xmlns:a16="http://schemas.microsoft.com/office/drawing/2014/main" xmlns=""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2" name="224 CuadroTexto">
          <a:extLst>
            <a:ext uri="{FF2B5EF4-FFF2-40B4-BE49-F238E27FC236}">
              <a16:creationId xmlns:a16="http://schemas.microsoft.com/office/drawing/2014/main" xmlns=""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3" name="225 CuadroTexto">
          <a:extLst>
            <a:ext uri="{FF2B5EF4-FFF2-40B4-BE49-F238E27FC236}">
              <a16:creationId xmlns:a16="http://schemas.microsoft.com/office/drawing/2014/main" xmlns=""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4" name="226 CuadroTexto">
          <a:extLst>
            <a:ext uri="{FF2B5EF4-FFF2-40B4-BE49-F238E27FC236}">
              <a16:creationId xmlns:a16="http://schemas.microsoft.com/office/drawing/2014/main" xmlns=""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5" name="227 CuadroTexto">
          <a:extLst>
            <a:ext uri="{FF2B5EF4-FFF2-40B4-BE49-F238E27FC236}">
              <a16:creationId xmlns:a16="http://schemas.microsoft.com/office/drawing/2014/main" xmlns=""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6" name="228 CuadroTexto">
          <a:extLst>
            <a:ext uri="{FF2B5EF4-FFF2-40B4-BE49-F238E27FC236}">
              <a16:creationId xmlns:a16="http://schemas.microsoft.com/office/drawing/2014/main" xmlns=""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7" name="229 CuadroTexto">
          <a:extLst>
            <a:ext uri="{FF2B5EF4-FFF2-40B4-BE49-F238E27FC236}">
              <a16:creationId xmlns:a16="http://schemas.microsoft.com/office/drawing/2014/main" xmlns=""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8" name="230 CuadroTexto">
          <a:extLst>
            <a:ext uri="{FF2B5EF4-FFF2-40B4-BE49-F238E27FC236}">
              <a16:creationId xmlns:a16="http://schemas.microsoft.com/office/drawing/2014/main" xmlns=""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9" name="231 CuadroTexto">
          <a:extLst>
            <a:ext uri="{FF2B5EF4-FFF2-40B4-BE49-F238E27FC236}">
              <a16:creationId xmlns:a16="http://schemas.microsoft.com/office/drawing/2014/main" xmlns=""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0" name="232 CuadroTexto">
          <a:extLst>
            <a:ext uri="{FF2B5EF4-FFF2-40B4-BE49-F238E27FC236}">
              <a16:creationId xmlns:a16="http://schemas.microsoft.com/office/drawing/2014/main" xmlns=""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1" name="233 CuadroTexto">
          <a:extLst>
            <a:ext uri="{FF2B5EF4-FFF2-40B4-BE49-F238E27FC236}">
              <a16:creationId xmlns:a16="http://schemas.microsoft.com/office/drawing/2014/main" xmlns=""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2" name="234 CuadroTexto">
          <a:extLst>
            <a:ext uri="{FF2B5EF4-FFF2-40B4-BE49-F238E27FC236}">
              <a16:creationId xmlns:a16="http://schemas.microsoft.com/office/drawing/2014/main" xmlns=""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3" name="235 CuadroTexto">
          <a:extLst>
            <a:ext uri="{FF2B5EF4-FFF2-40B4-BE49-F238E27FC236}">
              <a16:creationId xmlns:a16="http://schemas.microsoft.com/office/drawing/2014/main" xmlns=""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4" name="236 CuadroTexto">
          <a:extLst>
            <a:ext uri="{FF2B5EF4-FFF2-40B4-BE49-F238E27FC236}">
              <a16:creationId xmlns:a16="http://schemas.microsoft.com/office/drawing/2014/main" xmlns=""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5" name="237 CuadroTexto">
          <a:extLst>
            <a:ext uri="{FF2B5EF4-FFF2-40B4-BE49-F238E27FC236}">
              <a16:creationId xmlns:a16="http://schemas.microsoft.com/office/drawing/2014/main" xmlns=""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6" name="238 CuadroTexto">
          <a:extLst>
            <a:ext uri="{FF2B5EF4-FFF2-40B4-BE49-F238E27FC236}">
              <a16:creationId xmlns:a16="http://schemas.microsoft.com/office/drawing/2014/main" xmlns=""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7" name="239 CuadroTexto">
          <a:extLst>
            <a:ext uri="{FF2B5EF4-FFF2-40B4-BE49-F238E27FC236}">
              <a16:creationId xmlns:a16="http://schemas.microsoft.com/office/drawing/2014/main" xmlns=""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8" name="240 CuadroTexto">
          <a:extLst>
            <a:ext uri="{FF2B5EF4-FFF2-40B4-BE49-F238E27FC236}">
              <a16:creationId xmlns:a16="http://schemas.microsoft.com/office/drawing/2014/main" xmlns=""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9" name="241 CuadroTexto">
          <a:extLst>
            <a:ext uri="{FF2B5EF4-FFF2-40B4-BE49-F238E27FC236}">
              <a16:creationId xmlns:a16="http://schemas.microsoft.com/office/drawing/2014/main" xmlns=""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0" name="242 CuadroTexto">
          <a:extLst>
            <a:ext uri="{FF2B5EF4-FFF2-40B4-BE49-F238E27FC236}">
              <a16:creationId xmlns:a16="http://schemas.microsoft.com/office/drawing/2014/main" xmlns=""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1" name="243 CuadroTexto">
          <a:extLst>
            <a:ext uri="{FF2B5EF4-FFF2-40B4-BE49-F238E27FC236}">
              <a16:creationId xmlns:a16="http://schemas.microsoft.com/office/drawing/2014/main" xmlns=""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2" name="244 CuadroTexto">
          <a:extLst>
            <a:ext uri="{FF2B5EF4-FFF2-40B4-BE49-F238E27FC236}">
              <a16:creationId xmlns:a16="http://schemas.microsoft.com/office/drawing/2014/main" xmlns=""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3" name="245 CuadroTexto">
          <a:extLst>
            <a:ext uri="{FF2B5EF4-FFF2-40B4-BE49-F238E27FC236}">
              <a16:creationId xmlns:a16="http://schemas.microsoft.com/office/drawing/2014/main" xmlns=""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4" name="246 CuadroTexto">
          <a:extLst>
            <a:ext uri="{FF2B5EF4-FFF2-40B4-BE49-F238E27FC236}">
              <a16:creationId xmlns:a16="http://schemas.microsoft.com/office/drawing/2014/main" xmlns=""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5" name="247 CuadroTexto">
          <a:extLst>
            <a:ext uri="{FF2B5EF4-FFF2-40B4-BE49-F238E27FC236}">
              <a16:creationId xmlns:a16="http://schemas.microsoft.com/office/drawing/2014/main" xmlns=""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6" name="248 CuadroTexto">
          <a:extLst>
            <a:ext uri="{FF2B5EF4-FFF2-40B4-BE49-F238E27FC236}">
              <a16:creationId xmlns:a16="http://schemas.microsoft.com/office/drawing/2014/main" xmlns=""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7" name="249 CuadroTexto">
          <a:extLst>
            <a:ext uri="{FF2B5EF4-FFF2-40B4-BE49-F238E27FC236}">
              <a16:creationId xmlns:a16="http://schemas.microsoft.com/office/drawing/2014/main" xmlns=""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8" name="250 CuadroTexto">
          <a:extLst>
            <a:ext uri="{FF2B5EF4-FFF2-40B4-BE49-F238E27FC236}">
              <a16:creationId xmlns:a16="http://schemas.microsoft.com/office/drawing/2014/main" xmlns=""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9" name="251 CuadroTexto">
          <a:extLst>
            <a:ext uri="{FF2B5EF4-FFF2-40B4-BE49-F238E27FC236}">
              <a16:creationId xmlns:a16="http://schemas.microsoft.com/office/drawing/2014/main" xmlns=""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0" name="252 CuadroTexto">
          <a:extLst>
            <a:ext uri="{FF2B5EF4-FFF2-40B4-BE49-F238E27FC236}">
              <a16:creationId xmlns:a16="http://schemas.microsoft.com/office/drawing/2014/main" xmlns=""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1" name="253 CuadroTexto">
          <a:extLst>
            <a:ext uri="{FF2B5EF4-FFF2-40B4-BE49-F238E27FC236}">
              <a16:creationId xmlns:a16="http://schemas.microsoft.com/office/drawing/2014/main" xmlns=""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2" name="254 CuadroTexto">
          <a:extLst>
            <a:ext uri="{FF2B5EF4-FFF2-40B4-BE49-F238E27FC236}">
              <a16:creationId xmlns:a16="http://schemas.microsoft.com/office/drawing/2014/main" xmlns=""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3" name="255 CuadroTexto">
          <a:extLst>
            <a:ext uri="{FF2B5EF4-FFF2-40B4-BE49-F238E27FC236}">
              <a16:creationId xmlns:a16="http://schemas.microsoft.com/office/drawing/2014/main" xmlns=""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4" name="256 CuadroTexto">
          <a:extLst>
            <a:ext uri="{FF2B5EF4-FFF2-40B4-BE49-F238E27FC236}">
              <a16:creationId xmlns:a16="http://schemas.microsoft.com/office/drawing/2014/main" xmlns=""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5" name="257 CuadroTexto">
          <a:extLst>
            <a:ext uri="{FF2B5EF4-FFF2-40B4-BE49-F238E27FC236}">
              <a16:creationId xmlns:a16="http://schemas.microsoft.com/office/drawing/2014/main" xmlns=""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6" name="258 CuadroTexto">
          <a:extLst>
            <a:ext uri="{FF2B5EF4-FFF2-40B4-BE49-F238E27FC236}">
              <a16:creationId xmlns:a16="http://schemas.microsoft.com/office/drawing/2014/main" xmlns=""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7" name="259 CuadroTexto">
          <a:extLst>
            <a:ext uri="{FF2B5EF4-FFF2-40B4-BE49-F238E27FC236}">
              <a16:creationId xmlns:a16="http://schemas.microsoft.com/office/drawing/2014/main" xmlns=""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8" name="260 CuadroTexto">
          <a:extLst>
            <a:ext uri="{FF2B5EF4-FFF2-40B4-BE49-F238E27FC236}">
              <a16:creationId xmlns:a16="http://schemas.microsoft.com/office/drawing/2014/main" xmlns=""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9" name="261 CuadroTexto">
          <a:extLst>
            <a:ext uri="{FF2B5EF4-FFF2-40B4-BE49-F238E27FC236}">
              <a16:creationId xmlns:a16="http://schemas.microsoft.com/office/drawing/2014/main" xmlns=""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0" name="262 CuadroTexto">
          <a:extLst>
            <a:ext uri="{FF2B5EF4-FFF2-40B4-BE49-F238E27FC236}">
              <a16:creationId xmlns:a16="http://schemas.microsoft.com/office/drawing/2014/main" xmlns=""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1" name="263 CuadroTexto">
          <a:extLst>
            <a:ext uri="{FF2B5EF4-FFF2-40B4-BE49-F238E27FC236}">
              <a16:creationId xmlns:a16="http://schemas.microsoft.com/office/drawing/2014/main" xmlns=""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2" name="264 CuadroTexto">
          <a:extLst>
            <a:ext uri="{FF2B5EF4-FFF2-40B4-BE49-F238E27FC236}">
              <a16:creationId xmlns:a16="http://schemas.microsoft.com/office/drawing/2014/main" xmlns=""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3" name="265 CuadroTexto">
          <a:extLst>
            <a:ext uri="{FF2B5EF4-FFF2-40B4-BE49-F238E27FC236}">
              <a16:creationId xmlns:a16="http://schemas.microsoft.com/office/drawing/2014/main" xmlns=""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4" name="266 CuadroTexto">
          <a:extLst>
            <a:ext uri="{FF2B5EF4-FFF2-40B4-BE49-F238E27FC236}">
              <a16:creationId xmlns:a16="http://schemas.microsoft.com/office/drawing/2014/main" xmlns=""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5" name="267 CuadroTexto">
          <a:extLst>
            <a:ext uri="{FF2B5EF4-FFF2-40B4-BE49-F238E27FC236}">
              <a16:creationId xmlns:a16="http://schemas.microsoft.com/office/drawing/2014/main" xmlns=""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536" name="268 CuadroTexto">
          <a:extLst>
            <a:ext uri="{FF2B5EF4-FFF2-40B4-BE49-F238E27FC236}">
              <a16:creationId xmlns:a16="http://schemas.microsoft.com/office/drawing/2014/main" xmlns="" id="{00000000-0008-0000-2000-0000E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7" name="269 CuadroTexto">
          <a:extLst>
            <a:ext uri="{FF2B5EF4-FFF2-40B4-BE49-F238E27FC236}">
              <a16:creationId xmlns:a16="http://schemas.microsoft.com/office/drawing/2014/main" xmlns="" id="{00000000-0008-0000-2000-0000E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8" name="270 CuadroTexto">
          <a:extLst>
            <a:ext uri="{FF2B5EF4-FFF2-40B4-BE49-F238E27FC236}">
              <a16:creationId xmlns:a16="http://schemas.microsoft.com/office/drawing/2014/main" xmlns="" id="{00000000-0008-0000-2000-0000E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9" name="271 CuadroTexto">
          <a:extLst>
            <a:ext uri="{FF2B5EF4-FFF2-40B4-BE49-F238E27FC236}">
              <a16:creationId xmlns:a16="http://schemas.microsoft.com/office/drawing/2014/main" xmlns="" id="{00000000-0008-0000-2000-0000E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0" name="272 CuadroTexto">
          <a:extLst>
            <a:ext uri="{FF2B5EF4-FFF2-40B4-BE49-F238E27FC236}">
              <a16:creationId xmlns:a16="http://schemas.microsoft.com/office/drawing/2014/main" xmlns="" id="{00000000-0008-0000-2000-0000E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1" name="273 CuadroTexto">
          <a:extLst>
            <a:ext uri="{FF2B5EF4-FFF2-40B4-BE49-F238E27FC236}">
              <a16:creationId xmlns:a16="http://schemas.microsoft.com/office/drawing/2014/main" xmlns="" id="{00000000-0008-0000-2000-0000E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2" name="274 CuadroTexto">
          <a:extLst>
            <a:ext uri="{FF2B5EF4-FFF2-40B4-BE49-F238E27FC236}">
              <a16:creationId xmlns:a16="http://schemas.microsoft.com/office/drawing/2014/main" xmlns="" id="{00000000-0008-0000-2000-0000E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3" name="275 CuadroTexto">
          <a:extLst>
            <a:ext uri="{FF2B5EF4-FFF2-40B4-BE49-F238E27FC236}">
              <a16:creationId xmlns:a16="http://schemas.microsoft.com/office/drawing/2014/main" xmlns="" id="{00000000-0008-0000-2000-0000E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4" name="276 CuadroTexto">
          <a:extLst>
            <a:ext uri="{FF2B5EF4-FFF2-40B4-BE49-F238E27FC236}">
              <a16:creationId xmlns:a16="http://schemas.microsoft.com/office/drawing/2014/main" xmlns="" id="{00000000-0008-0000-2000-0000F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5" name="277 CuadroTexto">
          <a:extLst>
            <a:ext uri="{FF2B5EF4-FFF2-40B4-BE49-F238E27FC236}">
              <a16:creationId xmlns:a16="http://schemas.microsoft.com/office/drawing/2014/main" xmlns="" id="{00000000-0008-0000-2000-0000F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6" name="278 CuadroTexto">
          <a:extLst>
            <a:ext uri="{FF2B5EF4-FFF2-40B4-BE49-F238E27FC236}">
              <a16:creationId xmlns:a16="http://schemas.microsoft.com/office/drawing/2014/main" xmlns="" id="{00000000-0008-0000-2000-0000F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7" name="279 CuadroTexto">
          <a:extLst>
            <a:ext uri="{FF2B5EF4-FFF2-40B4-BE49-F238E27FC236}">
              <a16:creationId xmlns:a16="http://schemas.microsoft.com/office/drawing/2014/main" xmlns="" id="{00000000-0008-0000-2000-0000F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8" name="280 CuadroTexto">
          <a:extLst>
            <a:ext uri="{FF2B5EF4-FFF2-40B4-BE49-F238E27FC236}">
              <a16:creationId xmlns:a16="http://schemas.microsoft.com/office/drawing/2014/main" xmlns="" id="{00000000-0008-0000-2000-0000F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9" name="281 CuadroTexto">
          <a:extLst>
            <a:ext uri="{FF2B5EF4-FFF2-40B4-BE49-F238E27FC236}">
              <a16:creationId xmlns:a16="http://schemas.microsoft.com/office/drawing/2014/main" xmlns="" id="{00000000-0008-0000-2000-0000F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0" name="282 CuadroTexto">
          <a:extLst>
            <a:ext uri="{FF2B5EF4-FFF2-40B4-BE49-F238E27FC236}">
              <a16:creationId xmlns:a16="http://schemas.microsoft.com/office/drawing/2014/main" xmlns="" id="{00000000-0008-0000-2000-0000F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1" name="283 CuadroTexto">
          <a:extLst>
            <a:ext uri="{FF2B5EF4-FFF2-40B4-BE49-F238E27FC236}">
              <a16:creationId xmlns:a16="http://schemas.microsoft.com/office/drawing/2014/main" xmlns="" id="{00000000-0008-0000-2000-0000F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2" name="284 CuadroTexto">
          <a:extLst>
            <a:ext uri="{FF2B5EF4-FFF2-40B4-BE49-F238E27FC236}">
              <a16:creationId xmlns:a16="http://schemas.microsoft.com/office/drawing/2014/main" xmlns="" id="{00000000-0008-0000-2000-0000F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3" name="285 CuadroTexto">
          <a:extLst>
            <a:ext uri="{FF2B5EF4-FFF2-40B4-BE49-F238E27FC236}">
              <a16:creationId xmlns:a16="http://schemas.microsoft.com/office/drawing/2014/main" xmlns=""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4" name="286 CuadroTexto">
          <a:extLst>
            <a:ext uri="{FF2B5EF4-FFF2-40B4-BE49-F238E27FC236}">
              <a16:creationId xmlns:a16="http://schemas.microsoft.com/office/drawing/2014/main" xmlns=""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5" name="287 CuadroTexto">
          <a:extLst>
            <a:ext uri="{FF2B5EF4-FFF2-40B4-BE49-F238E27FC236}">
              <a16:creationId xmlns:a16="http://schemas.microsoft.com/office/drawing/2014/main" xmlns=""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6" name="288 CuadroTexto">
          <a:extLst>
            <a:ext uri="{FF2B5EF4-FFF2-40B4-BE49-F238E27FC236}">
              <a16:creationId xmlns:a16="http://schemas.microsoft.com/office/drawing/2014/main" xmlns=""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7" name="289 CuadroTexto">
          <a:extLst>
            <a:ext uri="{FF2B5EF4-FFF2-40B4-BE49-F238E27FC236}">
              <a16:creationId xmlns:a16="http://schemas.microsoft.com/office/drawing/2014/main" xmlns=""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8" name="290 CuadroTexto">
          <a:extLst>
            <a:ext uri="{FF2B5EF4-FFF2-40B4-BE49-F238E27FC236}">
              <a16:creationId xmlns:a16="http://schemas.microsoft.com/office/drawing/2014/main" xmlns=""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9" name="291 CuadroTexto">
          <a:extLst>
            <a:ext uri="{FF2B5EF4-FFF2-40B4-BE49-F238E27FC236}">
              <a16:creationId xmlns:a16="http://schemas.microsoft.com/office/drawing/2014/main" xmlns=""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0" name="292 CuadroTexto">
          <a:extLst>
            <a:ext uri="{FF2B5EF4-FFF2-40B4-BE49-F238E27FC236}">
              <a16:creationId xmlns:a16="http://schemas.microsoft.com/office/drawing/2014/main" xmlns=""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1" name="293 CuadroTexto">
          <a:extLst>
            <a:ext uri="{FF2B5EF4-FFF2-40B4-BE49-F238E27FC236}">
              <a16:creationId xmlns:a16="http://schemas.microsoft.com/office/drawing/2014/main" xmlns=""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2" name="294 CuadroTexto">
          <a:extLst>
            <a:ext uri="{FF2B5EF4-FFF2-40B4-BE49-F238E27FC236}">
              <a16:creationId xmlns:a16="http://schemas.microsoft.com/office/drawing/2014/main" xmlns=""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3" name="295 CuadroTexto">
          <a:extLst>
            <a:ext uri="{FF2B5EF4-FFF2-40B4-BE49-F238E27FC236}">
              <a16:creationId xmlns:a16="http://schemas.microsoft.com/office/drawing/2014/main" xmlns=""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4" name="296 CuadroTexto">
          <a:extLst>
            <a:ext uri="{FF2B5EF4-FFF2-40B4-BE49-F238E27FC236}">
              <a16:creationId xmlns:a16="http://schemas.microsoft.com/office/drawing/2014/main" xmlns=""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5" name="1 CuadroTexto">
          <a:extLst>
            <a:ext uri="{FF2B5EF4-FFF2-40B4-BE49-F238E27FC236}">
              <a16:creationId xmlns:a16="http://schemas.microsoft.com/office/drawing/2014/main" xmlns=""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6" name="2 CuadroTexto">
          <a:extLst>
            <a:ext uri="{FF2B5EF4-FFF2-40B4-BE49-F238E27FC236}">
              <a16:creationId xmlns:a16="http://schemas.microsoft.com/office/drawing/2014/main" xmlns=""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7" name="3 CuadroTexto">
          <a:extLst>
            <a:ext uri="{FF2B5EF4-FFF2-40B4-BE49-F238E27FC236}">
              <a16:creationId xmlns:a16="http://schemas.microsoft.com/office/drawing/2014/main" xmlns=""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8" name="4 CuadroTexto">
          <a:extLst>
            <a:ext uri="{FF2B5EF4-FFF2-40B4-BE49-F238E27FC236}">
              <a16:creationId xmlns:a16="http://schemas.microsoft.com/office/drawing/2014/main" xmlns=""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9" name="5 CuadroTexto">
          <a:extLst>
            <a:ext uri="{FF2B5EF4-FFF2-40B4-BE49-F238E27FC236}">
              <a16:creationId xmlns:a16="http://schemas.microsoft.com/office/drawing/2014/main" xmlns=""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0" name="6 CuadroTexto">
          <a:extLst>
            <a:ext uri="{FF2B5EF4-FFF2-40B4-BE49-F238E27FC236}">
              <a16:creationId xmlns:a16="http://schemas.microsoft.com/office/drawing/2014/main" xmlns=""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1" name="7 CuadroTexto">
          <a:extLst>
            <a:ext uri="{FF2B5EF4-FFF2-40B4-BE49-F238E27FC236}">
              <a16:creationId xmlns:a16="http://schemas.microsoft.com/office/drawing/2014/main" xmlns=""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2" name="8 CuadroTexto">
          <a:extLst>
            <a:ext uri="{FF2B5EF4-FFF2-40B4-BE49-F238E27FC236}">
              <a16:creationId xmlns:a16="http://schemas.microsoft.com/office/drawing/2014/main" xmlns=""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3" name="9 CuadroTexto">
          <a:extLst>
            <a:ext uri="{FF2B5EF4-FFF2-40B4-BE49-F238E27FC236}">
              <a16:creationId xmlns:a16="http://schemas.microsoft.com/office/drawing/2014/main" xmlns=""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4" name="10 CuadroTexto">
          <a:extLst>
            <a:ext uri="{FF2B5EF4-FFF2-40B4-BE49-F238E27FC236}">
              <a16:creationId xmlns:a16="http://schemas.microsoft.com/office/drawing/2014/main" xmlns=""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5" name="11 CuadroTexto">
          <a:extLst>
            <a:ext uri="{FF2B5EF4-FFF2-40B4-BE49-F238E27FC236}">
              <a16:creationId xmlns:a16="http://schemas.microsoft.com/office/drawing/2014/main" xmlns=""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6" name="12 CuadroTexto">
          <a:extLst>
            <a:ext uri="{FF2B5EF4-FFF2-40B4-BE49-F238E27FC236}">
              <a16:creationId xmlns:a16="http://schemas.microsoft.com/office/drawing/2014/main" xmlns=""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7" name="13 CuadroTexto">
          <a:extLst>
            <a:ext uri="{FF2B5EF4-FFF2-40B4-BE49-F238E27FC236}">
              <a16:creationId xmlns:a16="http://schemas.microsoft.com/office/drawing/2014/main" xmlns=""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8" name="14 CuadroTexto">
          <a:extLst>
            <a:ext uri="{FF2B5EF4-FFF2-40B4-BE49-F238E27FC236}">
              <a16:creationId xmlns:a16="http://schemas.microsoft.com/office/drawing/2014/main" xmlns=""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9" name="15 CuadroTexto">
          <a:extLst>
            <a:ext uri="{FF2B5EF4-FFF2-40B4-BE49-F238E27FC236}">
              <a16:creationId xmlns:a16="http://schemas.microsoft.com/office/drawing/2014/main" xmlns=""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0" name="16 CuadroTexto">
          <a:extLst>
            <a:ext uri="{FF2B5EF4-FFF2-40B4-BE49-F238E27FC236}">
              <a16:creationId xmlns:a16="http://schemas.microsoft.com/office/drawing/2014/main" xmlns=""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1" name="18 CuadroTexto">
          <a:extLst>
            <a:ext uri="{FF2B5EF4-FFF2-40B4-BE49-F238E27FC236}">
              <a16:creationId xmlns:a16="http://schemas.microsoft.com/office/drawing/2014/main" xmlns=""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2" name="19 CuadroTexto">
          <a:extLst>
            <a:ext uri="{FF2B5EF4-FFF2-40B4-BE49-F238E27FC236}">
              <a16:creationId xmlns:a16="http://schemas.microsoft.com/office/drawing/2014/main" xmlns=""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3" name="20 CuadroTexto">
          <a:extLst>
            <a:ext uri="{FF2B5EF4-FFF2-40B4-BE49-F238E27FC236}">
              <a16:creationId xmlns:a16="http://schemas.microsoft.com/office/drawing/2014/main" xmlns=""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4" name="21 CuadroTexto">
          <a:extLst>
            <a:ext uri="{FF2B5EF4-FFF2-40B4-BE49-F238E27FC236}">
              <a16:creationId xmlns:a16="http://schemas.microsoft.com/office/drawing/2014/main" xmlns=""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5" name="22 CuadroTexto">
          <a:extLst>
            <a:ext uri="{FF2B5EF4-FFF2-40B4-BE49-F238E27FC236}">
              <a16:creationId xmlns:a16="http://schemas.microsoft.com/office/drawing/2014/main" xmlns=""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6" name="23 CuadroTexto">
          <a:extLst>
            <a:ext uri="{FF2B5EF4-FFF2-40B4-BE49-F238E27FC236}">
              <a16:creationId xmlns:a16="http://schemas.microsoft.com/office/drawing/2014/main" xmlns=""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7" name="24 CuadroTexto">
          <a:extLst>
            <a:ext uri="{FF2B5EF4-FFF2-40B4-BE49-F238E27FC236}">
              <a16:creationId xmlns:a16="http://schemas.microsoft.com/office/drawing/2014/main" xmlns=""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8" name="25 CuadroTexto">
          <a:extLst>
            <a:ext uri="{FF2B5EF4-FFF2-40B4-BE49-F238E27FC236}">
              <a16:creationId xmlns:a16="http://schemas.microsoft.com/office/drawing/2014/main" xmlns=""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9" name="26 CuadroTexto">
          <a:extLst>
            <a:ext uri="{FF2B5EF4-FFF2-40B4-BE49-F238E27FC236}">
              <a16:creationId xmlns:a16="http://schemas.microsoft.com/office/drawing/2014/main" xmlns=""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0" name="27 CuadroTexto">
          <a:extLst>
            <a:ext uri="{FF2B5EF4-FFF2-40B4-BE49-F238E27FC236}">
              <a16:creationId xmlns:a16="http://schemas.microsoft.com/office/drawing/2014/main" xmlns=""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1" name="28 CuadroTexto">
          <a:extLst>
            <a:ext uri="{FF2B5EF4-FFF2-40B4-BE49-F238E27FC236}">
              <a16:creationId xmlns:a16="http://schemas.microsoft.com/office/drawing/2014/main" xmlns=""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2" name="29 CuadroTexto">
          <a:extLst>
            <a:ext uri="{FF2B5EF4-FFF2-40B4-BE49-F238E27FC236}">
              <a16:creationId xmlns:a16="http://schemas.microsoft.com/office/drawing/2014/main" xmlns=""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3" name="30 CuadroTexto">
          <a:extLst>
            <a:ext uri="{FF2B5EF4-FFF2-40B4-BE49-F238E27FC236}">
              <a16:creationId xmlns:a16="http://schemas.microsoft.com/office/drawing/2014/main" xmlns=""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4" name="31 CuadroTexto">
          <a:extLst>
            <a:ext uri="{FF2B5EF4-FFF2-40B4-BE49-F238E27FC236}">
              <a16:creationId xmlns:a16="http://schemas.microsoft.com/office/drawing/2014/main" xmlns=""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5" name="32 CuadroTexto">
          <a:extLst>
            <a:ext uri="{FF2B5EF4-FFF2-40B4-BE49-F238E27FC236}">
              <a16:creationId xmlns:a16="http://schemas.microsoft.com/office/drawing/2014/main" xmlns=""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6" name="33 CuadroTexto">
          <a:extLst>
            <a:ext uri="{FF2B5EF4-FFF2-40B4-BE49-F238E27FC236}">
              <a16:creationId xmlns:a16="http://schemas.microsoft.com/office/drawing/2014/main" xmlns=""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7" name="34 CuadroTexto">
          <a:extLst>
            <a:ext uri="{FF2B5EF4-FFF2-40B4-BE49-F238E27FC236}">
              <a16:creationId xmlns:a16="http://schemas.microsoft.com/office/drawing/2014/main" xmlns=""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8" name="35 CuadroTexto">
          <a:extLst>
            <a:ext uri="{FF2B5EF4-FFF2-40B4-BE49-F238E27FC236}">
              <a16:creationId xmlns:a16="http://schemas.microsoft.com/office/drawing/2014/main" xmlns=""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9" name="36 CuadroTexto">
          <a:extLst>
            <a:ext uri="{FF2B5EF4-FFF2-40B4-BE49-F238E27FC236}">
              <a16:creationId xmlns:a16="http://schemas.microsoft.com/office/drawing/2014/main" xmlns=""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0" name="37 CuadroTexto">
          <a:extLst>
            <a:ext uri="{FF2B5EF4-FFF2-40B4-BE49-F238E27FC236}">
              <a16:creationId xmlns:a16="http://schemas.microsoft.com/office/drawing/2014/main" xmlns=""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1" name="38 CuadroTexto">
          <a:extLst>
            <a:ext uri="{FF2B5EF4-FFF2-40B4-BE49-F238E27FC236}">
              <a16:creationId xmlns:a16="http://schemas.microsoft.com/office/drawing/2014/main" xmlns=""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2" name="39 CuadroTexto">
          <a:extLst>
            <a:ext uri="{FF2B5EF4-FFF2-40B4-BE49-F238E27FC236}">
              <a16:creationId xmlns:a16="http://schemas.microsoft.com/office/drawing/2014/main" xmlns=""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3" name="40 CuadroTexto">
          <a:extLst>
            <a:ext uri="{FF2B5EF4-FFF2-40B4-BE49-F238E27FC236}">
              <a16:creationId xmlns:a16="http://schemas.microsoft.com/office/drawing/2014/main" xmlns=""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4" name="41 CuadroTexto">
          <a:extLst>
            <a:ext uri="{FF2B5EF4-FFF2-40B4-BE49-F238E27FC236}">
              <a16:creationId xmlns:a16="http://schemas.microsoft.com/office/drawing/2014/main" xmlns=""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5" name="42 CuadroTexto">
          <a:extLst>
            <a:ext uri="{FF2B5EF4-FFF2-40B4-BE49-F238E27FC236}">
              <a16:creationId xmlns:a16="http://schemas.microsoft.com/office/drawing/2014/main" xmlns=""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6" name="43 CuadroTexto">
          <a:extLst>
            <a:ext uri="{FF2B5EF4-FFF2-40B4-BE49-F238E27FC236}">
              <a16:creationId xmlns:a16="http://schemas.microsoft.com/office/drawing/2014/main" xmlns=""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7" name="44 CuadroTexto">
          <a:extLst>
            <a:ext uri="{FF2B5EF4-FFF2-40B4-BE49-F238E27FC236}">
              <a16:creationId xmlns:a16="http://schemas.microsoft.com/office/drawing/2014/main" xmlns=""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8" name="45 CuadroTexto">
          <a:extLst>
            <a:ext uri="{FF2B5EF4-FFF2-40B4-BE49-F238E27FC236}">
              <a16:creationId xmlns:a16="http://schemas.microsoft.com/office/drawing/2014/main" xmlns=""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9" name="46 CuadroTexto">
          <a:extLst>
            <a:ext uri="{FF2B5EF4-FFF2-40B4-BE49-F238E27FC236}">
              <a16:creationId xmlns:a16="http://schemas.microsoft.com/office/drawing/2014/main" xmlns=""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0" name="47 CuadroTexto">
          <a:extLst>
            <a:ext uri="{FF2B5EF4-FFF2-40B4-BE49-F238E27FC236}">
              <a16:creationId xmlns:a16="http://schemas.microsoft.com/office/drawing/2014/main" xmlns=""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1" name="48 CuadroTexto">
          <a:extLst>
            <a:ext uri="{FF2B5EF4-FFF2-40B4-BE49-F238E27FC236}">
              <a16:creationId xmlns:a16="http://schemas.microsoft.com/office/drawing/2014/main" xmlns=""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2" name="49 CuadroTexto">
          <a:extLst>
            <a:ext uri="{FF2B5EF4-FFF2-40B4-BE49-F238E27FC236}">
              <a16:creationId xmlns:a16="http://schemas.microsoft.com/office/drawing/2014/main" xmlns=""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3" name="50 CuadroTexto">
          <a:extLst>
            <a:ext uri="{FF2B5EF4-FFF2-40B4-BE49-F238E27FC236}">
              <a16:creationId xmlns:a16="http://schemas.microsoft.com/office/drawing/2014/main" xmlns=""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4" name="51 CuadroTexto">
          <a:extLst>
            <a:ext uri="{FF2B5EF4-FFF2-40B4-BE49-F238E27FC236}">
              <a16:creationId xmlns:a16="http://schemas.microsoft.com/office/drawing/2014/main" xmlns=""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5" name="52 CuadroTexto">
          <a:extLst>
            <a:ext uri="{FF2B5EF4-FFF2-40B4-BE49-F238E27FC236}">
              <a16:creationId xmlns:a16="http://schemas.microsoft.com/office/drawing/2014/main" xmlns=""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6" name="53 CuadroTexto">
          <a:extLst>
            <a:ext uri="{FF2B5EF4-FFF2-40B4-BE49-F238E27FC236}">
              <a16:creationId xmlns:a16="http://schemas.microsoft.com/office/drawing/2014/main" xmlns=""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7" name="54 CuadroTexto">
          <a:extLst>
            <a:ext uri="{FF2B5EF4-FFF2-40B4-BE49-F238E27FC236}">
              <a16:creationId xmlns:a16="http://schemas.microsoft.com/office/drawing/2014/main" xmlns=""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8" name="55 CuadroTexto">
          <a:extLst>
            <a:ext uri="{FF2B5EF4-FFF2-40B4-BE49-F238E27FC236}">
              <a16:creationId xmlns:a16="http://schemas.microsoft.com/office/drawing/2014/main" xmlns=""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9" name="56 CuadroTexto">
          <a:extLst>
            <a:ext uri="{FF2B5EF4-FFF2-40B4-BE49-F238E27FC236}">
              <a16:creationId xmlns:a16="http://schemas.microsoft.com/office/drawing/2014/main" xmlns=""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0" name="57 CuadroTexto">
          <a:extLst>
            <a:ext uri="{FF2B5EF4-FFF2-40B4-BE49-F238E27FC236}">
              <a16:creationId xmlns:a16="http://schemas.microsoft.com/office/drawing/2014/main" xmlns=""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1" name="58 CuadroTexto">
          <a:extLst>
            <a:ext uri="{FF2B5EF4-FFF2-40B4-BE49-F238E27FC236}">
              <a16:creationId xmlns:a16="http://schemas.microsoft.com/office/drawing/2014/main" xmlns=""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2" name="59 CuadroTexto">
          <a:extLst>
            <a:ext uri="{FF2B5EF4-FFF2-40B4-BE49-F238E27FC236}">
              <a16:creationId xmlns:a16="http://schemas.microsoft.com/office/drawing/2014/main" xmlns=""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3" name="60 CuadroTexto">
          <a:extLst>
            <a:ext uri="{FF2B5EF4-FFF2-40B4-BE49-F238E27FC236}">
              <a16:creationId xmlns:a16="http://schemas.microsoft.com/office/drawing/2014/main" xmlns=""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4" name="61 CuadroTexto">
          <a:extLst>
            <a:ext uri="{FF2B5EF4-FFF2-40B4-BE49-F238E27FC236}">
              <a16:creationId xmlns:a16="http://schemas.microsoft.com/office/drawing/2014/main" xmlns=""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5" name="62 CuadroTexto">
          <a:extLst>
            <a:ext uri="{FF2B5EF4-FFF2-40B4-BE49-F238E27FC236}">
              <a16:creationId xmlns:a16="http://schemas.microsoft.com/office/drawing/2014/main" xmlns=""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6" name="63 CuadroTexto">
          <a:extLst>
            <a:ext uri="{FF2B5EF4-FFF2-40B4-BE49-F238E27FC236}">
              <a16:creationId xmlns:a16="http://schemas.microsoft.com/office/drawing/2014/main" xmlns=""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7" name="64 CuadroTexto">
          <a:extLst>
            <a:ext uri="{FF2B5EF4-FFF2-40B4-BE49-F238E27FC236}">
              <a16:creationId xmlns:a16="http://schemas.microsoft.com/office/drawing/2014/main" xmlns=""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8" name="65 CuadroTexto">
          <a:extLst>
            <a:ext uri="{FF2B5EF4-FFF2-40B4-BE49-F238E27FC236}">
              <a16:creationId xmlns:a16="http://schemas.microsoft.com/office/drawing/2014/main" xmlns=""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9" name="66 CuadroTexto">
          <a:extLst>
            <a:ext uri="{FF2B5EF4-FFF2-40B4-BE49-F238E27FC236}">
              <a16:creationId xmlns:a16="http://schemas.microsoft.com/office/drawing/2014/main" xmlns=""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0" name="67 CuadroTexto">
          <a:extLst>
            <a:ext uri="{FF2B5EF4-FFF2-40B4-BE49-F238E27FC236}">
              <a16:creationId xmlns:a16="http://schemas.microsoft.com/office/drawing/2014/main" xmlns=""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1" name="68 CuadroTexto">
          <a:extLst>
            <a:ext uri="{FF2B5EF4-FFF2-40B4-BE49-F238E27FC236}">
              <a16:creationId xmlns:a16="http://schemas.microsoft.com/office/drawing/2014/main" xmlns=""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2" name="69 CuadroTexto">
          <a:extLst>
            <a:ext uri="{FF2B5EF4-FFF2-40B4-BE49-F238E27FC236}">
              <a16:creationId xmlns:a16="http://schemas.microsoft.com/office/drawing/2014/main" xmlns=""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3" name="70 CuadroTexto">
          <a:extLst>
            <a:ext uri="{FF2B5EF4-FFF2-40B4-BE49-F238E27FC236}">
              <a16:creationId xmlns:a16="http://schemas.microsoft.com/office/drawing/2014/main" xmlns=""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4" name="71 CuadroTexto">
          <a:extLst>
            <a:ext uri="{FF2B5EF4-FFF2-40B4-BE49-F238E27FC236}">
              <a16:creationId xmlns:a16="http://schemas.microsoft.com/office/drawing/2014/main" xmlns=""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5" name="72 CuadroTexto">
          <a:extLst>
            <a:ext uri="{FF2B5EF4-FFF2-40B4-BE49-F238E27FC236}">
              <a16:creationId xmlns:a16="http://schemas.microsoft.com/office/drawing/2014/main" xmlns=""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6" name="73 CuadroTexto">
          <a:extLst>
            <a:ext uri="{FF2B5EF4-FFF2-40B4-BE49-F238E27FC236}">
              <a16:creationId xmlns:a16="http://schemas.microsoft.com/office/drawing/2014/main" xmlns=""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7" name="74 CuadroTexto">
          <a:extLst>
            <a:ext uri="{FF2B5EF4-FFF2-40B4-BE49-F238E27FC236}">
              <a16:creationId xmlns:a16="http://schemas.microsoft.com/office/drawing/2014/main" xmlns=""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8" name="75 CuadroTexto">
          <a:extLst>
            <a:ext uri="{FF2B5EF4-FFF2-40B4-BE49-F238E27FC236}">
              <a16:creationId xmlns:a16="http://schemas.microsoft.com/office/drawing/2014/main" xmlns=""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9" name="76 CuadroTexto">
          <a:extLst>
            <a:ext uri="{FF2B5EF4-FFF2-40B4-BE49-F238E27FC236}">
              <a16:creationId xmlns:a16="http://schemas.microsoft.com/office/drawing/2014/main" xmlns=""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0" name="77 CuadroTexto">
          <a:extLst>
            <a:ext uri="{FF2B5EF4-FFF2-40B4-BE49-F238E27FC236}">
              <a16:creationId xmlns:a16="http://schemas.microsoft.com/office/drawing/2014/main" xmlns=""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1" name="78 CuadroTexto">
          <a:extLst>
            <a:ext uri="{FF2B5EF4-FFF2-40B4-BE49-F238E27FC236}">
              <a16:creationId xmlns:a16="http://schemas.microsoft.com/office/drawing/2014/main" xmlns=""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2" name="79 CuadroTexto">
          <a:extLst>
            <a:ext uri="{FF2B5EF4-FFF2-40B4-BE49-F238E27FC236}">
              <a16:creationId xmlns:a16="http://schemas.microsoft.com/office/drawing/2014/main" xmlns=""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3" name="80 CuadroTexto">
          <a:extLst>
            <a:ext uri="{FF2B5EF4-FFF2-40B4-BE49-F238E27FC236}">
              <a16:creationId xmlns:a16="http://schemas.microsoft.com/office/drawing/2014/main" xmlns=""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4" name="81 CuadroTexto">
          <a:extLst>
            <a:ext uri="{FF2B5EF4-FFF2-40B4-BE49-F238E27FC236}">
              <a16:creationId xmlns:a16="http://schemas.microsoft.com/office/drawing/2014/main" xmlns=""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5" name="82 CuadroTexto">
          <a:extLst>
            <a:ext uri="{FF2B5EF4-FFF2-40B4-BE49-F238E27FC236}">
              <a16:creationId xmlns:a16="http://schemas.microsoft.com/office/drawing/2014/main" xmlns=""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6" name="83 CuadroTexto">
          <a:extLst>
            <a:ext uri="{FF2B5EF4-FFF2-40B4-BE49-F238E27FC236}">
              <a16:creationId xmlns:a16="http://schemas.microsoft.com/office/drawing/2014/main" xmlns=""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7" name="84 CuadroTexto">
          <a:extLst>
            <a:ext uri="{FF2B5EF4-FFF2-40B4-BE49-F238E27FC236}">
              <a16:creationId xmlns:a16="http://schemas.microsoft.com/office/drawing/2014/main" xmlns=""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8" name="85 CuadroTexto">
          <a:extLst>
            <a:ext uri="{FF2B5EF4-FFF2-40B4-BE49-F238E27FC236}">
              <a16:creationId xmlns:a16="http://schemas.microsoft.com/office/drawing/2014/main" xmlns=""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9" name="86 CuadroTexto">
          <a:extLst>
            <a:ext uri="{FF2B5EF4-FFF2-40B4-BE49-F238E27FC236}">
              <a16:creationId xmlns:a16="http://schemas.microsoft.com/office/drawing/2014/main" xmlns=""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0" name="87 CuadroTexto">
          <a:extLst>
            <a:ext uri="{FF2B5EF4-FFF2-40B4-BE49-F238E27FC236}">
              <a16:creationId xmlns:a16="http://schemas.microsoft.com/office/drawing/2014/main" xmlns=""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1" name="88 CuadroTexto">
          <a:extLst>
            <a:ext uri="{FF2B5EF4-FFF2-40B4-BE49-F238E27FC236}">
              <a16:creationId xmlns:a16="http://schemas.microsoft.com/office/drawing/2014/main" xmlns=""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2" name="89 CuadroTexto">
          <a:extLst>
            <a:ext uri="{FF2B5EF4-FFF2-40B4-BE49-F238E27FC236}">
              <a16:creationId xmlns:a16="http://schemas.microsoft.com/office/drawing/2014/main" xmlns=""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3" name="102 CuadroTexto">
          <a:extLst>
            <a:ext uri="{FF2B5EF4-FFF2-40B4-BE49-F238E27FC236}">
              <a16:creationId xmlns:a16="http://schemas.microsoft.com/office/drawing/2014/main" xmlns=""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4" name="103 CuadroTexto">
          <a:extLst>
            <a:ext uri="{FF2B5EF4-FFF2-40B4-BE49-F238E27FC236}">
              <a16:creationId xmlns:a16="http://schemas.microsoft.com/office/drawing/2014/main" xmlns=""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5" name="104 CuadroTexto">
          <a:extLst>
            <a:ext uri="{FF2B5EF4-FFF2-40B4-BE49-F238E27FC236}">
              <a16:creationId xmlns:a16="http://schemas.microsoft.com/office/drawing/2014/main" xmlns=""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6" name="105 CuadroTexto">
          <a:extLst>
            <a:ext uri="{FF2B5EF4-FFF2-40B4-BE49-F238E27FC236}">
              <a16:creationId xmlns:a16="http://schemas.microsoft.com/office/drawing/2014/main" xmlns=""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7" name="106 CuadroTexto">
          <a:extLst>
            <a:ext uri="{FF2B5EF4-FFF2-40B4-BE49-F238E27FC236}">
              <a16:creationId xmlns:a16="http://schemas.microsoft.com/office/drawing/2014/main" xmlns=""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8" name="107 CuadroTexto">
          <a:extLst>
            <a:ext uri="{FF2B5EF4-FFF2-40B4-BE49-F238E27FC236}">
              <a16:creationId xmlns:a16="http://schemas.microsoft.com/office/drawing/2014/main" xmlns=""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9" name="108 CuadroTexto">
          <a:extLst>
            <a:ext uri="{FF2B5EF4-FFF2-40B4-BE49-F238E27FC236}">
              <a16:creationId xmlns:a16="http://schemas.microsoft.com/office/drawing/2014/main" xmlns=""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0" name="109 CuadroTexto">
          <a:extLst>
            <a:ext uri="{FF2B5EF4-FFF2-40B4-BE49-F238E27FC236}">
              <a16:creationId xmlns:a16="http://schemas.microsoft.com/office/drawing/2014/main" xmlns=""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1" name="110 CuadroTexto">
          <a:extLst>
            <a:ext uri="{FF2B5EF4-FFF2-40B4-BE49-F238E27FC236}">
              <a16:creationId xmlns:a16="http://schemas.microsoft.com/office/drawing/2014/main" xmlns=""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2" name="111 CuadroTexto">
          <a:extLst>
            <a:ext uri="{FF2B5EF4-FFF2-40B4-BE49-F238E27FC236}">
              <a16:creationId xmlns:a16="http://schemas.microsoft.com/office/drawing/2014/main" xmlns=""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3" name="112 CuadroTexto">
          <a:extLst>
            <a:ext uri="{FF2B5EF4-FFF2-40B4-BE49-F238E27FC236}">
              <a16:creationId xmlns:a16="http://schemas.microsoft.com/office/drawing/2014/main" xmlns=""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4" name="113 CuadroTexto">
          <a:extLst>
            <a:ext uri="{FF2B5EF4-FFF2-40B4-BE49-F238E27FC236}">
              <a16:creationId xmlns:a16="http://schemas.microsoft.com/office/drawing/2014/main" xmlns=""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5" name="114 CuadroTexto">
          <a:extLst>
            <a:ext uri="{FF2B5EF4-FFF2-40B4-BE49-F238E27FC236}">
              <a16:creationId xmlns:a16="http://schemas.microsoft.com/office/drawing/2014/main" xmlns=""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6" name="115 CuadroTexto">
          <a:extLst>
            <a:ext uri="{FF2B5EF4-FFF2-40B4-BE49-F238E27FC236}">
              <a16:creationId xmlns:a16="http://schemas.microsoft.com/office/drawing/2014/main" xmlns=""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7" name="116 CuadroTexto">
          <a:extLst>
            <a:ext uri="{FF2B5EF4-FFF2-40B4-BE49-F238E27FC236}">
              <a16:creationId xmlns:a16="http://schemas.microsoft.com/office/drawing/2014/main" xmlns=""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8" name="117 CuadroTexto">
          <a:extLst>
            <a:ext uri="{FF2B5EF4-FFF2-40B4-BE49-F238E27FC236}">
              <a16:creationId xmlns:a16="http://schemas.microsoft.com/office/drawing/2014/main" xmlns=""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9" name="126 CuadroTexto">
          <a:extLst>
            <a:ext uri="{FF2B5EF4-FFF2-40B4-BE49-F238E27FC236}">
              <a16:creationId xmlns:a16="http://schemas.microsoft.com/office/drawing/2014/main" xmlns=""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0" name="127 CuadroTexto">
          <a:extLst>
            <a:ext uri="{FF2B5EF4-FFF2-40B4-BE49-F238E27FC236}">
              <a16:creationId xmlns:a16="http://schemas.microsoft.com/office/drawing/2014/main" xmlns=""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1" name="128 CuadroTexto">
          <a:extLst>
            <a:ext uri="{FF2B5EF4-FFF2-40B4-BE49-F238E27FC236}">
              <a16:creationId xmlns:a16="http://schemas.microsoft.com/office/drawing/2014/main" xmlns=""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2" name="129 CuadroTexto">
          <a:extLst>
            <a:ext uri="{FF2B5EF4-FFF2-40B4-BE49-F238E27FC236}">
              <a16:creationId xmlns:a16="http://schemas.microsoft.com/office/drawing/2014/main" xmlns=""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3" name="130 CuadroTexto">
          <a:extLst>
            <a:ext uri="{FF2B5EF4-FFF2-40B4-BE49-F238E27FC236}">
              <a16:creationId xmlns:a16="http://schemas.microsoft.com/office/drawing/2014/main" xmlns=""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4" name="131 CuadroTexto">
          <a:extLst>
            <a:ext uri="{FF2B5EF4-FFF2-40B4-BE49-F238E27FC236}">
              <a16:creationId xmlns:a16="http://schemas.microsoft.com/office/drawing/2014/main" xmlns=""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5" name="132 CuadroTexto">
          <a:extLst>
            <a:ext uri="{FF2B5EF4-FFF2-40B4-BE49-F238E27FC236}">
              <a16:creationId xmlns:a16="http://schemas.microsoft.com/office/drawing/2014/main" xmlns=""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6" name="133 CuadroTexto">
          <a:extLst>
            <a:ext uri="{FF2B5EF4-FFF2-40B4-BE49-F238E27FC236}">
              <a16:creationId xmlns:a16="http://schemas.microsoft.com/office/drawing/2014/main" xmlns=""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7" name="134 CuadroTexto">
          <a:extLst>
            <a:ext uri="{FF2B5EF4-FFF2-40B4-BE49-F238E27FC236}">
              <a16:creationId xmlns:a16="http://schemas.microsoft.com/office/drawing/2014/main" xmlns=""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8" name="135 CuadroTexto">
          <a:extLst>
            <a:ext uri="{FF2B5EF4-FFF2-40B4-BE49-F238E27FC236}">
              <a16:creationId xmlns:a16="http://schemas.microsoft.com/office/drawing/2014/main" xmlns=""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9" name="136 CuadroTexto">
          <a:extLst>
            <a:ext uri="{FF2B5EF4-FFF2-40B4-BE49-F238E27FC236}">
              <a16:creationId xmlns:a16="http://schemas.microsoft.com/office/drawing/2014/main" xmlns=""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0" name="137 CuadroTexto">
          <a:extLst>
            <a:ext uri="{FF2B5EF4-FFF2-40B4-BE49-F238E27FC236}">
              <a16:creationId xmlns:a16="http://schemas.microsoft.com/office/drawing/2014/main" xmlns=""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1" name="138 CuadroTexto">
          <a:extLst>
            <a:ext uri="{FF2B5EF4-FFF2-40B4-BE49-F238E27FC236}">
              <a16:creationId xmlns:a16="http://schemas.microsoft.com/office/drawing/2014/main" xmlns=""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2" name="139 CuadroTexto">
          <a:extLst>
            <a:ext uri="{FF2B5EF4-FFF2-40B4-BE49-F238E27FC236}">
              <a16:creationId xmlns:a16="http://schemas.microsoft.com/office/drawing/2014/main" xmlns=""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3" name="140 CuadroTexto">
          <a:extLst>
            <a:ext uri="{FF2B5EF4-FFF2-40B4-BE49-F238E27FC236}">
              <a16:creationId xmlns:a16="http://schemas.microsoft.com/office/drawing/2014/main" xmlns=""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4" name="141 CuadroTexto">
          <a:extLst>
            <a:ext uri="{FF2B5EF4-FFF2-40B4-BE49-F238E27FC236}">
              <a16:creationId xmlns:a16="http://schemas.microsoft.com/office/drawing/2014/main" xmlns=""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5" name="142 CuadroTexto">
          <a:extLst>
            <a:ext uri="{FF2B5EF4-FFF2-40B4-BE49-F238E27FC236}">
              <a16:creationId xmlns:a16="http://schemas.microsoft.com/office/drawing/2014/main" xmlns=""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6" name="306 CuadroTexto">
          <a:extLst>
            <a:ext uri="{FF2B5EF4-FFF2-40B4-BE49-F238E27FC236}">
              <a16:creationId xmlns:a16="http://schemas.microsoft.com/office/drawing/2014/main" xmlns="" id="{00000000-0008-0000-2000-00007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7" name="307 CuadroTexto">
          <a:extLst>
            <a:ext uri="{FF2B5EF4-FFF2-40B4-BE49-F238E27FC236}">
              <a16:creationId xmlns:a16="http://schemas.microsoft.com/office/drawing/2014/main" xmlns="" id="{00000000-0008-0000-2000-00007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8" name="308 CuadroTexto">
          <a:extLst>
            <a:ext uri="{FF2B5EF4-FFF2-40B4-BE49-F238E27FC236}">
              <a16:creationId xmlns:a16="http://schemas.microsoft.com/office/drawing/2014/main" xmlns="" id="{00000000-0008-0000-2000-00008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9" name="309 CuadroTexto">
          <a:extLst>
            <a:ext uri="{FF2B5EF4-FFF2-40B4-BE49-F238E27FC236}">
              <a16:creationId xmlns:a16="http://schemas.microsoft.com/office/drawing/2014/main" xmlns="" id="{00000000-0008-0000-2000-00008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0" name="310 CuadroTexto">
          <a:extLst>
            <a:ext uri="{FF2B5EF4-FFF2-40B4-BE49-F238E27FC236}">
              <a16:creationId xmlns:a16="http://schemas.microsoft.com/office/drawing/2014/main" xmlns="" id="{00000000-0008-0000-2000-00008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1" name="311 CuadroTexto">
          <a:extLst>
            <a:ext uri="{FF2B5EF4-FFF2-40B4-BE49-F238E27FC236}">
              <a16:creationId xmlns:a16="http://schemas.microsoft.com/office/drawing/2014/main" xmlns="" id="{00000000-0008-0000-2000-00008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2" name="312 CuadroTexto">
          <a:extLst>
            <a:ext uri="{FF2B5EF4-FFF2-40B4-BE49-F238E27FC236}">
              <a16:creationId xmlns:a16="http://schemas.microsoft.com/office/drawing/2014/main" xmlns="" id="{00000000-0008-0000-2000-00008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3" name="313 CuadroTexto">
          <a:extLst>
            <a:ext uri="{FF2B5EF4-FFF2-40B4-BE49-F238E27FC236}">
              <a16:creationId xmlns:a16="http://schemas.microsoft.com/office/drawing/2014/main" xmlns="" id="{00000000-0008-0000-2000-00008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4" name="314 CuadroTexto">
          <a:extLst>
            <a:ext uri="{FF2B5EF4-FFF2-40B4-BE49-F238E27FC236}">
              <a16:creationId xmlns:a16="http://schemas.microsoft.com/office/drawing/2014/main" xmlns="" id="{00000000-0008-0000-2000-00008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5" name="315 CuadroTexto">
          <a:extLst>
            <a:ext uri="{FF2B5EF4-FFF2-40B4-BE49-F238E27FC236}">
              <a16:creationId xmlns:a16="http://schemas.microsoft.com/office/drawing/2014/main" xmlns="" id="{00000000-0008-0000-2000-00008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6" name="316 CuadroTexto">
          <a:extLst>
            <a:ext uri="{FF2B5EF4-FFF2-40B4-BE49-F238E27FC236}">
              <a16:creationId xmlns:a16="http://schemas.microsoft.com/office/drawing/2014/main" xmlns="" id="{00000000-0008-0000-2000-00008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7" name="317 CuadroTexto">
          <a:extLst>
            <a:ext uri="{FF2B5EF4-FFF2-40B4-BE49-F238E27FC236}">
              <a16:creationId xmlns:a16="http://schemas.microsoft.com/office/drawing/2014/main" xmlns="" id="{00000000-0008-0000-2000-00008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8" name="318 CuadroTexto">
          <a:extLst>
            <a:ext uri="{FF2B5EF4-FFF2-40B4-BE49-F238E27FC236}">
              <a16:creationId xmlns:a16="http://schemas.microsoft.com/office/drawing/2014/main" xmlns="" id="{00000000-0008-0000-2000-00008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9" name="319 CuadroTexto">
          <a:extLst>
            <a:ext uri="{FF2B5EF4-FFF2-40B4-BE49-F238E27FC236}">
              <a16:creationId xmlns:a16="http://schemas.microsoft.com/office/drawing/2014/main" xmlns="" id="{00000000-0008-0000-2000-00008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0" name="320 CuadroTexto">
          <a:extLst>
            <a:ext uri="{FF2B5EF4-FFF2-40B4-BE49-F238E27FC236}">
              <a16:creationId xmlns:a16="http://schemas.microsoft.com/office/drawing/2014/main" xmlns="" id="{00000000-0008-0000-2000-00008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1" name="321 CuadroTexto">
          <a:extLst>
            <a:ext uri="{FF2B5EF4-FFF2-40B4-BE49-F238E27FC236}">
              <a16:creationId xmlns:a16="http://schemas.microsoft.com/office/drawing/2014/main" xmlns="" id="{00000000-0008-0000-2000-00008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2" name="322 CuadroTexto">
          <a:extLst>
            <a:ext uri="{FF2B5EF4-FFF2-40B4-BE49-F238E27FC236}">
              <a16:creationId xmlns:a16="http://schemas.microsoft.com/office/drawing/2014/main" xmlns="" id="{00000000-0008-0000-2000-00008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3" name="323 CuadroTexto">
          <a:extLst>
            <a:ext uri="{FF2B5EF4-FFF2-40B4-BE49-F238E27FC236}">
              <a16:creationId xmlns:a16="http://schemas.microsoft.com/office/drawing/2014/main" xmlns="" id="{00000000-0008-0000-2000-00008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4" name="324 CuadroTexto">
          <a:extLst>
            <a:ext uri="{FF2B5EF4-FFF2-40B4-BE49-F238E27FC236}">
              <a16:creationId xmlns:a16="http://schemas.microsoft.com/office/drawing/2014/main" xmlns="" id="{00000000-0008-0000-2000-00009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5" name="325 CuadroTexto">
          <a:extLst>
            <a:ext uri="{FF2B5EF4-FFF2-40B4-BE49-F238E27FC236}">
              <a16:creationId xmlns:a16="http://schemas.microsoft.com/office/drawing/2014/main" xmlns="" id="{00000000-0008-0000-2000-00009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6" name="326 CuadroTexto">
          <a:extLst>
            <a:ext uri="{FF2B5EF4-FFF2-40B4-BE49-F238E27FC236}">
              <a16:creationId xmlns:a16="http://schemas.microsoft.com/office/drawing/2014/main" xmlns="" id="{00000000-0008-0000-2000-00009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7" name="327 CuadroTexto">
          <a:extLst>
            <a:ext uri="{FF2B5EF4-FFF2-40B4-BE49-F238E27FC236}">
              <a16:creationId xmlns:a16="http://schemas.microsoft.com/office/drawing/2014/main" xmlns="" id="{00000000-0008-0000-2000-00009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8" name="328 CuadroTexto">
          <a:extLst>
            <a:ext uri="{FF2B5EF4-FFF2-40B4-BE49-F238E27FC236}">
              <a16:creationId xmlns:a16="http://schemas.microsoft.com/office/drawing/2014/main" xmlns="" id="{00000000-0008-0000-2000-00009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9" name="329 CuadroTexto">
          <a:extLst>
            <a:ext uri="{FF2B5EF4-FFF2-40B4-BE49-F238E27FC236}">
              <a16:creationId xmlns:a16="http://schemas.microsoft.com/office/drawing/2014/main" xmlns="" id="{00000000-0008-0000-2000-00009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0" name="330 CuadroTexto">
          <a:extLst>
            <a:ext uri="{FF2B5EF4-FFF2-40B4-BE49-F238E27FC236}">
              <a16:creationId xmlns:a16="http://schemas.microsoft.com/office/drawing/2014/main" xmlns="" id="{00000000-0008-0000-2000-00009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1" name="331 CuadroTexto">
          <a:extLst>
            <a:ext uri="{FF2B5EF4-FFF2-40B4-BE49-F238E27FC236}">
              <a16:creationId xmlns:a16="http://schemas.microsoft.com/office/drawing/2014/main" xmlns="" id="{00000000-0008-0000-2000-00009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2" name="332 CuadroTexto">
          <a:extLst>
            <a:ext uri="{FF2B5EF4-FFF2-40B4-BE49-F238E27FC236}">
              <a16:creationId xmlns:a16="http://schemas.microsoft.com/office/drawing/2014/main" xmlns="" id="{00000000-0008-0000-2000-00009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3" name="333 CuadroTexto">
          <a:extLst>
            <a:ext uri="{FF2B5EF4-FFF2-40B4-BE49-F238E27FC236}">
              <a16:creationId xmlns:a16="http://schemas.microsoft.com/office/drawing/2014/main" xmlns="" id="{00000000-0008-0000-2000-00009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4" name="334 CuadroTexto">
          <a:extLst>
            <a:ext uri="{FF2B5EF4-FFF2-40B4-BE49-F238E27FC236}">
              <a16:creationId xmlns:a16="http://schemas.microsoft.com/office/drawing/2014/main" xmlns="" id="{00000000-0008-0000-2000-00009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5" name="335 CuadroTexto">
          <a:extLst>
            <a:ext uri="{FF2B5EF4-FFF2-40B4-BE49-F238E27FC236}">
              <a16:creationId xmlns:a16="http://schemas.microsoft.com/office/drawing/2014/main" xmlns="" id="{00000000-0008-0000-2000-00009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6" name="336 CuadroTexto">
          <a:extLst>
            <a:ext uri="{FF2B5EF4-FFF2-40B4-BE49-F238E27FC236}">
              <a16:creationId xmlns:a16="http://schemas.microsoft.com/office/drawing/2014/main" xmlns="" id="{00000000-0008-0000-2000-00009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7" name="337 CuadroTexto">
          <a:extLst>
            <a:ext uri="{FF2B5EF4-FFF2-40B4-BE49-F238E27FC236}">
              <a16:creationId xmlns:a16="http://schemas.microsoft.com/office/drawing/2014/main" xmlns="" id="{00000000-0008-0000-2000-00009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8" name="338 CuadroTexto">
          <a:extLst>
            <a:ext uri="{FF2B5EF4-FFF2-40B4-BE49-F238E27FC236}">
              <a16:creationId xmlns:a16="http://schemas.microsoft.com/office/drawing/2014/main" xmlns="" id="{00000000-0008-0000-2000-00009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9" name="339 CuadroTexto">
          <a:extLst>
            <a:ext uri="{FF2B5EF4-FFF2-40B4-BE49-F238E27FC236}">
              <a16:creationId xmlns:a16="http://schemas.microsoft.com/office/drawing/2014/main" xmlns="" id="{00000000-0008-0000-2000-00009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0" name="340 CuadroTexto">
          <a:extLst>
            <a:ext uri="{FF2B5EF4-FFF2-40B4-BE49-F238E27FC236}">
              <a16:creationId xmlns:a16="http://schemas.microsoft.com/office/drawing/2014/main" xmlns="" id="{00000000-0008-0000-2000-0000A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1" name="341 CuadroTexto">
          <a:extLst>
            <a:ext uri="{FF2B5EF4-FFF2-40B4-BE49-F238E27FC236}">
              <a16:creationId xmlns:a16="http://schemas.microsoft.com/office/drawing/2014/main" xmlns="" id="{00000000-0008-0000-2000-0000A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2" name="342 CuadroTexto">
          <a:extLst>
            <a:ext uri="{FF2B5EF4-FFF2-40B4-BE49-F238E27FC236}">
              <a16:creationId xmlns:a16="http://schemas.microsoft.com/office/drawing/2014/main" xmlns="" id="{00000000-0008-0000-2000-0000A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3" name="343 CuadroTexto">
          <a:extLst>
            <a:ext uri="{FF2B5EF4-FFF2-40B4-BE49-F238E27FC236}">
              <a16:creationId xmlns:a16="http://schemas.microsoft.com/office/drawing/2014/main" xmlns="" id="{00000000-0008-0000-2000-0000A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4" name="344 CuadroTexto">
          <a:extLst>
            <a:ext uri="{FF2B5EF4-FFF2-40B4-BE49-F238E27FC236}">
              <a16:creationId xmlns:a16="http://schemas.microsoft.com/office/drawing/2014/main" xmlns="" id="{00000000-0008-0000-2000-0000A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5" name="345 CuadroTexto">
          <a:extLst>
            <a:ext uri="{FF2B5EF4-FFF2-40B4-BE49-F238E27FC236}">
              <a16:creationId xmlns:a16="http://schemas.microsoft.com/office/drawing/2014/main" xmlns="" id="{00000000-0008-0000-2000-0000A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6" name="346 CuadroTexto">
          <a:extLst>
            <a:ext uri="{FF2B5EF4-FFF2-40B4-BE49-F238E27FC236}">
              <a16:creationId xmlns:a16="http://schemas.microsoft.com/office/drawing/2014/main" xmlns="" id="{00000000-0008-0000-2000-0000A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7" name="347 CuadroTexto">
          <a:extLst>
            <a:ext uri="{FF2B5EF4-FFF2-40B4-BE49-F238E27FC236}">
              <a16:creationId xmlns:a16="http://schemas.microsoft.com/office/drawing/2014/main" xmlns="" id="{00000000-0008-0000-2000-0000A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8" name="348 CuadroTexto">
          <a:extLst>
            <a:ext uri="{FF2B5EF4-FFF2-40B4-BE49-F238E27FC236}">
              <a16:creationId xmlns:a16="http://schemas.microsoft.com/office/drawing/2014/main" xmlns="" id="{00000000-0008-0000-2000-0000A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9" name="349 CuadroTexto">
          <a:extLst>
            <a:ext uri="{FF2B5EF4-FFF2-40B4-BE49-F238E27FC236}">
              <a16:creationId xmlns:a16="http://schemas.microsoft.com/office/drawing/2014/main" xmlns="" id="{00000000-0008-0000-2000-0000A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0" name="350 CuadroTexto">
          <a:extLst>
            <a:ext uri="{FF2B5EF4-FFF2-40B4-BE49-F238E27FC236}">
              <a16:creationId xmlns:a16="http://schemas.microsoft.com/office/drawing/2014/main" xmlns="" id="{00000000-0008-0000-2000-0000A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1" name="351 CuadroTexto">
          <a:extLst>
            <a:ext uri="{FF2B5EF4-FFF2-40B4-BE49-F238E27FC236}">
              <a16:creationId xmlns:a16="http://schemas.microsoft.com/office/drawing/2014/main" xmlns="" id="{00000000-0008-0000-2000-0000A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2" name="352 CuadroTexto">
          <a:extLst>
            <a:ext uri="{FF2B5EF4-FFF2-40B4-BE49-F238E27FC236}">
              <a16:creationId xmlns:a16="http://schemas.microsoft.com/office/drawing/2014/main" xmlns="" id="{00000000-0008-0000-2000-0000A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3" name="353 CuadroTexto">
          <a:extLst>
            <a:ext uri="{FF2B5EF4-FFF2-40B4-BE49-F238E27FC236}">
              <a16:creationId xmlns:a16="http://schemas.microsoft.com/office/drawing/2014/main" xmlns="" id="{00000000-0008-0000-2000-0000A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4" name="354 CuadroTexto">
          <a:extLst>
            <a:ext uri="{FF2B5EF4-FFF2-40B4-BE49-F238E27FC236}">
              <a16:creationId xmlns:a16="http://schemas.microsoft.com/office/drawing/2014/main" xmlns="" id="{00000000-0008-0000-2000-0000A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5" name="355 CuadroTexto">
          <a:extLst>
            <a:ext uri="{FF2B5EF4-FFF2-40B4-BE49-F238E27FC236}">
              <a16:creationId xmlns:a16="http://schemas.microsoft.com/office/drawing/2014/main" xmlns="" id="{00000000-0008-0000-2000-0000A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6" name="356 CuadroTexto">
          <a:extLst>
            <a:ext uri="{FF2B5EF4-FFF2-40B4-BE49-F238E27FC236}">
              <a16:creationId xmlns:a16="http://schemas.microsoft.com/office/drawing/2014/main" xmlns="" id="{00000000-0008-0000-2000-0000B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7" name="357 CuadroTexto">
          <a:extLst>
            <a:ext uri="{FF2B5EF4-FFF2-40B4-BE49-F238E27FC236}">
              <a16:creationId xmlns:a16="http://schemas.microsoft.com/office/drawing/2014/main" xmlns="" id="{00000000-0008-0000-2000-0000B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8" name="358 CuadroTexto">
          <a:extLst>
            <a:ext uri="{FF2B5EF4-FFF2-40B4-BE49-F238E27FC236}">
              <a16:creationId xmlns:a16="http://schemas.microsoft.com/office/drawing/2014/main" xmlns="" id="{00000000-0008-0000-2000-0000B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9" name="359 CuadroTexto">
          <a:extLst>
            <a:ext uri="{FF2B5EF4-FFF2-40B4-BE49-F238E27FC236}">
              <a16:creationId xmlns:a16="http://schemas.microsoft.com/office/drawing/2014/main" xmlns="" id="{00000000-0008-0000-2000-0000B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0" name="360 CuadroTexto">
          <a:extLst>
            <a:ext uri="{FF2B5EF4-FFF2-40B4-BE49-F238E27FC236}">
              <a16:creationId xmlns:a16="http://schemas.microsoft.com/office/drawing/2014/main" xmlns="" id="{00000000-0008-0000-2000-0000B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1" name="361 CuadroTexto">
          <a:extLst>
            <a:ext uri="{FF2B5EF4-FFF2-40B4-BE49-F238E27FC236}">
              <a16:creationId xmlns:a16="http://schemas.microsoft.com/office/drawing/2014/main" xmlns="" id="{00000000-0008-0000-2000-0000B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2" name="362 CuadroTexto">
          <a:extLst>
            <a:ext uri="{FF2B5EF4-FFF2-40B4-BE49-F238E27FC236}">
              <a16:creationId xmlns:a16="http://schemas.microsoft.com/office/drawing/2014/main" xmlns="" id="{00000000-0008-0000-2000-0000B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3" name="363 CuadroTexto">
          <a:extLst>
            <a:ext uri="{FF2B5EF4-FFF2-40B4-BE49-F238E27FC236}">
              <a16:creationId xmlns:a16="http://schemas.microsoft.com/office/drawing/2014/main" xmlns="" id="{00000000-0008-0000-2000-0000B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4" name="364 CuadroTexto">
          <a:extLst>
            <a:ext uri="{FF2B5EF4-FFF2-40B4-BE49-F238E27FC236}">
              <a16:creationId xmlns:a16="http://schemas.microsoft.com/office/drawing/2014/main" xmlns="" id="{00000000-0008-0000-2000-0000B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5" name="365 CuadroTexto">
          <a:extLst>
            <a:ext uri="{FF2B5EF4-FFF2-40B4-BE49-F238E27FC236}">
              <a16:creationId xmlns:a16="http://schemas.microsoft.com/office/drawing/2014/main" xmlns="" id="{00000000-0008-0000-2000-0000B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6" name="366 CuadroTexto">
          <a:extLst>
            <a:ext uri="{FF2B5EF4-FFF2-40B4-BE49-F238E27FC236}">
              <a16:creationId xmlns:a16="http://schemas.microsoft.com/office/drawing/2014/main" xmlns="" id="{00000000-0008-0000-2000-0000B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7" name="367 CuadroTexto">
          <a:extLst>
            <a:ext uri="{FF2B5EF4-FFF2-40B4-BE49-F238E27FC236}">
              <a16:creationId xmlns:a16="http://schemas.microsoft.com/office/drawing/2014/main" xmlns="" id="{00000000-0008-0000-2000-0000B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8" name="368 CuadroTexto">
          <a:extLst>
            <a:ext uri="{FF2B5EF4-FFF2-40B4-BE49-F238E27FC236}">
              <a16:creationId xmlns:a16="http://schemas.microsoft.com/office/drawing/2014/main" xmlns="" id="{00000000-0008-0000-2000-0000B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9" name="369 CuadroTexto">
          <a:extLst>
            <a:ext uri="{FF2B5EF4-FFF2-40B4-BE49-F238E27FC236}">
              <a16:creationId xmlns:a16="http://schemas.microsoft.com/office/drawing/2014/main" xmlns="" id="{00000000-0008-0000-2000-0000B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0" name="370 CuadroTexto">
          <a:extLst>
            <a:ext uri="{FF2B5EF4-FFF2-40B4-BE49-F238E27FC236}">
              <a16:creationId xmlns:a16="http://schemas.microsoft.com/office/drawing/2014/main" xmlns="" id="{00000000-0008-0000-2000-0000B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1" name="371 CuadroTexto">
          <a:extLst>
            <a:ext uri="{FF2B5EF4-FFF2-40B4-BE49-F238E27FC236}">
              <a16:creationId xmlns:a16="http://schemas.microsoft.com/office/drawing/2014/main" xmlns="" id="{00000000-0008-0000-2000-0000B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2" name="372 CuadroTexto">
          <a:extLst>
            <a:ext uri="{FF2B5EF4-FFF2-40B4-BE49-F238E27FC236}">
              <a16:creationId xmlns:a16="http://schemas.microsoft.com/office/drawing/2014/main" xmlns="" id="{00000000-0008-0000-2000-0000C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3" name="373 CuadroTexto">
          <a:extLst>
            <a:ext uri="{FF2B5EF4-FFF2-40B4-BE49-F238E27FC236}">
              <a16:creationId xmlns:a16="http://schemas.microsoft.com/office/drawing/2014/main" xmlns="" id="{00000000-0008-0000-2000-0000C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4" name="374 CuadroTexto">
          <a:extLst>
            <a:ext uri="{FF2B5EF4-FFF2-40B4-BE49-F238E27FC236}">
              <a16:creationId xmlns:a16="http://schemas.microsoft.com/office/drawing/2014/main" xmlns="" id="{00000000-0008-0000-2000-0000C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5" name="375 CuadroTexto">
          <a:extLst>
            <a:ext uri="{FF2B5EF4-FFF2-40B4-BE49-F238E27FC236}">
              <a16:creationId xmlns:a16="http://schemas.microsoft.com/office/drawing/2014/main" xmlns="" id="{00000000-0008-0000-2000-0000C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6" name="376 CuadroTexto">
          <a:extLst>
            <a:ext uri="{FF2B5EF4-FFF2-40B4-BE49-F238E27FC236}">
              <a16:creationId xmlns:a16="http://schemas.microsoft.com/office/drawing/2014/main" xmlns="" id="{00000000-0008-0000-2000-0000C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7" name="377 CuadroTexto">
          <a:extLst>
            <a:ext uri="{FF2B5EF4-FFF2-40B4-BE49-F238E27FC236}">
              <a16:creationId xmlns:a16="http://schemas.microsoft.com/office/drawing/2014/main" xmlns="" id="{00000000-0008-0000-2000-0000C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8" name="378 CuadroTexto">
          <a:extLst>
            <a:ext uri="{FF2B5EF4-FFF2-40B4-BE49-F238E27FC236}">
              <a16:creationId xmlns:a16="http://schemas.microsoft.com/office/drawing/2014/main" xmlns="" id="{00000000-0008-0000-2000-0000C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9" name="379 CuadroTexto">
          <a:extLst>
            <a:ext uri="{FF2B5EF4-FFF2-40B4-BE49-F238E27FC236}">
              <a16:creationId xmlns:a16="http://schemas.microsoft.com/office/drawing/2014/main" xmlns="" id="{00000000-0008-0000-2000-0000C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0" name="380 CuadroTexto">
          <a:extLst>
            <a:ext uri="{FF2B5EF4-FFF2-40B4-BE49-F238E27FC236}">
              <a16:creationId xmlns:a16="http://schemas.microsoft.com/office/drawing/2014/main" xmlns="" id="{00000000-0008-0000-2000-0000C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1" name="381 CuadroTexto">
          <a:extLst>
            <a:ext uri="{FF2B5EF4-FFF2-40B4-BE49-F238E27FC236}">
              <a16:creationId xmlns:a16="http://schemas.microsoft.com/office/drawing/2014/main" xmlns="" id="{00000000-0008-0000-2000-0000C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2" name="382 CuadroTexto">
          <a:extLst>
            <a:ext uri="{FF2B5EF4-FFF2-40B4-BE49-F238E27FC236}">
              <a16:creationId xmlns:a16="http://schemas.microsoft.com/office/drawing/2014/main" xmlns="" id="{00000000-0008-0000-2000-0000C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3" name="383 CuadroTexto">
          <a:extLst>
            <a:ext uri="{FF2B5EF4-FFF2-40B4-BE49-F238E27FC236}">
              <a16:creationId xmlns:a16="http://schemas.microsoft.com/office/drawing/2014/main" xmlns="" id="{00000000-0008-0000-2000-0000C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4" name="384 CuadroTexto">
          <a:extLst>
            <a:ext uri="{FF2B5EF4-FFF2-40B4-BE49-F238E27FC236}">
              <a16:creationId xmlns:a16="http://schemas.microsoft.com/office/drawing/2014/main" xmlns="" id="{00000000-0008-0000-2000-0000C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5" name="385 CuadroTexto">
          <a:extLst>
            <a:ext uri="{FF2B5EF4-FFF2-40B4-BE49-F238E27FC236}">
              <a16:creationId xmlns:a16="http://schemas.microsoft.com/office/drawing/2014/main" xmlns="" id="{00000000-0008-0000-2000-0000C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6" name="386 CuadroTexto">
          <a:extLst>
            <a:ext uri="{FF2B5EF4-FFF2-40B4-BE49-F238E27FC236}">
              <a16:creationId xmlns:a16="http://schemas.microsoft.com/office/drawing/2014/main" xmlns="" id="{00000000-0008-0000-2000-0000C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7" name="387 CuadroTexto">
          <a:extLst>
            <a:ext uri="{FF2B5EF4-FFF2-40B4-BE49-F238E27FC236}">
              <a16:creationId xmlns:a16="http://schemas.microsoft.com/office/drawing/2014/main" xmlns="" id="{00000000-0008-0000-2000-0000C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8" name="388 CuadroTexto">
          <a:extLst>
            <a:ext uri="{FF2B5EF4-FFF2-40B4-BE49-F238E27FC236}">
              <a16:creationId xmlns:a16="http://schemas.microsoft.com/office/drawing/2014/main" xmlns="" id="{00000000-0008-0000-2000-0000D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9" name="389 CuadroTexto">
          <a:extLst>
            <a:ext uri="{FF2B5EF4-FFF2-40B4-BE49-F238E27FC236}">
              <a16:creationId xmlns:a16="http://schemas.microsoft.com/office/drawing/2014/main" xmlns="" id="{00000000-0008-0000-2000-0000D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0" name="390 CuadroTexto">
          <a:extLst>
            <a:ext uri="{FF2B5EF4-FFF2-40B4-BE49-F238E27FC236}">
              <a16:creationId xmlns:a16="http://schemas.microsoft.com/office/drawing/2014/main" xmlns="" id="{00000000-0008-0000-2000-0000D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1" name="391 CuadroTexto">
          <a:extLst>
            <a:ext uri="{FF2B5EF4-FFF2-40B4-BE49-F238E27FC236}">
              <a16:creationId xmlns:a16="http://schemas.microsoft.com/office/drawing/2014/main" xmlns="" id="{00000000-0008-0000-2000-0000D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2" name="392 CuadroTexto">
          <a:extLst>
            <a:ext uri="{FF2B5EF4-FFF2-40B4-BE49-F238E27FC236}">
              <a16:creationId xmlns:a16="http://schemas.microsoft.com/office/drawing/2014/main" xmlns="" id="{00000000-0008-0000-2000-0000D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3" name="393 CuadroTexto">
          <a:extLst>
            <a:ext uri="{FF2B5EF4-FFF2-40B4-BE49-F238E27FC236}">
              <a16:creationId xmlns:a16="http://schemas.microsoft.com/office/drawing/2014/main" xmlns="" id="{00000000-0008-0000-2000-0000D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4" name="394 CuadroTexto">
          <a:extLst>
            <a:ext uri="{FF2B5EF4-FFF2-40B4-BE49-F238E27FC236}">
              <a16:creationId xmlns:a16="http://schemas.microsoft.com/office/drawing/2014/main" xmlns="" id="{00000000-0008-0000-2000-0000D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5" name="395 CuadroTexto">
          <a:extLst>
            <a:ext uri="{FF2B5EF4-FFF2-40B4-BE49-F238E27FC236}">
              <a16:creationId xmlns:a16="http://schemas.microsoft.com/office/drawing/2014/main" xmlns="" id="{00000000-0008-0000-2000-0000D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6" name="396 CuadroTexto">
          <a:extLst>
            <a:ext uri="{FF2B5EF4-FFF2-40B4-BE49-F238E27FC236}">
              <a16:creationId xmlns:a16="http://schemas.microsoft.com/office/drawing/2014/main" xmlns="" id="{00000000-0008-0000-2000-0000D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7" name="397 CuadroTexto">
          <a:extLst>
            <a:ext uri="{FF2B5EF4-FFF2-40B4-BE49-F238E27FC236}">
              <a16:creationId xmlns:a16="http://schemas.microsoft.com/office/drawing/2014/main" xmlns="" id="{00000000-0008-0000-2000-0000D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8" name="398 CuadroTexto">
          <a:extLst>
            <a:ext uri="{FF2B5EF4-FFF2-40B4-BE49-F238E27FC236}">
              <a16:creationId xmlns:a16="http://schemas.microsoft.com/office/drawing/2014/main" xmlns="" id="{00000000-0008-0000-2000-0000D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9" name="399 CuadroTexto">
          <a:extLst>
            <a:ext uri="{FF2B5EF4-FFF2-40B4-BE49-F238E27FC236}">
              <a16:creationId xmlns:a16="http://schemas.microsoft.com/office/drawing/2014/main" xmlns="" id="{00000000-0008-0000-2000-0000D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0" name="400 CuadroTexto">
          <a:extLst>
            <a:ext uri="{FF2B5EF4-FFF2-40B4-BE49-F238E27FC236}">
              <a16:creationId xmlns:a16="http://schemas.microsoft.com/office/drawing/2014/main" xmlns="" id="{00000000-0008-0000-2000-0000D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1" name="401 CuadroTexto">
          <a:extLst>
            <a:ext uri="{FF2B5EF4-FFF2-40B4-BE49-F238E27FC236}">
              <a16:creationId xmlns:a16="http://schemas.microsoft.com/office/drawing/2014/main" xmlns="" id="{00000000-0008-0000-2000-0000D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2" name="402 CuadroTexto">
          <a:extLst>
            <a:ext uri="{FF2B5EF4-FFF2-40B4-BE49-F238E27FC236}">
              <a16:creationId xmlns:a16="http://schemas.microsoft.com/office/drawing/2014/main" xmlns="" id="{00000000-0008-0000-2000-0000D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3" name="403 CuadroTexto">
          <a:extLst>
            <a:ext uri="{FF2B5EF4-FFF2-40B4-BE49-F238E27FC236}">
              <a16:creationId xmlns:a16="http://schemas.microsoft.com/office/drawing/2014/main" xmlns="" id="{00000000-0008-0000-2000-0000D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4" name="404 CuadroTexto">
          <a:extLst>
            <a:ext uri="{FF2B5EF4-FFF2-40B4-BE49-F238E27FC236}">
              <a16:creationId xmlns:a16="http://schemas.microsoft.com/office/drawing/2014/main" xmlns="" id="{00000000-0008-0000-2000-0000E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5" name="405 CuadroTexto">
          <a:extLst>
            <a:ext uri="{FF2B5EF4-FFF2-40B4-BE49-F238E27FC236}">
              <a16:creationId xmlns:a16="http://schemas.microsoft.com/office/drawing/2014/main" xmlns="" id="{00000000-0008-0000-2000-0000E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6" name="406 CuadroTexto">
          <a:extLst>
            <a:ext uri="{FF2B5EF4-FFF2-40B4-BE49-F238E27FC236}">
              <a16:creationId xmlns:a16="http://schemas.microsoft.com/office/drawing/2014/main" xmlns="" id="{00000000-0008-0000-2000-0000E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7" name="407 CuadroTexto">
          <a:extLst>
            <a:ext uri="{FF2B5EF4-FFF2-40B4-BE49-F238E27FC236}">
              <a16:creationId xmlns:a16="http://schemas.microsoft.com/office/drawing/2014/main" xmlns="" id="{00000000-0008-0000-2000-0000E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8" name="408 CuadroTexto">
          <a:extLst>
            <a:ext uri="{FF2B5EF4-FFF2-40B4-BE49-F238E27FC236}">
              <a16:creationId xmlns:a16="http://schemas.microsoft.com/office/drawing/2014/main" xmlns="" id="{00000000-0008-0000-2000-0000E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9" name="409 CuadroTexto">
          <a:extLst>
            <a:ext uri="{FF2B5EF4-FFF2-40B4-BE49-F238E27FC236}">
              <a16:creationId xmlns:a16="http://schemas.microsoft.com/office/drawing/2014/main" xmlns="" id="{00000000-0008-0000-2000-0000E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0" name="410 CuadroTexto">
          <a:extLst>
            <a:ext uri="{FF2B5EF4-FFF2-40B4-BE49-F238E27FC236}">
              <a16:creationId xmlns:a16="http://schemas.microsoft.com/office/drawing/2014/main" xmlns="" id="{00000000-0008-0000-2000-0000E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1" name="411 CuadroTexto">
          <a:extLst>
            <a:ext uri="{FF2B5EF4-FFF2-40B4-BE49-F238E27FC236}">
              <a16:creationId xmlns:a16="http://schemas.microsoft.com/office/drawing/2014/main" xmlns="" id="{00000000-0008-0000-2000-0000E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2" name="412 CuadroTexto">
          <a:extLst>
            <a:ext uri="{FF2B5EF4-FFF2-40B4-BE49-F238E27FC236}">
              <a16:creationId xmlns:a16="http://schemas.microsoft.com/office/drawing/2014/main" xmlns="" id="{00000000-0008-0000-2000-0000E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3" name="413 CuadroTexto">
          <a:extLst>
            <a:ext uri="{FF2B5EF4-FFF2-40B4-BE49-F238E27FC236}">
              <a16:creationId xmlns:a16="http://schemas.microsoft.com/office/drawing/2014/main" xmlns="" id="{00000000-0008-0000-2000-0000E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4" name="414 CuadroTexto">
          <a:extLst>
            <a:ext uri="{FF2B5EF4-FFF2-40B4-BE49-F238E27FC236}">
              <a16:creationId xmlns:a16="http://schemas.microsoft.com/office/drawing/2014/main" xmlns="" id="{00000000-0008-0000-2000-0000E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5" name="415 CuadroTexto">
          <a:extLst>
            <a:ext uri="{FF2B5EF4-FFF2-40B4-BE49-F238E27FC236}">
              <a16:creationId xmlns:a16="http://schemas.microsoft.com/office/drawing/2014/main" xmlns="" id="{00000000-0008-0000-2000-0000E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6" name="416 CuadroTexto">
          <a:extLst>
            <a:ext uri="{FF2B5EF4-FFF2-40B4-BE49-F238E27FC236}">
              <a16:creationId xmlns:a16="http://schemas.microsoft.com/office/drawing/2014/main" xmlns="" id="{00000000-0008-0000-2000-0000E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7" name="417 CuadroTexto">
          <a:extLst>
            <a:ext uri="{FF2B5EF4-FFF2-40B4-BE49-F238E27FC236}">
              <a16:creationId xmlns:a16="http://schemas.microsoft.com/office/drawing/2014/main" xmlns="" id="{00000000-0008-0000-2000-0000E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8" name="418 CuadroTexto">
          <a:extLst>
            <a:ext uri="{FF2B5EF4-FFF2-40B4-BE49-F238E27FC236}">
              <a16:creationId xmlns:a16="http://schemas.microsoft.com/office/drawing/2014/main" xmlns="" id="{00000000-0008-0000-2000-0000E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9" name="419 CuadroTexto">
          <a:extLst>
            <a:ext uri="{FF2B5EF4-FFF2-40B4-BE49-F238E27FC236}">
              <a16:creationId xmlns:a16="http://schemas.microsoft.com/office/drawing/2014/main" xmlns="" id="{00000000-0008-0000-2000-0000E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0" name="420 CuadroTexto">
          <a:extLst>
            <a:ext uri="{FF2B5EF4-FFF2-40B4-BE49-F238E27FC236}">
              <a16:creationId xmlns:a16="http://schemas.microsoft.com/office/drawing/2014/main" xmlns="" id="{00000000-0008-0000-2000-0000F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1" name="421 CuadroTexto">
          <a:extLst>
            <a:ext uri="{FF2B5EF4-FFF2-40B4-BE49-F238E27FC236}">
              <a16:creationId xmlns:a16="http://schemas.microsoft.com/office/drawing/2014/main" xmlns="" id="{00000000-0008-0000-2000-0000F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2" name="422 CuadroTexto">
          <a:extLst>
            <a:ext uri="{FF2B5EF4-FFF2-40B4-BE49-F238E27FC236}">
              <a16:creationId xmlns:a16="http://schemas.microsoft.com/office/drawing/2014/main" xmlns="" id="{00000000-0008-0000-2000-0000F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2803" name="423 CuadroTexto">
          <a:extLst>
            <a:ext uri="{FF2B5EF4-FFF2-40B4-BE49-F238E27FC236}">
              <a16:creationId xmlns:a16="http://schemas.microsoft.com/office/drawing/2014/main" xmlns="" id="{00000000-0008-0000-2000-0000F3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4" name="424 CuadroTexto">
          <a:extLst>
            <a:ext uri="{FF2B5EF4-FFF2-40B4-BE49-F238E27FC236}">
              <a16:creationId xmlns:a16="http://schemas.microsoft.com/office/drawing/2014/main" xmlns="" id="{00000000-0008-0000-2000-0000F4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5" name="425 CuadroTexto">
          <a:extLst>
            <a:ext uri="{FF2B5EF4-FFF2-40B4-BE49-F238E27FC236}">
              <a16:creationId xmlns:a16="http://schemas.microsoft.com/office/drawing/2014/main" xmlns="" id="{00000000-0008-0000-2000-0000F5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6" name="426 CuadroTexto">
          <a:extLst>
            <a:ext uri="{FF2B5EF4-FFF2-40B4-BE49-F238E27FC236}">
              <a16:creationId xmlns:a16="http://schemas.microsoft.com/office/drawing/2014/main" xmlns="" id="{00000000-0008-0000-2000-0000F6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7" name="427 CuadroTexto">
          <a:extLst>
            <a:ext uri="{FF2B5EF4-FFF2-40B4-BE49-F238E27FC236}">
              <a16:creationId xmlns:a16="http://schemas.microsoft.com/office/drawing/2014/main" xmlns="" id="{00000000-0008-0000-2000-0000F7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8" name="428 CuadroTexto">
          <a:extLst>
            <a:ext uri="{FF2B5EF4-FFF2-40B4-BE49-F238E27FC236}">
              <a16:creationId xmlns:a16="http://schemas.microsoft.com/office/drawing/2014/main" xmlns="" id="{00000000-0008-0000-2000-0000F8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9" name="429 CuadroTexto">
          <a:extLst>
            <a:ext uri="{FF2B5EF4-FFF2-40B4-BE49-F238E27FC236}">
              <a16:creationId xmlns:a16="http://schemas.microsoft.com/office/drawing/2014/main" xmlns="" id="{00000000-0008-0000-2000-0000F9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0" name="430 CuadroTexto">
          <a:extLst>
            <a:ext uri="{FF2B5EF4-FFF2-40B4-BE49-F238E27FC236}">
              <a16:creationId xmlns:a16="http://schemas.microsoft.com/office/drawing/2014/main" xmlns="" id="{00000000-0008-0000-2000-0000FA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1" name="431 CuadroTexto">
          <a:extLst>
            <a:ext uri="{FF2B5EF4-FFF2-40B4-BE49-F238E27FC236}">
              <a16:creationId xmlns:a16="http://schemas.microsoft.com/office/drawing/2014/main" xmlns="" id="{00000000-0008-0000-2000-0000FB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2" name="432 CuadroTexto">
          <a:extLst>
            <a:ext uri="{FF2B5EF4-FFF2-40B4-BE49-F238E27FC236}">
              <a16:creationId xmlns:a16="http://schemas.microsoft.com/office/drawing/2014/main" xmlns="" id="{00000000-0008-0000-2000-0000FC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3" name="433 CuadroTexto">
          <a:extLst>
            <a:ext uri="{FF2B5EF4-FFF2-40B4-BE49-F238E27FC236}">
              <a16:creationId xmlns:a16="http://schemas.microsoft.com/office/drawing/2014/main" xmlns="" id="{00000000-0008-0000-2000-0000FD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4" name="434 CuadroTexto">
          <a:extLst>
            <a:ext uri="{FF2B5EF4-FFF2-40B4-BE49-F238E27FC236}">
              <a16:creationId xmlns:a16="http://schemas.microsoft.com/office/drawing/2014/main" xmlns="" id="{00000000-0008-0000-2000-0000FE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5" name="435 CuadroTexto">
          <a:extLst>
            <a:ext uri="{FF2B5EF4-FFF2-40B4-BE49-F238E27FC236}">
              <a16:creationId xmlns:a16="http://schemas.microsoft.com/office/drawing/2014/main" xmlns="" id="{00000000-0008-0000-2000-0000FF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6" name="436 CuadroTexto">
          <a:extLst>
            <a:ext uri="{FF2B5EF4-FFF2-40B4-BE49-F238E27FC236}">
              <a16:creationId xmlns:a16="http://schemas.microsoft.com/office/drawing/2014/main" xmlns="" id="{00000000-0008-0000-2000-000000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7" name="437 CuadroTexto">
          <a:extLst>
            <a:ext uri="{FF2B5EF4-FFF2-40B4-BE49-F238E27FC236}">
              <a16:creationId xmlns:a16="http://schemas.microsoft.com/office/drawing/2014/main" xmlns="" id="{00000000-0008-0000-2000-000001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8" name="438 CuadroTexto">
          <a:extLst>
            <a:ext uri="{FF2B5EF4-FFF2-40B4-BE49-F238E27FC236}">
              <a16:creationId xmlns:a16="http://schemas.microsoft.com/office/drawing/2014/main" xmlns="" id="{00000000-0008-0000-2000-000002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9" name="439 CuadroTexto">
          <a:extLst>
            <a:ext uri="{FF2B5EF4-FFF2-40B4-BE49-F238E27FC236}">
              <a16:creationId xmlns:a16="http://schemas.microsoft.com/office/drawing/2014/main" xmlns="" id="{00000000-0008-0000-2000-000003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2820" name="440 CuadroTexto">
          <a:extLst>
            <a:ext uri="{FF2B5EF4-FFF2-40B4-BE49-F238E27FC236}">
              <a16:creationId xmlns:a16="http://schemas.microsoft.com/office/drawing/2014/main" xmlns="" id="{00000000-0008-0000-2000-000004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1" name="441 CuadroTexto">
          <a:extLst>
            <a:ext uri="{FF2B5EF4-FFF2-40B4-BE49-F238E27FC236}">
              <a16:creationId xmlns:a16="http://schemas.microsoft.com/office/drawing/2014/main" xmlns="" id="{00000000-0008-0000-2000-000005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2" name="442 CuadroTexto">
          <a:extLst>
            <a:ext uri="{FF2B5EF4-FFF2-40B4-BE49-F238E27FC236}">
              <a16:creationId xmlns:a16="http://schemas.microsoft.com/office/drawing/2014/main" xmlns="" id="{00000000-0008-0000-2000-000006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3" name="443 CuadroTexto">
          <a:extLst>
            <a:ext uri="{FF2B5EF4-FFF2-40B4-BE49-F238E27FC236}">
              <a16:creationId xmlns:a16="http://schemas.microsoft.com/office/drawing/2014/main" xmlns="" id="{00000000-0008-0000-2000-000007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4" name="444 CuadroTexto">
          <a:extLst>
            <a:ext uri="{FF2B5EF4-FFF2-40B4-BE49-F238E27FC236}">
              <a16:creationId xmlns:a16="http://schemas.microsoft.com/office/drawing/2014/main" xmlns="" id="{00000000-0008-0000-2000-000008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5" name="445 CuadroTexto">
          <a:extLst>
            <a:ext uri="{FF2B5EF4-FFF2-40B4-BE49-F238E27FC236}">
              <a16:creationId xmlns:a16="http://schemas.microsoft.com/office/drawing/2014/main" xmlns="" id="{00000000-0008-0000-2000-000009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6" name="446 CuadroTexto">
          <a:extLst>
            <a:ext uri="{FF2B5EF4-FFF2-40B4-BE49-F238E27FC236}">
              <a16:creationId xmlns:a16="http://schemas.microsoft.com/office/drawing/2014/main" xmlns="" id="{00000000-0008-0000-2000-00000A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7" name="447 CuadroTexto">
          <a:extLst>
            <a:ext uri="{FF2B5EF4-FFF2-40B4-BE49-F238E27FC236}">
              <a16:creationId xmlns:a16="http://schemas.microsoft.com/office/drawing/2014/main" xmlns="" id="{00000000-0008-0000-2000-00000B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8" name="448 CuadroTexto">
          <a:extLst>
            <a:ext uri="{FF2B5EF4-FFF2-40B4-BE49-F238E27FC236}">
              <a16:creationId xmlns:a16="http://schemas.microsoft.com/office/drawing/2014/main" xmlns="" id="{00000000-0008-0000-2000-00000C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9" name="449 CuadroTexto">
          <a:extLst>
            <a:ext uri="{FF2B5EF4-FFF2-40B4-BE49-F238E27FC236}">
              <a16:creationId xmlns:a16="http://schemas.microsoft.com/office/drawing/2014/main" xmlns="" id="{00000000-0008-0000-2000-00000D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30" name="450 CuadroTexto">
          <a:extLst>
            <a:ext uri="{FF2B5EF4-FFF2-40B4-BE49-F238E27FC236}">
              <a16:creationId xmlns:a16="http://schemas.microsoft.com/office/drawing/2014/main" xmlns="" id="{00000000-0008-0000-2000-00000E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31" name="451 CuadroTexto">
          <a:extLst>
            <a:ext uri="{FF2B5EF4-FFF2-40B4-BE49-F238E27FC236}">
              <a16:creationId xmlns:a16="http://schemas.microsoft.com/office/drawing/2014/main" xmlns="" id="{00000000-0008-0000-2000-00000F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32" name="17 CuadroTexto">
          <a:extLst>
            <a:ext uri="{FF2B5EF4-FFF2-40B4-BE49-F238E27FC236}">
              <a16:creationId xmlns:a16="http://schemas.microsoft.com/office/drawing/2014/main" xmlns=""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833" name="90 CuadroTexto">
          <a:extLst>
            <a:ext uri="{FF2B5EF4-FFF2-40B4-BE49-F238E27FC236}">
              <a16:creationId xmlns:a16="http://schemas.microsoft.com/office/drawing/2014/main" xmlns="" id="{00000000-0008-0000-2000-00001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4" name="91 CuadroTexto">
          <a:extLst>
            <a:ext uri="{FF2B5EF4-FFF2-40B4-BE49-F238E27FC236}">
              <a16:creationId xmlns:a16="http://schemas.microsoft.com/office/drawing/2014/main" xmlns="" id="{00000000-0008-0000-2000-00001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5" name="92 CuadroTexto">
          <a:extLst>
            <a:ext uri="{FF2B5EF4-FFF2-40B4-BE49-F238E27FC236}">
              <a16:creationId xmlns:a16="http://schemas.microsoft.com/office/drawing/2014/main" xmlns="" id="{00000000-0008-0000-2000-00001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6" name="93 CuadroTexto">
          <a:extLst>
            <a:ext uri="{FF2B5EF4-FFF2-40B4-BE49-F238E27FC236}">
              <a16:creationId xmlns:a16="http://schemas.microsoft.com/office/drawing/2014/main" xmlns="" id="{00000000-0008-0000-2000-00001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7" name="94 CuadroTexto">
          <a:extLst>
            <a:ext uri="{FF2B5EF4-FFF2-40B4-BE49-F238E27FC236}">
              <a16:creationId xmlns:a16="http://schemas.microsoft.com/office/drawing/2014/main" xmlns="" id="{00000000-0008-0000-2000-00001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8" name="95 CuadroTexto">
          <a:extLst>
            <a:ext uri="{FF2B5EF4-FFF2-40B4-BE49-F238E27FC236}">
              <a16:creationId xmlns:a16="http://schemas.microsoft.com/office/drawing/2014/main" xmlns="" id="{00000000-0008-0000-2000-00001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9" name="96 CuadroTexto">
          <a:extLst>
            <a:ext uri="{FF2B5EF4-FFF2-40B4-BE49-F238E27FC236}">
              <a16:creationId xmlns:a16="http://schemas.microsoft.com/office/drawing/2014/main" xmlns="" id="{00000000-0008-0000-2000-00001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0" name="97 CuadroTexto">
          <a:extLst>
            <a:ext uri="{FF2B5EF4-FFF2-40B4-BE49-F238E27FC236}">
              <a16:creationId xmlns:a16="http://schemas.microsoft.com/office/drawing/2014/main" xmlns="" id="{00000000-0008-0000-2000-00001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1" name="98 CuadroTexto">
          <a:extLst>
            <a:ext uri="{FF2B5EF4-FFF2-40B4-BE49-F238E27FC236}">
              <a16:creationId xmlns:a16="http://schemas.microsoft.com/office/drawing/2014/main" xmlns="" id="{00000000-0008-0000-2000-00001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2" name="99 CuadroTexto">
          <a:extLst>
            <a:ext uri="{FF2B5EF4-FFF2-40B4-BE49-F238E27FC236}">
              <a16:creationId xmlns:a16="http://schemas.microsoft.com/office/drawing/2014/main" xmlns="" id="{00000000-0008-0000-2000-00001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3" name="100 CuadroTexto">
          <a:extLst>
            <a:ext uri="{FF2B5EF4-FFF2-40B4-BE49-F238E27FC236}">
              <a16:creationId xmlns:a16="http://schemas.microsoft.com/office/drawing/2014/main" xmlns="" id="{00000000-0008-0000-2000-00001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4" name="101 CuadroTexto">
          <a:extLst>
            <a:ext uri="{FF2B5EF4-FFF2-40B4-BE49-F238E27FC236}">
              <a16:creationId xmlns:a16="http://schemas.microsoft.com/office/drawing/2014/main" xmlns="" id="{00000000-0008-0000-2000-00001C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5" name="118 CuadroTexto">
          <a:extLst>
            <a:ext uri="{FF2B5EF4-FFF2-40B4-BE49-F238E27FC236}">
              <a16:creationId xmlns:a16="http://schemas.microsoft.com/office/drawing/2014/main" xmlns=""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6" name="119 CuadroTexto">
          <a:extLst>
            <a:ext uri="{FF2B5EF4-FFF2-40B4-BE49-F238E27FC236}">
              <a16:creationId xmlns:a16="http://schemas.microsoft.com/office/drawing/2014/main" xmlns=""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7" name="120 CuadroTexto">
          <a:extLst>
            <a:ext uri="{FF2B5EF4-FFF2-40B4-BE49-F238E27FC236}">
              <a16:creationId xmlns:a16="http://schemas.microsoft.com/office/drawing/2014/main" xmlns=""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8" name="121 CuadroTexto">
          <a:extLst>
            <a:ext uri="{FF2B5EF4-FFF2-40B4-BE49-F238E27FC236}">
              <a16:creationId xmlns:a16="http://schemas.microsoft.com/office/drawing/2014/main" xmlns=""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9" name="122 CuadroTexto">
          <a:extLst>
            <a:ext uri="{FF2B5EF4-FFF2-40B4-BE49-F238E27FC236}">
              <a16:creationId xmlns:a16="http://schemas.microsoft.com/office/drawing/2014/main" xmlns=""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0" name="123 CuadroTexto">
          <a:extLst>
            <a:ext uri="{FF2B5EF4-FFF2-40B4-BE49-F238E27FC236}">
              <a16:creationId xmlns:a16="http://schemas.microsoft.com/office/drawing/2014/main" xmlns=""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1" name="124 CuadroTexto">
          <a:extLst>
            <a:ext uri="{FF2B5EF4-FFF2-40B4-BE49-F238E27FC236}">
              <a16:creationId xmlns:a16="http://schemas.microsoft.com/office/drawing/2014/main" xmlns=""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2" name="125 CuadroTexto">
          <a:extLst>
            <a:ext uri="{FF2B5EF4-FFF2-40B4-BE49-F238E27FC236}">
              <a16:creationId xmlns:a16="http://schemas.microsoft.com/office/drawing/2014/main" xmlns=""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3" name="143 CuadroTexto">
          <a:extLst>
            <a:ext uri="{FF2B5EF4-FFF2-40B4-BE49-F238E27FC236}">
              <a16:creationId xmlns:a16="http://schemas.microsoft.com/office/drawing/2014/main" xmlns=""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4" name="144 CuadroTexto">
          <a:extLst>
            <a:ext uri="{FF2B5EF4-FFF2-40B4-BE49-F238E27FC236}">
              <a16:creationId xmlns:a16="http://schemas.microsoft.com/office/drawing/2014/main" xmlns=""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5" name="145 CuadroTexto">
          <a:extLst>
            <a:ext uri="{FF2B5EF4-FFF2-40B4-BE49-F238E27FC236}">
              <a16:creationId xmlns:a16="http://schemas.microsoft.com/office/drawing/2014/main" xmlns=""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6" name="146 CuadroTexto">
          <a:extLst>
            <a:ext uri="{FF2B5EF4-FFF2-40B4-BE49-F238E27FC236}">
              <a16:creationId xmlns:a16="http://schemas.microsoft.com/office/drawing/2014/main" xmlns=""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7" name="147 CuadroTexto">
          <a:extLst>
            <a:ext uri="{FF2B5EF4-FFF2-40B4-BE49-F238E27FC236}">
              <a16:creationId xmlns:a16="http://schemas.microsoft.com/office/drawing/2014/main" xmlns=""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8" name="148 CuadroTexto">
          <a:extLst>
            <a:ext uri="{FF2B5EF4-FFF2-40B4-BE49-F238E27FC236}">
              <a16:creationId xmlns:a16="http://schemas.microsoft.com/office/drawing/2014/main" xmlns=""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9" name="149 CuadroTexto">
          <a:extLst>
            <a:ext uri="{FF2B5EF4-FFF2-40B4-BE49-F238E27FC236}">
              <a16:creationId xmlns:a16="http://schemas.microsoft.com/office/drawing/2014/main" xmlns=""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0" name="150 CuadroTexto">
          <a:extLst>
            <a:ext uri="{FF2B5EF4-FFF2-40B4-BE49-F238E27FC236}">
              <a16:creationId xmlns:a16="http://schemas.microsoft.com/office/drawing/2014/main" xmlns=""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1" name="151 CuadroTexto">
          <a:extLst>
            <a:ext uri="{FF2B5EF4-FFF2-40B4-BE49-F238E27FC236}">
              <a16:creationId xmlns:a16="http://schemas.microsoft.com/office/drawing/2014/main" xmlns=""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2" name="152 CuadroTexto">
          <a:extLst>
            <a:ext uri="{FF2B5EF4-FFF2-40B4-BE49-F238E27FC236}">
              <a16:creationId xmlns:a16="http://schemas.microsoft.com/office/drawing/2014/main" xmlns=""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3" name="153 CuadroTexto">
          <a:extLst>
            <a:ext uri="{FF2B5EF4-FFF2-40B4-BE49-F238E27FC236}">
              <a16:creationId xmlns:a16="http://schemas.microsoft.com/office/drawing/2014/main" xmlns=""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4" name="154 CuadroTexto">
          <a:extLst>
            <a:ext uri="{FF2B5EF4-FFF2-40B4-BE49-F238E27FC236}">
              <a16:creationId xmlns:a16="http://schemas.microsoft.com/office/drawing/2014/main" xmlns=""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5" name="155 CuadroTexto">
          <a:extLst>
            <a:ext uri="{FF2B5EF4-FFF2-40B4-BE49-F238E27FC236}">
              <a16:creationId xmlns:a16="http://schemas.microsoft.com/office/drawing/2014/main" xmlns=""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6" name="156 CuadroTexto">
          <a:extLst>
            <a:ext uri="{FF2B5EF4-FFF2-40B4-BE49-F238E27FC236}">
              <a16:creationId xmlns:a16="http://schemas.microsoft.com/office/drawing/2014/main" xmlns=""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7" name="157 CuadroTexto">
          <a:extLst>
            <a:ext uri="{FF2B5EF4-FFF2-40B4-BE49-F238E27FC236}">
              <a16:creationId xmlns:a16="http://schemas.microsoft.com/office/drawing/2014/main" xmlns=""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8" name="158 CuadroTexto">
          <a:extLst>
            <a:ext uri="{FF2B5EF4-FFF2-40B4-BE49-F238E27FC236}">
              <a16:creationId xmlns:a16="http://schemas.microsoft.com/office/drawing/2014/main" xmlns=""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9" name="159 CuadroTexto">
          <a:extLst>
            <a:ext uri="{FF2B5EF4-FFF2-40B4-BE49-F238E27FC236}">
              <a16:creationId xmlns:a16="http://schemas.microsoft.com/office/drawing/2014/main" xmlns=""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0" name="160 CuadroTexto">
          <a:extLst>
            <a:ext uri="{FF2B5EF4-FFF2-40B4-BE49-F238E27FC236}">
              <a16:creationId xmlns:a16="http://schemas.microsoft.com/office/drawing/2014/main" xmlns=""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1" name="161 CuadroTexto">
          <a:extLst>
            <a:ext uri="{FF2B5EF4-FFF2-40B4-BE49-F238E27FC236}">
              <a16:creationId xmlns:a16="http://schemas.microsoft.com/office/drawing/2014/main" xmlns=""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2" name="162 CuadroTexto">
          <a:extLst>
            <a:ext uri="{FF2B5EF4-FFF2-40B4-BE49-F238E27FC236}">
              <a16:creationId xmlns:a16="http://schemas.microsoft.com/office/drawing/2014/main" xmlns=""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3" name="163 CuadroTexto">
          <a:extLst>
            <a:ext uri="{FF2B5EF4-FFF2-40B4-BE49-F238E27FC236}">
              <a16:creationId xmlns:a16="http://schemas.microsoft.com/office/drawing/2014/main" xmlns=""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4" name="164 CuadroTexto">
          <a:extLst>
            <a:ext uri="{FF2B5EF4-FFF2-40B4-BE49-F238E27FC236}">
              <a16:creationId xmlns:a16="http://schemas.microsoft.com/office/drawing/2014/main" xmlns=""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5" name="165 CuadroTexto">
          <a:extLst>
            <a:ext uri="{FF2B5EF4-FFF2-40B4-BE49-F238E27FC236}">
              <a16:creationId xmlns:a16="http://schemas.microsoft.com/office/drawing/2014/main" xmlns=""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6" name="166 CuadroTexto">
          <a:extLst>
            <a:ext uri="{FF2B5EF4-FFF2-40B4-BE49-F238E27FC236}">
              <a16:creationId xmlns:a16="http://schemas.microsoft.com/office/drawing/2014/main" xmlns=""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7" name="167 CuadroTexto">
          <a:extLst>
            <a:ext uri="{FF2B5EF4-FFF2-40B4-BE49-F238E27FC236}">
              <a16:creationId xmlns:a16="http://schemas.microsoft.com/office/drawing/2014/main" xmlns=""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8" name="168 CuadroTexto">
          <a:extLst>
            <a:ext uri="{FF2B5EF4-FFF2-40B4-BE49-F238E27FC236}">
              <a16:creationId xmlns:a16="http://schemas.microsoft.com/office/drawing/2014/main" xmlns=""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9" name="169 CuadroTexto">
          <a:extLst>
            <a:ext uri="{FF2B5EF4-FFF2-40B4-BE49-F238E27FC236}">
              <a16:creationId xmlns:a16="http://schemas.microsoft.com/office/drawing/2014/main" xmlns=""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0" name="170 CuadroTexto">
          <a:extLst>
            <a:ext uri="{FF2B5EF4-FFF2-40B4-BE49-F238E27FC236}">
              <a16:creationId xmlns:a16="http://schemas.microsoft.com/office/drawing/2014/main" xmlns=""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1" name="171 CuadroTexto">
          <a:extLst>
            <a:ext uri="{FF2B5EF4-FFF2-40B4-BE49-F238E27FC236}">
              <a16:creationId xmlns:a16="http://schemas.microsoft.com/office/drawing/2014/main" xmlns=""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2" name="172 CuadroTexto">
          <a:extLst>
            <a:ext uri="{FF2B5EF4-FFF2-40B4-BE49-F238E27FC236}">
              <a16:creationId xmlns:a16="http://schemas.microsoft.com/office/drawing/2014/main" xmlns=""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3" name="173 CuadroTexto">
          <a:extLst>
            <a:ext uri="{FF2B5EF4-FFF2-40B4-BE49-F238E27FC236}">
              <a16:creationId xmlns:a16="http://schemas.microsoft.com/office/drawing/2014/main" xmlns=""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4" name="174 CuadroTexto">
          <a:extLst>
            <a:ext uri="{FF2B5EF4-FFF2-40B4-BE49-F238E27FC236}">
              <a16:creationId xmlns:a16="http://schemas.microsoft.com/office/drawing/2014/main" xmlns=""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5" name="175 CuadroTexto">
          <a:extLst>
            <a:ext uri="{FF2B5EF4-FFF2-40B4-BE49-F238E27FC236}">
              <a16:creationId xmlns:a16="http://schemas.microsoft.com/office/drawing/2014/main" xmlns=""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6" name="176 CuadroTexto">
          <a:extLst>
            <a:ext uri="{FF2B5EF4-FFF2-40B4-BE49-F238E27FC236}">
              <a16:creationId xmlns:a16="http://schemas.microsoft.com/office/drawing/2014/main" xmlns=""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7" name="177 CuadroTexto">
          <a:extLst>
            <a:ext uri="{FF2B5EF4-FFF2-40B4-BE49-F238E27FC236}">
              <a16:creationId xmlns:a16="http://schemas.microsoft.com/office/drawing/2014/main" xmlns=""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8" name="178 CuadroTexto">
          <a:extLst>
            <a:ext uri="{FF2B5EF4-FFF2-40B4-BE49-F238E27FC236}">
              <a16:creationId xmlns:a16="http://schemas.microsoft.com/office/drawing/2014/main" xmlns=""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9" name="179 CuadroTexto">
          <a:extLst>
            <a:ext uri="{FF2B5EF4-FFF2-40B4-BE49-F238E27FC236}">
              <a16:creationId xmlns:a16="http://schemas.microsoft.com/office/drawing/2014/main" xmlns=""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0" name="180 CuadroTexto">
          <a:extLst>
            <a:ext uri="{FF2B5EF4-FFF2-40B4-BE49-F238E27FC236}">
              <a16:creationId xmlns:a16="http://schemas.microsoft.com/office/drawing/2014/main" xmlns=""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1" name="181 CuadroTexto">
          <a:extLst>
            <a:ext uri="{FF2B5EF4-FFF2-40B4-BE49-F238E27FC236}">
              <a16:creationId xmlns:a16="http://schemas.microsoft.com/office/drawing/2014/main" xmlns=""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2" name="182 CuadroTexto">
          <a:extLst>
            <a:ext uri="{FF2B5EF4-FFF2-40B4-BE49-F238E27FC236}">
              <a16:creationId xmlns:a16="http://schemas.microsoft.com/office/drawing/2014/main" xmlns=""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3" name="183 CuadroTexto">
          <a:extLst>
            <a:ext uri="{FF2B5EF4-FFF2-40B4-BE49-F238E27FC236}">
              <a16:creationId xmlns:a16="http://schemas.microsoft.com/office/drawing/2014/main" xmlns=""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4" name="184 CuadroTexto">
          <a:extLst>
            <a:ext uri="{FF2B5EF4-FFF2-40B4-BE49-F238E27FC236}">
              <a16:creationId xmlns:a16="http://schemas.microsoft.com/office/drawing/2014/main" xmlns=""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5" name="185 CuadroTexto">
          <a:extLst>
            <a:ext uri="{FF2B5EF4-FFF2-40B4-BE49-F238E27FC236}">
              <a16:creationId xmlns:a16="http://schemas.microsoft.com/office/drawing/2014/main" xmlns=""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6" name="186 CuadroTexto">
          <a:extLst>
            <a:ext uri="{FF2B5EF4-FFF2-40B4-BE49-F238E27FC236}">
              <a16:creationId xmlns:a16="http://schemas.microsoft.com/office/drawing/2014/main" xmlns=""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7" name="187 CuadroTexto">
          <a:extLst>
            <a:ext uri="{FF2B5EF4-FFF2-40B4-BE49-F238E27FC236}">
              <a16:creationId xmlns:a16="http://schemas.microsoft.com/office/drawing/2014/main" xmlns=""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8" name="188 CuadroTexto">
          <a:extLst>
            <a:ext uri="{FF2B5EF4-FFF2-40B4-BE49-F238E27FC236}">
              <a16:creationId xmlns:a16="http://schemas.microsoft.com/office/drawing/2014/main" xmlns=""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9" name="189 CuadroTexto">
          <a:extLst>
            <a:ext uri="{FF2B5EF4-FFF2-40B4-BE49-F238E27FC236}">
              <a16:creationId xmlns:a16="http://schemas.microsoft.com/office/drawing/2014/main" xmlns=""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0" name="190 CuadroTexto">
          <a:extLst>
            <a:ext uri="{FF2B5EF4-FFF2-40B4-BE49-F238E27FC236}">
              <a16:creationId xmlns:a16="http://schemas.microsoft.com/office/drawing/2014/main" xmlns=""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1" name="191 CuadroTexto">
          <a:extLst>
            <a:ext uri="{FF2B5EF4-FFF2-40B4-BE49-F238E27FC236}">
              <a16:creationId xmlns:a16="http://schemas.microsoft.com/office/drawing/2014/main" xmlns=""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2" name="192 CuadroTexto">
          <a:extLst>
            <a:ext uri="{FF2B5EF4-FFF2-40B4-BE49-F238E27FC236}">
              <a16:creationId xmlns:a16="http://schemas.microsoft.com/office/drawing/2014/main" xmlns=""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3" name="193 CuadroTexto">
          <a:extLst>
            <a:ext uri="{FF2B5EF4-FFF2-40B4-BE49-F238E27FC236}">
              <a16:creationId xmlns:a16="http://schemas.microsoft.com/office/drawing/2014/main" xmlns=""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4" name="194 CuadroTexto">
          <a:extLst>
            <a:ext uri="{FF2B5EF4-FFF2-40B4-BE49-F238E27FC236}">
              <a16:creationId xmlns:a16="http://schemas.microsoft.com/office/drawing/2014/main" xmlns=""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5" name="195 CuadroTexto">
          <a:extLst>
            <a:ext uri="{FF2B5EF4-FFF2-40B4-BE49-F238E27FC236}">
              <a16:creationId xmlns:a16="http://schemas.microsoft.com/office/drawing/2014/main" xmlns=""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6" name="196 CuadroTexto">
          <a:extLst>
            <a:ext uri="{FF2B5EF4-FFF2-40B4-BE49-F238E27FC236}">
              <a16:creationId xmlns:a16="http://schemas.microsoft.com/office/drawing/2014/main" xmlns=""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7" name="197 CuadroTexto">
          <a:extLst>
            <a:ext uri="{FF2B5EF4-FFF2-40B4-BE49-F238E27FC236}">
              <a16:creationId xmlns:a16="http://schemas.microsoft.com/office/drawing/2014/main" xmlns=""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8" name="198 CuadroTexto">
          <a:extLst>
            <a:ext uri="{FF2B5EF4-FFF2-40B4-BE49-F238E27FC236}">
              <a16:creationId xmlns:a16="http://schemas.microsoft.com/office/drawing/2014/main" xmlns=""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9" name="199 CuadroTexto">
          <a:extLst>
            <a:ext uri="{FF2B5EF4-FFF2-40B4-BE49-F238E27FC236}">
              <a16:creationId xmlns:a16="http://schemas.microsoft.com/office/drawing/2014/main" xmlns=""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0" name="200 CuadroTexto">
          <a:extLst>
            <a:ext uri="{FF2B5EF4-FFF2-40B4-BE49-F238E27FC236}">
              <a16:creationId xmlns:a16="http://schemas.microsoft.com/office/drawing/2014/main" xmlns=""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1" name="201 CuadroTexto">
          <a:extLst>
            <a:ext uri="{FF2B5EF4-FFF2-40B4-BE49-F238E27FC236}">
              <a16:creationId xmlns:a16="http://schemas.microsoft.com/office/drawing/2014/main" xmlns=""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2" name="202 CuadroTexto">
          <a:extLst>
            <a:ext uri="{FF2B5EF4-FFF2-40B4-BE49-F238E27FC236}">
              <a16:creationId xmlns:a16="http://schemas.microsoft.com/office/drawing/2014/main" xmlns=""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3" name="203 CuadroTexto">
          <a:extLst>
            <a:ext uri="{FF2B5EF4-FFF2-40B4-BE49-F238E27FC236}">
              <a16:creationId xmlns:a16="http://schemas.microsoft.com/office/drawing/2014/main" xmlns=""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4" name="204 CuadroTexto">
          <a:extLst>
            <a:ext uri="{FF2B5EF4-FFF2-40B4-BE49-F238E27FC236}">
              <a16:creationId xmlns:a16="http://schemas.microsoft.com/office/drawing/2014/main" xmlns=""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5" name="205 CuadroTexto">
          <a:extLst>
            <a:ext uri="{FF2B5EF4-FFF2-40B4-BE49-F238E27FC236}">
              <a16:creationId xmlns:a16="http://schemas.microsoft.com/office/drawing/2014/main" xmlns=""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6" name="206 CuadroTexto">
          <a:extLst>
            <a:ext uri="{FF2B5EF4-FFF2-40B4-BE49-F238E27FC236}">
              <a16:creationId xmlns:a16="http://schemas.microsoft.com/office/drawing/2014/main" xmlns=""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7" name="207 CuadroTexto">
          <a:extLst>
            <a:ext uri="{FF2B5EF4-FFF2-40B4-BE49-F238E27FC236}">
              <a16:creationId xmlns:a16="http://schemas.microsoft.com/office/drawing/2014/main" xmlns=""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8" name="208 CuadroTexto">
          <a:extLst>
            <a:ext uri="{FF2B5EF4-FFF2-40B4-BE49-F238E27FC236}">
              <a16:creationId xmlns:a16="http://schemas.microsoft.com/office/drawing/2014/main" xmlns=""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9" name="209 CuadroTexto">
          <a:extLst>
            <a:ext uri="{FF2B5EF4-FFF2-40B4-BE49-F238E27FC236}">
              <a16:creationId xmlns:a16="http://schemas.microsoft.com/office/drawing/2014/main" xmlns=""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0" name="210 CuadroTexto">
          <a:extLst>
            <a:ext uri="{FF2B5EF4-FFF2-40B4-BE49-F238E27FC236}">
              <a16:creationId xmlns:a16="http://schemas.microsoft.com/office/drawing/2014/main" xmlns=""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1" name="211 CuadroTexto">
          <a:extLst>
            <a:ext uri="{FF2B5EF4-FFF2-40B4-BE49-F238E27FC236}">
              <a16:creationId xmlns:a16="http://schemas.microsoft.com/office/drawing/2014/main" xmlns=""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2" name="212 CuadroTexto">
          <a:extLst>
            <a:ext uri="{FF2B5EF4-FFF2-40B4-BE49-F238E27FC236}">
              <a16:creationId xmlns:a16="http://schemas.microsoft.com/office/drawing/2014/main" xmlns=""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3" name="213 CuadroTexto">
          <a:extLst>
            <a:ext uri="{FF2B5EF4-FFF2-40B4-BE49-F238E27FC236}">
              <a16:creationId xmlns:a16="http://schemas.microsoft.com/office/drawing/2014/main" xmlns=""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4" name="214 CuadroTexto">
          <a:extLst>
            <a:ext uri="{FF2B5EF4-FFF2-40B4-BE49-F238E27FC236}">
              <a16:creationId xmlns:a16="http://schemas.microsoft.com/office/drawing/2014/main" xmlns=""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5" name="215 CuadroTexto">
          <a:extLst>
            <a:ext uri="{FF2B5EF4-FFF2-40B4-BE49-F238E27FC236}">
              <a16:creationId xmlns:a16="http://schemas.microsoft.com/office/drawing/2014/main" xmlns=""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6" name="216 CuadroTexto">
          <a:extLst>
            <a:ext uri="{FF2B5EF4-FFF2-40B4-BE49-F238E27FC236}">
              <a16:creationId xmlns:a16="http://schemas.microsoft.com/office/drawing/2014/main" xmlns=""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7" name="217 CuadroTexto">
          <a:extLst>
            <a:ext uri="{FF2B5EF4-FFF2-40B4-BE49-F238E27FC236}">
              <a16:creationId xmlns:a16="http://schemas.microsoft.com/office/drawing/2014/main" xmlns=""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8" name="218 CuadroTexto">
          <a:extLst>
            <a:ext uri="{FF2B5EF4-FFF2-40B4-BE49-F238E27FC236}">
              <a16:creationId xmlns:a16="http://schemas.microsoft.com/office/drawing/2014/main" xmlns=""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9" name="219 CuadroTexto">
          <a:extLst>
            <a:ext uri="{FF2B5EF4-FFF2-40B4-BE49-F238E27FC236}">
              <a16:creationId xmlns:a16="http://schemas.microsoft.com/office/drawing/2014/main" xmlns=""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0" name="220 CuadroTexto">
          <a:extLst>
            <a:ext uri="{FF2B5EF4-FFF2-40B4-BE49-F238E27FC236}">
              <a16:creationId xmlns:a16="http://schemas.microsoft.com/office/drawing/2014/main" xmlns=""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1" name="221 CuadroTexto">
          <a:extLst>
            <a:ext uri="{FF2B5EF4-FFF2-40B4-BE49-F238E27FC236}">
              <a16:creationId xmlns:a16="http://schemas.microsoft.com/office/drawing/2014/main" xmlns=""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2" name="222 CuadroTexto">
          <a:extLst>
            <a:ext uri="{FF2B5EF4-FFF2-40B4-BE49-F238E27FC236}">
              <a16:creationId xmlns:a16="http://schemas.microsoft.com/office/drawing/2014/main" xmlns=""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3" name="223 CuadroTexto">
          <a:extLst>
            <a:ext uri="{FF2B5EF4-FFF2-40B4-BE49-F238E27FC236}">
              <a16:creationId xmlns:a16="http://schemas.microsoft.com/office/drawing/2014/main" xmlns=""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4" name="224 CuadroTexto">
          <a:extLst>
            <a:ext uri="{FF2B5EF4-FFF2-40B4-BE49-F238E27FC236}">
              <a16:creationId xmlns:a16="http://schemas.microsoft.com/office/drawing/2014/main" xmlns=""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5" name="225 CuadroTexto">
          <a:extLst>
            <a:ext uri="{FF2B5EF4-FFF2-40B4-BE49-F238E27FC236}">
              <a16:creationId xmlns:a16="http://schemas.microsoft.com/office/drawing/2014/main" xmlns=""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6" name="226 CuadroTexto">
          <a:extLst>
            <a:ext uri="{FF2B5EF4-FFF2-40B4-BE49-F238E27FC236}">
              <a16:creationId xmlns:a16="http://schemas.microsoft.com/office/drawing/2014/main" xmlns=""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7" name="227 CuadroTexto">
          <a:extLst>
            <a:ext uri="{FF2B5EF4-FFF2-40B4-BE49-F238E27FC236}">
              <a16:creationId xmlns:a16="http://schemas.microsoft.com/office/drawing/2014/main" xmlns=""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8" name="228 CuadroTexto">
          <a:extLst>
            <a:ext uri="{FF2B5EF4-FFF2-40B4-BE49-F238E27FC236}">
              <a16:creationId xmlns:a16="http://schemas.microsoft.com/office/drawing/2014/main" xmlns=""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9" name="229 CuadroTexto">
          <a:extLst>
            <a:ext uri="{FF2B5EF4-FFF2-40B4-BE49-F238E27FC236}">
              <a16:creationId xmlns:a16="http://schemas.microsoft.com/office/drawing/2014/main" xmlns=""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0" name="230 CuadroTexto">
          <a:extLst>
            <a:ext uri="{FF2B5EF4-FFF2-40B4-BE49-F238E27FC236}">
              <a16:creationId xmlns:a16="http://schemas.microsoft.com/office/drawing/2014/main" xmlns=""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1" name="231 CuadroTexto">
          <a:extLst>
            <a:ext uri="{FF2B5EF4-FFF2-40B4-BE49-F238E27FC236}">
              <a16:creationId xmlns:a16="http://schemas.microsoft.com/office/drawing/2014/main" xmlns=""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2" name="232 CuadroTexto">
          <a:extLst>
            <a:ext uri="{FF2B5EF4-FFF2-40B4-BE49-F238E27FC236}">
              <a16:creationId xmlns:a16="http://schemas.microsoft.com/office/drawing/2014/main" xmlns=""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3" name="233 CuadroTexto">
          <a:extLst>
            <a:ext uri="{FF2B5EF4-FFF2-40B4-BE49-F238E27FC236}">
              <a16:creationId xmlns:a16="http://schemas.microsoft.com/office/drawing/2014/main" xmlns=""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4" name="234 CuadroTexto">
          <a:extLst>
            <a:ext uri="{FF2B5EF4-FFF2-40B4-BE49-F238E27FC236}">
              <a16:creationId xmlns:a16="http://schemas.microsoft.com/office/drawing/2014/main" xmlns=""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5" name="235 CuadroTexto">
          <a:extLst>
            <a:ext uri="{FF2B5EF4-FFF2-40B4-BE49-F238E27FC236}">
              <a16:creationId xmlns:a16="http://schemas.microsoft.com/office/drawing/2014/main" xmlns=""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6" name="236 CuadroTexto">
          <a:extLst>
            <a:ext uri="{FF2B5EF4-FFF2-40B4-BE49-F238E27FC236}">
              <a16:creationId xmlns:a16="http://schemas.microsoft.com/office/drawing/2014/main" xmlns=""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7" name="237 CuadroTexto">
          <a:extLst>
            <a:ext uri="{FF2B5EF4-FFF2-40B4-BE49-F238E27FC236}">
              <a16:creationId xmlns:a16="http://schemas.microsoft.com/office/drawing/2014/main" xmlns=""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8" name="238 CuadroTexto">
          <a:extLst>
            <a:ext uri="{FF2B5EF4-FFF2-40B4-BE49-F238E27FC236}">
              <a16:creationId xmlns:a16="http://schemas.microsoft.com/office/drawing/2014/main" xmlns=""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9" name="239 CuadroTexto">
          <a:extLst>
            <a:ext uri="{FF2B5EF4-FFF2-40B4-BE49-F238E27FC236}">
              <a16:creationId xmlns:a16="http://schemas.microsoft.com/office/drawing/2014/main" xmlns=""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0" name="240 CuadroTexto">
          <a:extLst>
            <a:ext uri="{FF2B5EF4-FFF2-40B4-BE49-F238E27FC236}">
              <a16:creationId xmlns:a16="http://schemas.microsoft.com/office/drawing/2014/main" xmlns=""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1" name="241 CuadroTexto">
          <a:extLst>
            <a:ext uri="{FF2B5EF4-FFF2-40B4-BE49-F238E27FC236}">
              <a16:creationId xmlns:a16="http://schemas.microsoft.com/office/drawing/2014/main" xmlns=""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2" name="242 CuadroTexto">
          <a:extLst>
            <a:ext uri="{FF2B5EF4-FFF2-40B4-BE49-F238E27FC236}">
              <a16:creationId xmlns:a16="http://schemas.microsoft.com/office/drawing/2014/main" xmlns=""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3" name="243 CuadroTexto">
          <a:extLst>
            <a:ext uri="{FF2B5EF4-FFF2-40B4-BE49-F238E27FC236}">
              <a16:creationId xmlns:a16="http://schemas.microsoft.com/office/drawing/2014/main" xmlns=""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4" name="244 CuadroTexto">
          <a:extLst>
            <a:ext uri="{FF2B5EF4-FFF2-40B4-BE49-F238E27FC236}">
              <a16:creationId xmlns:a16="http://schemas.microsoft.com/office/drawing/2014/main" xmlns=""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5" name="245 CuadroTexto">
          <a:extLst>
            <a:ext uri="{FF2B5EF4-FFF2-40B4-BE49-F238E27FC236}">
              <a16:creationId xmlns:a16="http://schemas.microsoft.com/office/drawing/2014/main" xmlns=""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6" name="246 CuadroTexto">
          <a:extLst>
            <a:ext uri="{FF2B5EF4-FFF2-40B4-BE49-F238E27FC236}">
              <a16:creationId xmlns:a16="http://schemas.microsoft.com/office/drawing/2014/main" xmlns=""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7" name="247 CuadroTexto">
          <a:extLst>
            <a:ext uri="{FF2B5EF4-FFF2-40B4-BE49-F238E27FC236}">
              <a16:creationId xmlns:a16="http://schemas.microsoft.com/office/drawing/2014/main" xmlns=""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8" name="248 CuadroTexto">
          <a:extLst>
            <a:ext uri="{FF2B5EF4-FFF2-40B4-BE49-F238E27FC236}">
              <a16:creationId xmlns:a16="http://schemas.microsoft.com/office/drawing/2014/main" xmlns=""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9" name="249 CuadroTexto">
          <a:extLst>
            <a:ext uri="{FF2B5EF4-FFF2-40B4-BE49-F238E27FC236}">
              <a16:creationId xmlns:a16="http://schemas.microsoft.com/office/drawing/2014/main" xmlns=""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0" name="250 CuadroTexto">
          <a:extLst>
            <a:ext uri="{FF2B5EF4-FFF2-40B4-BE49-F238E27FC236}">
              <a16:creationId xmlns:a16="http://schemas.microsoft.com/office/drawing/2014/main" xmlns=""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1" name="251 CuadroTexto">
          <a:extLst>
            <a:ext uri="{FF2B5EF4-FFF2-40B4-BE49-F238E27FC236}">
              <a16:creationId xmlns:a16="http://schemas.microsoft.com/office/drawing/2014/main" xmlns=""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2" name="252 CuadroTexto">
          <a:extLst>
            <a:ext uri="{FF2B5EF4-FFF2-40B4-BE49-F238E27FC236}">
              <a16:creationId xmlns:a16="http://schemas.microsoft.com/office/drawing/2014/main" xmlns=""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3" name="253 CuadroTexto">
          <a:extLst>
            <a:ext uri="{FF2B5EF4-FFF2-40B4-BE49-F238E27FC236}">
              <a16:creationId xmlns:a16="http://schemas.microsoft.com/office/drawing/2014/main" xmlns=""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4" name="254 CuadroTexto">
          <a:extLst>
            <a:ext uri="{FF2B5EF4-FFF2-40B4-BE49-F238E27FC236}">
              <a16:creationId xmlns:a16="http://schemas.microsoft.com/office/drawing/2014/main" xmlns=""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5" name="255 CuadroTexto">
          <a:extLst>
            <a:ext uri="{FF2B5EF4-FFF2-40B4-BE49-F238E27FC236}">
              <a16:creationId xmlns:a16="http://schemas.microsoft.com/office/drawing/2014/main" xmlns=""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6" name="256 CuadroTexto">
          <a:extLst>
            <a:ext uri="{FF2B5EF4-FFF2-40B4-BE49-F238E27FC236}">
              <a16:creationId xmlns:a16="http://schemas.microsoft.com/office/drawing/2014/main" xmlns=""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7" name="257 CuadroTexto">
          <a:extLst>
            <a:ext uri="{FF2B5EF4-FFF2-40B4-BE49-F238E27FC236}">
              <a16:creationId xmlns:a16="http://schemas.microsoft.com/office/drawing/2014/main" xmlns=""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8" name="258 CuadroTexto">
          <a:extLst>
            <a:ext uri="{FF2B5EF4-FFF2-40B4-BE49-F238E27FC236}">
              <a16:creationId xmlns:a16="http://schemas.microsoft.com/office/drawing/2014/main" xmlns=""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9" name="259 CuadroTexto">
          <a:extLst>
            <a:ext uri="{FF2B5EF4-FFF2-40B4-BE49-F238E27FC236}">
              <a16:creationId xmlns:a16="http://schemas.microsoft.com/office/drawing/2014/main" xmlns=""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0" name="260 CuadroTexto">
          <a:extLst>
            <a:ext uri="{FF2B5EF4-FFF2-40B4-BE49-F238E27FC236}">
              <a16:creationId xmlns:a16="http://schemas.microsoft.com/office/drawing/2014/main" xmlns=""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1" name="261 CuadroTexto">
          <a:extLst>
            <a:ext uri="{FF2B5EF4-FFF2-40B4-BE49-F238E27FC236}">
              <a16:creationId xmlns:a16="http://schemas.microsoft.com/office/drawing/2014/main" xmlns=""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2" name="262 CuadroTexto">
          <a:extLst>
            <a:ext uri="{FF2B5EF4-FFF2-40B4-BE49-F238E27FC236}">
              <a16:creationId xmlns:a16="http://schemas.microsoft.com/office/drawing/2014/main" xmlns=""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3" name="263 CuadroTexto">
          <a:extLst>
            <a:ext uri="{FF2B5EF4-FFF2-40B4-BE49-F238E27FC236}">
              <a16:creationId xmlns:a16="http://schemas.microsoft.com/office/drawing/2014/main" xmlns=""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4" name="264 CuadroTexto">
          <a:extLst>
            <a:ext uri="{FF2B5EF4-FFF2-40B4-BE49-F238E27FC236}">
              <a16:creationId xmlns:a16="http://schemas.microsoft.com/office/drawing/2014/main" xmlns=""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5" name="265 CuadroTexto">
          <a:extLst>
            <a:ext uri="{FF2B5EF4-FFF2-40B4-BE49-F238E27FC236}">
              <a16:creationId xmlns:a16="http://schemas.microsoft.com/office/drawing/2014/main" xmlns=""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6" name="266 CuadroTexto">
          <a:extLst>
            <a:ext uri="{FF2B5EF4-FFF2-40B4-BE49-F238E27FC236}">
              <a16:creationId xmlns:a16="http://schemas.microsoft.com/office/drawing/2014/main" xmlns=""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7" name="267 CuadroTexto">
          <a:extLst>
            <a:ext uri="{FF2B5EF4-FFF2-40B4-BE49-F238E27FC236}">
              <a16:creationId xmlns:a16="http://schemas.microsoft.com/office/drawing/2014/main" xmlns=""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978" name="268 CuadroTexto">
          <a:extLst>
            <a:ext uri="{FF2B5EF4-FFF2-40B4-BE49-F238E27FC236}">
              <a16:creationId xmlns:a16="http://schemas.microsoft.com/office/drawing/2014/main" xmlns="" id="{00000000-0008-0000-2000-0000A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79" name="269 CuadroTexto">
          <a:extLst>
            <a:ext uri="{FF2B5EF4-FFF2-40B4-BE49-F238E27FC236}">
              <a16:creationId xmlns:a16="http://schemas.microsoft.com/office/drawing/2014/main" xmlns="" id="{00000000-0008-0000-2000-0000A3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0" name="270 CuadroTexto">
          <a:extLst>
            <a:ext uri="{FF2B5EF4-FFF2-40B4-BE49-F238E27FC236}">
              <a16:creationId xmlns:a16="http://schemas.microsoft.com/office/drawing/2014/main" xmlns="" id="{00000000-0008-0000-2000-0000A4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1" name="271 CuadroTexto">
          <a:extLst>
            <a:ext uri="{FF2B5EF4-FFF2-40B4-BE49-F238E27FC236}">
              <a16:creationId xmlns:a16="http://schemas.microsoft.com/office/drawing/2014/main" xmlns="" id="{00000000-0008-0000-2000-0000A5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2" name="272 CuadroTexto">
          <a:extLst>
            <a:ext uri="{FF2B5EF4-FFF2-40B4-BE49-F238E27FC236}">
              <a16:creationId xmlns:a16="http://schemas.microsoft.com/office/drawing/2014/main" xmlns="" id="{00000000-0008-0000-2000-0000A6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3" name="273 CuadroTexto">
          <a:extLst>
            <a:ext uri="{FF2B5EF4-FFF2-40B4-BE49-F238E27FC236}">
              <a16:creationId xmlns:a16="http://schemas.microsoft.com/office/drawing/2014/main" xmlns="" id="{00000000-0008-0000-2000-0000A7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4" name="274 CuadroTexto">
          <a:extLst>
            <a:ext uri="{FF2B5EF4-FFF2-40B4-BE49-F238E27FC236}">
              <a16:creationId xmlns:a16="http://schemas.microsoft.com/office/drawing/2014/main" xmlns="" id="{00000000-0008-0000-2000-0000A8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5" name="275 CuadroTexto">
          <a:extLst>
            <a:ext uri="{FF2B5EF4-FFF2-40B4-BE49-F238E27FC236}">
              <a16:creationId xmlns:a16="http://schemas.microsoft.com/office/drawing/2014/main" xmlns="" id="{00000000-0008-0000-2000-0000A9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6" name="276 CuadroTexto">
          <a:extLst>
            <a:ext uri="{FF2B5EF4-FFF2-40B4-BE49-F238E27FC236}">
              <a16:creationId xmlns:a16="http://schemas.microsoft.com/office/drawing/2014/main" xmlns="" id="{00000000-0008-0000-2000-0000AA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7" name="277 CuadroTexto">
          <a:extLst>
            <a:ext uri="{FF2B5EF4-FFF2-40B4-BE49-F238E27FC236}">
              <a16:creationId xmlns:a16="http://schemas.microsoft.com/office/drawing/2014/main" xmlns="" id="{00000000-0008-0000-2000-0000AB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8" name="278 CuadroTexto">
          <a:extLst>
            <a:ext uri="{FF2B5EF4-FFF2-40B4-BE49-F238E27FC236}">
              <a16:creationId xmlns:a16="http://schemas.microsoft.com/office/drawing/2014/main" xmlns="" id="{00000000-0008-0000-2000-0000AC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9" name="279 CuadroTexto">
          <a:extLst>
            <a:ext uri="{FF2B5EF4-FFF2-40B4-BE49-F238E27FC236}">
              <a16:creationId xmlns:a16="http://schemas.microsoft.com/office/drawing/2014/main" xmlns="" id="{00000000-0008-0000-2000-0000AD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0" name="280 CuadroTexto">
          <a:extLst>
            <a:ext uri="{FF2B5EF4-FFF2-40B4-BE49-F238E27FC236}">
              <a16:creationId xmlns:a16="http://schemas.microsoft.com/office/drawing/2014/main" xmlns="" id="{00000000-0008-0000-2000-0000AE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1" name="281 CuadroTexto">
          <a:extLst>
            <a:ext uri="{FF2B5EF4-FFF2-40B4-BE49-F238E27FC236}">
              <a16:creationId xmlns:a16="http://schemas.microsoft.com/office/drawing/2014/main" xmlns="" id="{00000000-0008-0000-2000-0000AF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2" name="282 CuadroTexto">
          <a:extLst>
            <a:ext uri="{FF2B5EF4-FFF2-40B4-BE49-F238E27FC236}">
              <a16:creationId xmlns:a16="http://schemas.microsoft.com/office/drawing/2014/main" xmlns="" id="{00000000-0008-0000-2000-0000B0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3" name="283 CuadroTexto">
          <a:extLst>
            <a:ext uri="{FF2B5EF4-FFF2-40B4-BE49-F238E27FC236}">
              <a16:creationId xmlns:a16="http://schemas.microsoft.com/office/drawing/2014/main" xmlns="" id="{00000000-0008-0000-2000-0000B1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4" name="284 CuadroTexto">
          <a:extLst>
            <a:ext uri="{FF2B5EF4-FFF2-40B4-BE49-F238E27FC236}">
              <a16:creationId xmlns:a16="http://schemas.microsoft.com/office/drawing/2014/main" xmlns="" id="{00000000-0008-0000-2000-0000B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5" name="285 CuadroTexto">
          <a:extLst>
            <a:ext uri="{FF2B5EF4-FFF2-40B4-BE49-F238E27FC236}">
              <a16:creationId xmlns:a16="http://schemas.microsoft.com/office/drawing/2014/main" xmlns=""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6" name="286 CuadroTexto">
          <a:extLst>
            <a:ext uri="{FF2B5EF4-FFF2-40B4-BE49-F238E27FC236}">
              <a16:creationId xmlns:a16="http://schemas.microsoft.com/office/drawing/2014/main" xmlns=""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7" name="287 CuadroTexto">
          <a:extLst>
            <a:ext uri="{FF2B5EF4-FFF2-40B4-BE49-F238E27FC236}">
              <a16:creationId xmlns:a16="http://schemas.microsoft.com/office/drawing/2014/main" xmlns=""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8" name="288 CuadroTexto">
          <a:extLst>
            <a:ext uri="{FF2B5EF4-FFF2-40B4-BE49-F238E27FC236}">
              <a16:creationId xmlns:a16="http://schemas.microsoft.com/office/drawing/2014/main" xmlns=""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9" name="289 CuadroTexto">
          <a:extLst>
            <a:ext uri="{FF2B5EF4-FFF2-40B4-BE49-F238E27FC236}">
              <a16:creationId xmlns:a16="http://schemas.microsoft.com/office/drawing/2014/main" xmlns=""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0" name="290 CuadroTexto">
          <a:extLst>
            <a:ext uri="{FF2B5EF4-FFF2-40B4-BE49-F238E27FC236}">
              <a16:creationId xmlns:a16="http://schemas.microsoft.com/office/drawing/2014/main" xmlns=""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1" name="291 CuadroTexto">
          <a:extLst>
            <a:ext uri="{FF2B5EF4-FFF2-40B4-BE49-F238E27FC236}">
              <a16:creationId xmlns:a16="http://schemas.microsoft.com/office/drawing/2014/main" xmlns=""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2" name="292 CuadroTexto">
          <a:extLst>
            <a:ext uri="{FF2B5EF4-FFF2-40B4-BE49-F238E27FC236}">
              <a16:creationId xmlns:a16="http://schemas.microsoft.com/office/drawing/2014/main" xmlns=""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3" name="293 CuadroTexto">
          <a:extLst>
            <a:ext uri="{FF2B5EF4-FFF2-40B4-BE49-F238E27FC236}">
              <a16:creationId xmlns:a16="http://schemas.microsoft.com/office/drawing/2014/main" xmlns=""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4" name="294 CuadroTexto">
          <a:extLst>
            <a:ext uri="{FF2B5EF4-FFF2-40B4-BE49-F238E27FC236}">
              <a16:creationId xmlns:a16="http://schemas.microsoft.com/office/drawing/2014/main" xmlns=""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5" name="295 CuadroTexto">
          <a:extLst>
            <a:ext uri="{FF2B5EF4-FFF2-40B4-BE49-F238E27FC236}">
              <a16:creationId xmlns:a16="http://schemas.microsoft.com/office/drawing/2014/main" xmlns=""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6" name="296 CuadroTexto">
          <a:extLst>
            <a:ext uri="{FF2B5EF4-FFF2-40B4-BE49-F238E27FC236}">
              <a16:creationId xmlns:a16="http://schemas.microsoft.com/office/drawing/2014/main" xmlns=""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7" name="17 CuadroTexto">
          <a:extLst>
            <a:ext uri="{FF2B5EF4-FFF2-40B4-BE49-F238E27FC236}">
              <a16:creationId xmlns:a16="http://schemas.microsoft.com/office/drawing/2014/main" xmlns=""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008" name="90 CuadroTexto">
          <a:extLst>
            <a:ext uri="{FF2B5EF4-FFF2-40B4-BE49-F238E27FC236}">
              <a16:creationId xmlns:a16="http://schemas.microsoft.com/office/drawing/2014/main" xmlns="" id="{00000000-0008-0000-2000-0000C0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09" name="91 CuadroTexto">
          <a:extLst>
            <a:ext uri="{FF2B5EF4-FFF2-40B4-BE49-F238E27FC236}">
              <a16:creationId xmlns:a16="http://schemas.microsoft.com/office/drawing/2014/main" xmlns="" id="{00000000-0008-0000-2000-0000C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0" name="92 CuadroTexto">
          <a:extLst>
            <a:ext uri="{FF2B5EF4-FFF2-40B4-BE49-F238E27FC236}">
              <a16:creationId xmlns:a16="http://schemas.microsoft.com/office/drawing/2014/main" xmlns="" id="{00000000-0008-0000-2000-0000C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1" name="93 CuadroTexto">
          <a:extLst>
            <a:ext uri="{FF2B5EF4-FFF2-40B4-BE49-F238E27FC236}">
              <a16:creationId xmlns:a16="http://schemas.microsoft.com/office/drawing/2014/main" xmlns="" id="{00000000-0008-0000-2000-0000C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2" name="94 CuadroTexto">
          <a:extLst>
            <a:ext uri="{FF2B5EF4-FFF2-40B4-BE49-F238E27FC236}">
              <a16:creationId xmlns:a16="http://schemas.microsoft.com/office/drawing/2014/main" xmlns="" id="{00000000-0008-0000-2000-0000C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3" name="95 CuadroTexto">
          <a:extLst>
            <a:ext uri="{FF2B5EF4-FFF2-40B4-BE49-F238E27FC236}">
              <a16:creationId xmlns:a16="http://schemas.microsoft.com/office/drawing/2014/main" xmlns="" id="{00000000-0008-0000-2000-0000C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4" name="96 CuadroTexto">
          <a:extLst>
            <a:ext uri="{FF2B5EF4-FFF2-40B4-BE49-F238E27FC236}">
              <a16:creationId xmlns:a16="http://schemas.microsoft.com/office/drawing/2014/main" xmlns="" id="{00000000-0008-0000-2000-0000C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5" name="97 CuadroTexto">
          <a:extLst>
            <a:ext uri="{FF2B5EF4-FFF2-40B4-BE49-F238E27FC236}">
              <a16:creationId xmlns:a16="http://schemas.microsoft.com/office/drawing/2014/main" xmlns="" id="{00000000-0008-0000-2000-0000C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6" name="98 CuadroTexto">
          <a:extLst>
            <a:ext uri="{FF2B5EF4-FFF2-40B4-BE49-F238E27FC236}">
              <a16:creationId xmlns:a16="http://schemas.microsoft.com/office/drawing/2014/main" xmlns="" id="{00000000-0008-0000-2000-0000C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7" name="99 CuadroTexto">
          <a:extLst>
            <a:ext uri="{FF2B5EF4-FFF2-40B4-BE49-F238E27FC236}">
              <a16:creationId xmlns:a16="http://schemas.microsoft.com/office/drawing/2014/main" xmlns="" id="{00000000-0008-0000-2000-0000C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8" name="100 CuadroTexto">
          <a:extLst>
            <a:ext uri="{FF2B5EF4-FFF2-40B4-BE49-F238E27FC236}">
              <a16:creationId xmlns:a16="http://schemas.microsoft.com/office/drawing/2014/main" xmlns="" id="{00000000-0008-0000-2000-0000C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9" name="101 CuadroTexto">
          <a:extLst>
            <a:ext uri="{FF2B5EF4-FFF2-40B4-BE49-F238E27FC236}">
              <a16:creationId xmlns:a16="http://schemas.microsoft.com/office/drawing/2014/main" xmlns="" id="{00000000-0008-0000-2000-0000C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0" name="118 CuadroTexto">
          <a:extLst>
            <a:ext uri="{FF2B5EF4-FFF2-40B4-BE49-F238E27FC236}">
              <a16:creationId xmlns:a16="http://schemas.microsoft.com/office/drawing/2014/main" xmlns=""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1" name="119 CuadroTexto">
          <a:extLst>
            <a:ext uri="{FF2B5EF4-FFF2-40B4-BE49-F238E27FC236}">
              <a16:creationId xmlns:a16="http://schemas.microsoft.com/office/drawing/2014/main" xmlns=""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2" name="120 CuadroTexto">
          <a:extLst>
            <a:ext uri="{FF2B5EF4-FFF2-40B4-BE49-F238E27FC236}">
              <a16:creationId xmlns:a16="http://schemas.microsoft.com/office/drawing/2014/main" xmlns=""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3" name="121 CuadroTexto">
          <a:extLst>
            <a:ext uri="{FF2B5EF4-FFF2-40B4-BE49-F238E27FC236}">
              <a16:creationId xmlns:a16="http://schemas.microsoft.com/office/drawing/2014/main" xmlns=""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4" name="122 CuadroTexto">
          <a:extLst>
            <a:ext uri="{FF2B5EF4-FFF2-40B4-BE49-F238E27FC236}">
              <a16:creationId xmlns:a16="http://schemas.microsoft.com/office/drawing/2014/main" xmlns=""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5" name="123 CuadroTexto">
          <a:extLst>
            <a:ext uri="{FF2B5EF4-FFF2-40B4-BE49-F238E27FC236}">
              <a16:creationId xmlns:a16="http://schemas.microsoft.com/office/drawing/2014/main" xmlns=""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6" name="124 CuadroTexto">
          <a:extLst>
            <a:ext uri="{FF2B5EF4-FFF2-40B4-BE49-F238E27FC236}">
              <a16:creationId xmlns:a16="http://schemas.microsoft.com/office/drawing/2014/main" xmlns=""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7" name="125 CuadroTexto">
          <a:extLst>
            <a:ext uri="{FF2B5EF4-FFF2-40B4-BE49-F238E27FC236}">
              <a16:creationId xmlns:a16="http://schemas.microsoft.com/office/drawing/2014/main" xmlns=""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8" name="143 CuadroTexto">
          <a:extLst>
            <a:ext uri="{FF2B5EF4-FFF2-40B4-BE49-F238E27FC236}">
              <a16:creationId xmlns:a16="http://schemas.microsoft.com/office/drawing/2014/main" xmlns=""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9" name="144 CuadroTexto">
          <a:extLst>
            <a:ext uri="{FF2B5EF4-FFF2-40B4-BE49-F238E27FC236}">
              <a16:creationId xmlns:a16="http://schemas.microsoft.com/office/drawing/2014/main" xmlns=""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0" name="145 CuadroTexto">
          <a:extLst>
            <a:ext uri="{FF2B5EF4-FFF2-40B4-BE49-F238E27FC236}">
              <a16:creationId xmlns:a16="http://schemas.microsoft.com/office/drawing/2014/main" xmlns=""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1" name="146 CuadroTexto">
          <a:extLst>
            <a:ext uri="{FF2B5EF4-FFF2-40B4-BE49-F238E27FC236}">
              <a16:creationId xmlns:a16="http://schemas.microsoft.com/office/drawing/2014/main" xmlns=""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2" name="147 CuadroTexto">
          <a:extLst>
            <a:ext uri="{FF2B5EF4-FFF2-40B4-BE49-F238E27FC236}">
              <a16:creationId xmlns:a16="http://schemas.microsoft.com/office/drawing/2014/main" xmlns=""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3" name="148 CuadroTexto">
          <a:extLst>
            <a:ext uri="{FF2B5EF4-FFF2-40B4-BE49-F238E27FC236}">
              <a16:creationId xmlns:a16="http://schemas.microsoft.com/office/drawing/2014/main" xmlns=""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4" name="149 CuadroTexto">
          <a:extLst>
            <a:ext uri="{FF2B5EF4-FFF2-40B4-BE49-F238E27FC236}">
              <a16:creationId xmlns:a16="http://schemas.microsoft.com/office/drawing/2014/main" xmlns=""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5" name="150 CuadroTexto">
          <a:extLst>
            <a:ext uri="{FF2B5EF4-FFF2-40B4-BE49-F238E27FC236}">
              <a16:creationId xmlns:a16="http://schemas.microsoft.com/office/drawing/2014/main" xmlns=""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6" name="151 CuadroTexto">
          <a:extLst>
            <a:ext uri="{FF2B5EF4-FFF2-40B4-BE49-F238E27FC236}">
              <a16:creationId xmlns:a16="http://schemas.microsoft.com/office/drawing/2014/main" xmlns=""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7" name="152 CuadroTexto">
          <a:extLst>
            <a:ext uri="{FF2B5EF4-FFF2-40B4-BE49-F238E27FC236}">
              <a16:creationId xmlns:a16="http://schemas.microsoft.com/office/drawing/2014/main" xmlns=""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8" name="153 CuadroTexto">
          <a:extLst>
            <a:ext uri="{FF2B5EF4-FFF2-40B4-BE49-F238E27FC236}">
              <a16:creationId xmlns:a16="http://schemas.microsoft.com/office/drawing/2014/main" xmlns=""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9" name="154 CuadroTexto">
          <a:extLst>
            <a:ext uri="{FF2B5EF4-FFF2-40B4-BE49-F238E27FC236}">
              <a16:creationId xmlns:a16="http://schemas.microsoft.com/office/drawing/2014/main" xmlns=""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0" name="155 CuadroTexto">
          <a:extLst>
            <a:ext uri="{FF2B5EF4-FFF2-40B4-BE49-F238E27FC236}">
              <a16:creationId xmlns:a16="http://schemas.microsoft.com/office/drawing/2014/main" xmlns=""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1" name="156 CuadroTexto">
          <a:extLst>
            <a:ext uri="{FF2B5EF4-FFF2-40B4-BE49-F238E27FC236}">
              <a16:creationId xmlns:a16="http://schemas.microsoft.com/office/drawing/2014/main" xmlns=""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2" name="157 CuadroTexto">
          <a:extLst>
            <a:ext uri="{FF2B5EF4-FFF2-40B4-BE49-F238E27FC236}">
              <a16:creationId xmlns:a16="http://schemas.microsoft.com/office/drawing/2014/main" xmlns=""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3" name="158 CuadroTexto">
          <a:extLst>
            <a:ext uri="{FF2B5EF4-FFF2-40B4-BE49-F238E27FC236}">
              <a16:creationId xmlns:a16="http://schemas.microsoft.com/office/drawing/2014/main" xmlns=""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4" name="159 CuadroTexto">
          <a:extLst>
            <a:ext uri="{FF2B5EF4-FFF2-40B4-BE49-F238E27FC236}">
              <a16:creationId xmlns:a16="http://schemas.microsoft.com/office/drawing/2014/main" xmlns=""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5" name="160 CuadroTexto">
          <a:extLst>
            <a:ext uri="{FF2B5EF4-FFF2-40B4-BE49-F238E27FC236}">
              <a16:creationId xmlns:a16="http://schemas.microsoft.com/office/drawing/2014/main" xmlns=""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6" name="161 CuadroTexto">
          <a:extLst>
            <a:ext uri="{FF2B5EF4-FFF2-40B4-BE49-F238E27FC236}">
              <a16:creationId xmlns:a16="http://schemas.microsoft.com/office/drawing/2014/main" xmlns=""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7" name="162 CuadroTexto">
          <a:extLst>
            <a:ext uri="{FF2B5EF4-FFF2-40B4-BE49-F238E27FC236}">
              <a16:creationId xmlns:a16="http://schemas.microsoft.com/office/drawing/2014/main" xmlns=""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8" name="163 CuadroTexto">
          <a:extLst>
            <a:ext uri="{FF2B5EF4-FFF2-40B4-BE49-F238E27FC236}">
              <a16:creationId xmlns:a16="http://schemas.microsoft.com/office/drawing/2014/main" xmlns=""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9" name="164 CuadroTexto">
          <a:extLst>
            <a:ext uri="{FF2B5EF4-FFF2-40B4-BE49-F238E27FC236}">
              <a16:creationId xmlns:a16="http://schemas.microsoft.com/office/drawing/2014/main" xmlns=""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0" name="165 CuadroTexto">
          <a:extLst>
            <a:ext uri="{FF2B5EF4-FFF2-40B4-BE49-F238E27FC236}">
              <a16:creationId xmlns:a16="http://schemas.microsoft.com/office/drawing/2014/main" xmlns=""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1" name="166 CuadroTexto">
          <a:extLst>
            <a:ext uri="{FF2B5EF4-FFF2-40B4-BE49-F238E27FC236}">
              <a16:creationId xmlns:a16="http://schemas.microsoft.com/office/drawing/2014/main" xmlns=""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2" name="167 CuadroTexto">
          <a:extLst>
            <a:ext uri="{FF2B5EF4-FFF2-40B4-BE49-F238E27FC236}">
              <a16:creationId xmlns:a16="http://schemas.microsoft.com/office/drawing/2014/main" xmlns=""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3" name="168 CuadroTexto">
          <a:extLst>
            <a:ext uri="{FF2B5EF4-FFF2-40B4-BE49-F238E27FC236}">
              <a16:creationId xmlns:a16="http://schemas.microsoft.com/office/drawing/2014/main" xmlns=""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4" name="169 CuadroTexto">
          <a:extLst>
            <a:ext uri="{FF2B5EF4-FFF2-40B4-BE49-F238E27FC236}">
              <a16:creationId xmlns:a16="http://schemas.microsoft.com/office/drawing/2014/main" xmlns=""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5" name="170 CuadroTexto">
          <a:extLst>
            <a:ext uri="{FF2B5EF4-FFF2-40B4-BE49-F238E27FC236}">
              <a16:creationId xmlns:a16="http://schemas.microsoft.com/office/drawing/2014/main" xmlns=""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6" name="171 CuadroTexto">
          <a:extLst>
            <a:ext uri="{FF2B5EF4-FFF2-40B4-BE49-F238E27FC236}">
              <a16:creationId xmlns:a16="http://schemas.microsoft.com/office/drawing/2014/main" xmlns=""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7" name="172 CuadroTexto">
          <a:extLst>
            <a:ext uri="{FF2B5EF4-FFF2-40B4-BE49-F238E27FC236}">
              <a16:creationId xmlns:a16="http://schemas.microsoft.com/office/drawing/2014/main" xmlns=""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8" name="173 CuadroTexto">
          <a:extLst>
            <a:ext uri="{FF2B5EF4-FFF2-40B4-BE49-F238E27FC236}">
              <a16:creationId xmlns:a16="http://schemas.microsoft.com/office/drawing/2014/main" xmlns=""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9" name="174 CuadroTexto">
          <a:extLst>
            <a:ext uri="{FF2B5EF4-FFF2-40B4-BE49-F238E27FC236}">
              <a16:creationId xmlns:a16="http://schemas.microsoft.com/office/drawing/2014/main" xmlns=""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0" name="175 CuadroTexto">
          <a:extLst>
            <a:ext uri="{FF2B5EF4-FFF2-40B4-BE49-F238E27FC236}">
              <a16:creationId xmlns:a16="http://schemas.microsoft.com/office/drawing/2014/main" xmlns=""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1" name="176 CuadroTexto">
          <a:extLst>
            <a:ext uri="{FF2B5EF4-FFF2-40B4-BE49-F238E27FC236}">
              <a16:creationId xmlns:a16="http://schemas.microsoft.com/office/drawing/2014/main" xmlns=""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2" name="177 CuadroTexto">
          <a:extLst>
            <a:ext uri="{FF2B5EF4-FFF2-40B4-BE49-F238E27FC236}">
              <a16:creationId xmlns:a16="http://schemas.microsoft.com/office/drawing/2014/main" xmlns=""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3" name="178 CuadroTexto">
          <a:extLst>
            <a:ext uri="{FF2B5EF4-FFF2-40B4-BE49-F238E27FC236}">
              <a16:creationId xmlns:a16="http://schemas.microsoft.com/office/drawing/2014/main" xmlns=""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4" name="179 CuadroTexto">
          <a:extLst>
            <a:ext uri="{FF2B5EF4-FFF2-40B4-BE49-F238E27FC236}">
              <a16:creationId xmlns:a16="http://schemas.microsoft.com/office/drawing/2014/main" xmlns=""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5" name="180 CuadroTexto">
          <a:extLst>
            <a:ext uri="{FF2B5EF4-FFF2-40B4-BE49-F238E27FC236}">
              <a16:creationId xmlns:a16="http://schemas.microsoft.com/office/drawing/2014/main" xmlns=""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6" name="181 CuadroTexto">
          <a:extLst>
            <a:ext uri="{FF2B5EF4-FFF2-40B4-BE49-F238E27FC236}">
              <a16:creationId xmlns:a16="http://schemas.microsoft.com/office/drawing/2014/main" xmlns=""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7" name="182 CuadroTexto">
          <a:extLst>
            <a:ext uri="{FF2B5EF4-FFF2-40B4-BE49-F238E27FC236}">
              <a16:creationId xmlns:a16="http://schemas.microsoft.com/office/drawing/2014/main" xmlns=""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8" name="183 CuadroTexto">
          <a:extLst>
            <a:ext uri="{FF2B5EF4-FFF2-40B4-BE49-F238E27FC236}">
              <a16:creationId xmlns:a16="http://schemas.microsoft.com/office/drawing/2014/main" xmlns=""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9" name="184 CuadroTexto">
          <a:extLst>
            <a:ext uri="{FF2B5EF4-FFF2-40B4-BE49-F238E27FC236}">
              <a16:creationId xmlns:a16="http://schemas.microsoft.com/office/drawing/2014/main" xmlns=""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0" name="185 CuadroTexto">
          <a:extLst>
            <a:ext uri="{FF2B5EF4-FFF2-40B4-BE49-F238E27FC236}">
              <a16:creationId xmlns:a16="http://schemas.microsoft.com/office/drawing/2014/main" xmlns=""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1" name="186 CuadroTexto">
          <a:extLst>
            <a:ext uri="{FF2B5EF4-FFF2-40B4-BE49-F238E27FC236}">
              <a16:creationId xmlns:a16="http://schemas.microsoft.com/office/drawing/2014/main" xmlns=""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2" name="187 CuadroTexto">
          <a:extLst>
            <a:ext uri="{FF2B5EF4-FFF2-40B4-BE49-F238E27FC236}">
              <a16:creationId xmlns:a16="http://schemas.microsoft.com/office/drawing/2014/main" xmlns=""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3" name="188 CuadroTexto">
          <a:extLst>
            <a:ext uri="{FF2B5EF4-FFF2-40B4-BE49-F238E27FC236}">
              <a16:creationId xmlns:a16="http://schemas.microsoft.com/office/drawing/2014/main" xmlns=""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4" name="189 CuadroTexto">
          <a:extLst>
            <a:ext uri="{FF2B5EF4-FFF2-40B4-BE49-F238E27FC236}">
              <a16:creationId xmlns:a16="http://schemas.microsoft.com/office/drawing/2014/main" xmlns=""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5" name="190 CuadroTexto">
          <a:extLst>
            <a:ext uri="{FF2B5EF4-FFF2-40B4-BE49-F238E27FC236}">
              <a16:creationId xmlns:a16="http://schemas.microsoft.com/office/drawing/2014/main" xmlns=""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6" name="191 CuadroTexto">
          <a:extLst>
            <a:ext uri="{FF2B5EF4-FFF2-40B4-BE49-F238E27FC236}">
              <a16:creationId xmlns:a16="http://schemas.microsoft.com/office/drawing/2014/main" xmlns=""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7" name="192 CuadroTexto">
          <a:extLst>
            <a:ext uri="{FF2B5EF4-FFF2-40B4-BE49-F238E27FC236}">
              <a16:creationId xmlns:a16="http://schemas.microsoft.com/office/drawing/2014/main" xmlns=""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8" name="193 CuadroTexto">
          <a:extLst>
            <a:ext uri="{FF2B5EF4-FFF2-40B4-BE49-F238E27FC236}">
              <a16:creationId xmlns:a16="http://schemas.microsoft.com/office/drawing/2014/main" xmlns=""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9" name="194 CuadroTexto">
          <a:extLst>
            <a:ext uri="{FF2B5EF4-FFF2-40B4-BE49-F238E27FC236}">
              <a16:creationId xmlns:a16="http://schemas.microsoft.com/office/drawing/2014/main" xmlns=""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0" name="195 CuadroTexto">
          <a:extLst>
            <a:ext uri="{FF2B5EF4-FFF2-40B4-BE49-F238E27FC236}">
              <a16:creationId xmlns:a16="http://schemas.microsoft.com/office/drawing/2014/main" xmlns=""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1" name="196 CuadroTexto">
          <a:extLst>
            <a:ext uri="{FF2B5EF4-FFF2-40B4-BE49-F238E27FC236}">
              <a16:creationId xmlns:a16="http://schemas.microsoft.com/office/drawing/2014/main" xmlns=""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2" name="197 CuadroTexto">
          <a:extLst>
            <a:ext uri="{FF2B5EF4-FFF2-40B4-BE49-F238E27FC236}">
              <a16:creationId xmlns:a16="http://schemas.microsoft.com/office/drawing/2014/main" xmlns=""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3" name="198 CuadroTexto">
          <a:extLst>
            <a:ext uri="{FF2B5EF4-FFF2-40B4-BE49-F238E27FC236}">
              <a16:creationId xmlns:a16="http://schemas.microsoft.com/office/drawing/2014/main" xmlns=""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4" name="199 CuadroTexto">
          <a:extLst>
            <a:ext uri="{FF2B5EF4-FFF2-40B4-BE49-F238E27FC236}">
              <a16:creationId xmlns:a16="http://schemas.microsoft.com/office/drawing/2014/main" xmlns=""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5" name="200 CuadroTexto">
          <a:extLst>
            <a:ext uri="{FF2B5EF4-FFF2-40B4-BE49-F238E27FC236}">
              <a16:creationId xmlns:a16="http://schemas.microsoft.com/office/drawing/2014/main" xmlns=""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6" name="201 CuadroTexto">
          <a:extLst>
            <a:ext uri="{FF2B5EF4-FFF2-40B4-BE49-F238E27FC236}">
              <a16:creationId xmlns:a16="http://schemas.microsoft.com/office/drawing/2014/main" xmlns=""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7" name="202 CuadroTexto">
          <a:extLst>
            <a:ext uri="{FF2B5EF4-FFF2-40B4-BE49-F238E27FC236}">
              <a16:creationId xmlns:a16="http://schemas.microsoft.com/office/drawing/2014/main" xmlns=""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8" name="203 CuadroTexto">
          <a:extLst>
            <a:ext uri="{FF2B5EF4-FFF2-40B4-BE49-F238E27FC236}">
              <a16:creationId xmlns:a16="http://schemas.microsoft.com/office/drawing/2014/main" xmlns=""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9" name="204 CuadroTexto">
          <a:extLst>
            <a:ext uri="{FF2B5EF4-FFF2-40B4-BE49-F238E27FC236}">
              <a16:creationId xmlns:a16="http://schemas.microsoft.com/office/drawing/2014/main" xmlns=""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0" name="205 CuadroTexto">
          <a:extLst>
            <a:ext uri="{FF2B5EF4-FFF2-40B4-BE49-F238E27FC236}">
              <a16:creationId xmlns:a16="http://schemas.microsoft.com/office/drawing/2014/main" xmlns=""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1" name="206 CuadroTexto">
          <a:extLst>
            <a:ext uri="{FF2B5EF4-FFF2-40B4-BE49-F238E27FC236}">
              <a16:creationId xmlns:a16="http://schemas.microsoft.com/office/drawing/2014/main" xmlns=""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2" name="207 CuadroTexto">
          <a:extLst>
            <a:ext uri="{FF2B5EF4-FFF2-40B4-BE49-F238E27FC236}">
              <a16:creationId xmlns:a16="http://schemas.microsoft.com/office/drawing/2014/main" xmlns=""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3" name="208 CuadroTexto">
          <a:extLst>
            <a:ext uri="{FF2B5EF4-FFF2-40B4-BE49-F238E27FC236}">
              <a16:creationId xmlns:a16="http://schemas.microsoft.com/office/drawing/2014/main" xmlns=""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4" name="209 CuadroTexto">
          <a:extLst>
            <a:ext uri="{FF2B5EF4-FFF2-40B4-BE49-F238E27FC236}">
              <a16:creationId xmlns:a16="http://schemas.microsoft.com/office/drawing/2014/main" xmlns=""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5" name="210 CuadroTexto">
          <a:extLst>
            <a:ext uri="{FF2B5EF4-FFF2-40B4-BE49-F238E27FC236}">
              <a16:creationId xmlns:a16="http://schemas.microsoft.com/office/drawing/2014/main" xmlns=""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6" name="211 CuadroTexto">
          <a:extLst>
            <a:ext uri="{FF2B5EF4-FFF2-40B4-BE49-F238E27FC236}">
              <a16:creationId xmlns:a16="http://schemas.microsoft.com/office/drawing/2014/main" xmlns=""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7" name="212 CuadroTexto">
          <a:extLst>
            <a:ext uri="{FF2B5EF4-FFF2-40B4-BE49-F238E27FC236}">
              <a16:creationId xmlns:a16="http://schemas.microsoft.com/office/drawing/2014/main" xmlns=""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8" name="213 CuadroTexto">
          <a:extLst>
            <a:ext uri="{FF2B5EF4-FFF2-40B4-BE49-F238E27FC236}">
              <a16:creationId xmlns:a16="http://schemas.microsoft.com/office/drawing/2014/main" xmlns=""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9" name="214 CuadroTexto">
          <a:extLst>
            <a:ext uri="{FF2B5EF4-FFF2-40B4-BE49-F238E27FC236}">
              <a16:creationId xmlns:a16="http://schemas.microsoft.com/office/drawing/2014/main" xmlns=""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0" name="215 CuadroTexto">
          <a:extLst>
            <a:ext uri="{FF2B5EF4-FFF2-40B4-BE49-F238E27FC236}">
              <a16:creationId xmlns:a16="http://schemas.microsoft.com/office/drawing/2014/main" xmlns=""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1" name="216 CuadroTexto">
          <a:extLst>
            <a:ext uri="{FF2B5EF4-FFF2-40B4-BE49-F238E27FC236}">
              <a16:creationId xmlns:a16="http://schemas.microsoft.com/office/drawing/2014/main" xmlns=""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2" name="217 CuadroTexto">
          <a:extLst>
            <a:ext uri="{FF2B5EF4-FFF2-40B4-BE49-F238E27FC236}">
              <a16:creationId xmlns:a16="http://schemas.microsoft.com/office/drawing/2014/main" xmlns=""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3" name="218 CuadroTexto">
          <a:extLst>
            <a:ext uri="{FF2B5EF4-FFF2-40B4-BE49-F238E27FC236}">
              <a16:creationId xmlns:a16="http://schemas.microsoft.com/office/drawing/2014/main" xmlns=""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4" name="219 CuadroTexto">
          <a:extLst>
            <a:ext uri="{FF2B5EF4-FFF2-40B4-BE49-F238E27FC236}">
              <a16:creationId xmlns:a16="http://schemas.microsoft.com/office/drawing/2014/main" xmlns=""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5" name="220 CuadroTexto">
          <a:extLst>
            <a:ext uri="{FF2B5EF4-FFF2-40B4-BE49-F238E27FC236}">
              <a16:creationId xmlns:a16="http://schemas.microsoft.com/office/drawing/2014/main" xmlns=""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6" name="221 CuadroTexto">
          <a:extLst>
            <a:ext uri="{FF2B5EF4-FFF2-40B4-BE49-F238E27FC236}">
              <a16:creationId xmlns:a16="http://schemas.microsoft.com/office/drawing/2014/main" xmlns=""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7" name="222 CuadroTexto">
          <a:extLst>
            <a:ext uri="{FF2B5EF4-FFF2-40B4-BE49-F238E27FC236}">
              <a16:creationId xmlns:a16="http://schemas.microsoft.com/office/drawing/2014/main" xmlns=""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8" name="223 CuadroTexto">
          <a:extLst>
            <a:ext uri="{FF2B5EF4-FFF2-40B4-BE49-F238E27FC236}">
              <a16:creationId xmlns:a16="http://schemas.microsoft.com/office/drawing/2014/main" xmlns=""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9" name="224 CuadroTexto">
          <a:extLst>
            <a:ext uri="{FF2B5EF4-FFF2-40B4-BE49-F238E27FC236}">
              <a16:creationId xmlns:a16="http://schemas.microsoft.com/office/drawing/2014/main" xmlns=""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0" name="225 CuadroTexto">
          <a:extLst>
            <a:ext uri="{FF2B5EF4-FFF2-40B4-BE49-F238E27FC236}">
              <a16:creationId xmlns:a16="http://schemas.microsoft.com/office/drawing/2014/main" xmlns=""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1" name="226 CuadroTexto">
          <a:extLst>
            <a:ext uri="{FF2B5EF4-FFF2-40B4-BE49-F238E27FC236}">
              <a16:creationId xmlns:a16="http://schemas.microsoft.com/office/drawing/2014/main" xmlns=""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2" name="227 CuadroTexto">
          <a:extLst>
            <a:ext uri="{FF2B5EF4-FFF2-40B4-BE49-F238E27FC236}">
              <a16:creationId xmlns:a16="http://schemas.microsoft.com/office/drawing/2014/main" xmlns=""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3" name="228 CuadroTexto">
          <a:extLst>
            <a:ext uri="{FF2B5EF4-FFF2-40B4-BE49-F238E27FC236}">
              <a16:creationId xmlns:a16="http://schemas.microsoft.com/office/drawing/2014/main" xmlns=""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4" name="229 CuadroTexto">
          <a:extLst>
            <a:ext uri="{FF2B5EF4-FFF2-40B4-BE49-F238E27FC236}">
              <a16:creationId xmlns:a16="http://schemas.microsoft.com/office/drawing/2014/main" xmlns=""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5" name="230 CuadroTexto">
          <a:extLst>
            <a:ext uri="{FF2B5EF4-FFF2-40B4-BE49-F238E27FC236}">
              <a16:creationId xmlns:a16="http://schemas.microsoft.com/office/drawing/2014/main" xmlns=""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6" name="231 CuadroTexto">
          <a:extLst>
            <a:ext uri="{FF2B5EF4-FFF2-40B4-BE49-F238E27FC236}">
              <a16:creationId xmlns:a16="http://schemas.microsoft.com/office/drawing/2014/main" xmlns=""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7" name="232 CuadroTexto">
          <a:extLst>
            <a:ext uri="{FF2B5EF4-FFF2-40B4-BE49-F238E27FC236}">
              <a16:creationId xmlns:a16="http://schemas.microsoft.com/office/drawing/2014/main" xmlns=""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8" name="233 CuadroTexto">
          <a:extLst>
            <a:ext uri="{FF2B5EF4-FFF2-40B4-BE49-F238E27FC236}">
              <a16:creationId xmlns:a16="http://schemas.microsoft.com/office/drawing/2014/main" xmlns=""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9" name="234 CuadroTexto">
          <a:extLst>
            <a:ext uri="{FF2B5EF4-FFF2-40B4-BE49-F238E27FC236}">
              <a16:creationId xmlns:a16="http://schemas.microsoft.com/office/drawing/2014/main" xmlns=""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0" name="235 CuadroTexto">
          <a:extLst>
            <a:ext uri="{FF2B5EF4-FFF2-40B4-BE49-F238E27FC236}">
              <a16:creationId xmlns:a16="http://schemas.microsoft.com/office/drawing/2014/main" xmlns=""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1" name="236 CuadroTexto">
          <a:extLst>
            <a:ext uri="{FF2B5EF4-FFF2-40B4-BE49-F238E27FC236}">
              <a16:creationId xmlns:a16="http://schemas.microsoft.com/office/drawing/2014/main" xmlns=""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2" name="237 CuadroTexto">
          <a:extLst>
            <a:ext uri="{FF2B5EF4-FFF2-40B4-BE49-F238E27FC236}">
              <a16:creationId xmlns:a16="http://schemas.microsoft.com/office/drawing/2014/main" xmlns=""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3" name="238 CuadroTexto">
          <a:extLst>
            <a:ext uri="{FF2B5EF4-FFF2-40B4-BE49-F238E27FC236}">
              <a16:creationId xmlns:a16="http://schemas.microsoft.com/office/drawing/2014/main" xmlns=""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4" name="239 CuadroTexto">
          <a:extLst>
            <a:ext uri="{FF2B5EF4-FFF2-40B4-BE49-F238E27FC236}">
              <a16:creationId xmlns:a16="http://schemas.microsoft.com/office/drawing/2014/main" xmlns=""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5" name="240 CuadroTexto">
          <a:extLst>
            <a:ext uri="{FF2B5EF4-FFF2-40B4-BE49-F238E27FC236}">
              <a16:creationId xmlns:a16="http://schemas.microsoft.com/office/drawing/2014/main" xmlns=""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6" name="241 CuadroTexto">
          <a:extLst>
            <a:ext uri="{FF2B5EF4-FFF2-40B4-BE49-F238E27FC236}">
              <a16:creationId xmlns:a16="http://schemas.microsoft.com/office/drawing/2014/main" xmlns=""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7" name="242 CuadroTexto">
          <a:extLst>
            <a:ext uri="{FF2B5EF4-FFF2-40B4-BE49-F238E27FC236}">
              <a16:creationId xmlns:a16="http://schemas.microsoft.com/office/drawing/2014/main" xmlns=""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8" name="243 CuadroTexto">
          <a:extLst>
            <a:ext uri="{FF2B5EF4-FFF2-40B4-BE49-F238E27FC236}">
              <a16:creationId xmlns:a16="http://schemas.microsoft.com/office/drawing/2014/main" xmlns=""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9" name="244 CuadroTexto">
          <a:extLst>
            <a:ext uri="{FF2B5EF4-FFF2-40B4-BE49-F238E27FC236}">
              <a16:creationId xmlns:a16="http://schemas.microsoft.com/office/drawing/2014/main" xmlns=""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0" name="245 CuadroTexto">
          <a:extLst>
            <a:ext uri="{FF2B5EF4-FFF2-40B4-BE49-F238E27FC236}">
              <a16:creationId xmlns:a16="http://schemas.microsoft.com/office/drawing/2014/main" xmlns=""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1" name="246 CuadroTexto">
          <a:extLst>
            <a:ext uri="{FF2B5EF4-FFF2-40B4-BE49-F238E27FC236}">
              <a16:creationId xmlns:a16="http://schemas.microsoft.com/office/drawing/2014/main" xmlns=""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2" name="247 CuadroTexto">
          <a:extLst>
            <a:ext uri="{FF2B5EF4-FFF2-40B4-BE49-F238E27FC236}">
              <a16:creationId xmlns:a16="http://schemas.microsoft.com/office/drawing/2014/main" xmlns=""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3" name="248 CuadroTexto">
          <a:extLst>
            <a:ext uri="{FF2B5EF4-FFF2-40B4-BE49-F238E27FC236}">
              <a16:creationId xmlns:a16="http://schemas.microsoft.com/office/drawing/2014/main" xmlns=""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4" name="249 CuadroTexto">
          <a:extLst>
            <a:ext uri="{FF2B5EF4-FFF2-40B4-BE49-F238E27FC236}">
              <a16:creationId xmlns:a16="http://schemas.microsoft.com/office/drawing/2014/main" xmlns=""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5" name="250 CuadroTexto">
          <a:extLst>
            <a:ext uri="{FF2B5EF4-FFF2-40B4-BE49-F238E27FC236}">
              <a16:creationId xmlns:a16="http://schemas.microsoft.com/office/drawing/2014/main" xmlns=""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6" name="251 CuadroTexto">
          <a:extLst>
            <a:ext uri="{FF2B5EF4-FFF2-40B4-BE49-F238E27FC236}">
              <a16:creationId xmlns:a16="http://schemas.microsoft.com/office/drawing/2014/main" xmlns=""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7" name="252 CuadroTexto">
          <a:extLst>
            <a:ext uri="{FF2B5EF4-FFF2-40B4-BE49-F238E27FC236}">
              <a16:creationId xmlns:a16="http://schemas.microsoft.com/office/drawing/2014/main" xmlns=""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8" name="253 CuadroTexto">
          <a:extLst>
            <a:ext uri="{FF2B5EF4-FFF2-40B4-BE49-F238E27FC236}">
              <a16:creationId xmlns:a16="http://schemas.microsoft.com/office/drawing/2014/main" xmlns=""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9" name="254 CuadroTexto">
          <a:extLst>
            <a:ext uri="{FF2B5EF4-FFF2-40B4-BE49-F238E27FC236}">
              <a16:creationId xmlns:a16="http://schemas.microsoft.com/office/drawing/2014/main" xmlns=""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0" name="255 CuadroTexto">
          <a:extLst>
            <a:ext uri="{FF2B5EF4-FFF2-40B4-BE49-F238E27FC236}">
              <a16:creationId xmlns:a16="http://schemas.microsoft.com/office/drawing/2014/main" xmlns=""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1" name="256 CuadroTexto">
          <a:extLst>
            <a:ext uri="{FF2B5EF4-FFF2-40B4-BE49-F238E27FC236}">
              <a16:creationId xmlns:a16="http://schemas.microsoft.com/office/drawing/2014/main" xmlns=""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2" name="257 CuadroTexto">
          <a:extLst>
            <a:ext uri="{FF2B5EF4-FFF2-40B4-BE49-F238E27FC236}">
              <a16:creationId xmlns:a16="http://schemas.microsoft.com/office/drawing/2014/main" xmlns=""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3" name="258 CuadroTexto">
          <a:extLst>
            <a:ext uri="{FF2B5EF4-FFF2-40B4-BE49-F238E27FC236}">
              <a16:creationId xmlns:a16="http://schemas.microsoft.com/office/drawing/2014/main" xmlns=""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4" name="259 CuadroTexto">
          <a:extLst>
            <a:ext uri="{FF2B5EF4-FFF2-40B4-BE49-F238E27FC236}">
              <a16:creationId xmlns:a16="http://schemas.microsoft.com/office/drawing/2014/main" xmlns=""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5" name="260 CuadroTexto">
          <a:extLst>
            <a:ext uri="{FF2B5EF4-FFF2-40B4-BE49-F238E27FC236}">
              <a16:creationId xmlns:a16="http://schemas.microsoft.com/office/drawing/2014/main" xmlns=""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6" name="261 CuadroTexto">
          <a:extLst>
            <a:ext uri="{FF2B5EF4-FFF2-40B4-BE49-F238E27FC236}">
              <a16:creationId xmlns:a16="http://schemas.microsoft.com/office/drawing/2014/main" xmlns=""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7" name="262 CuadroTexto">
          <a:extLst>
            <a:ext uri="{FF2B5EF4-FFF2-40B4-BE49-F238E27FC236}">
              <a16:creationId xmlns:a16="http://schemas.microsoft.com/office/drawing/2014/main" xmlns=""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8" name="263 CuadroTexto">
          <a:extLst>
            <a:ext uri="{FF2B5EF4-FFF2-40B4-BE49-F238E27FC236}">
              <a16:creationId xmlns:a16="http://schemas.microsoft.com/office/drawing/2014/main" xmlns=""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9" name="264 CuadroTexto">
          <a:extLst>
            <a:ext uri="{FF2B5EF4-FFF2-40B4-BE49-F238E27FC236}">
              <a16:creationId xmlns:a16="http://schemas.microsoft.com/office/drawing/2014/main" xmlns=""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0" name="265 CuadroTexto">
          <a:extLst>
            <a:ext uri="{FF2B5EF4-FFF2-40B4-BE49-F238E27FC236}">
              <a16:creationId xmlns:a16="http://schemas.microsoft.com/office/drawing/2014/main" xmlns=""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1" name="266 CuadroTexto">
          <a:extLst>
            <a:ext uri="{FF2B5EF4-FFF2-40B4-BE49-F238E27FC236}">
              <a16:creationId xmlns:a16="http://schemas.microsoft.com/office/drawing/2014/main" xmlns=""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2" name="267 CuadroTexto">
          <a:extLst>
            <a:ext uri="{FF2B5EF4-FFF2-40B4-BE49-F238E27FC236}">
              <a16:creationId xmlns:a16="http://schemas.microsoft.com/office/drawing/2014/main" xmlns=""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153" name="268 CuadroTexto">
          <a:extLst>
            <a:ext uri="{FF2B5EF4-FFF2-40B4-BE49-F238E27FC236}">
              <a16:creationId xmlns:a16="http://schemas.microsoft.com/office/drawing/2014/main" xmlns="" id="{00000000-0008-0000-2000-00005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4" name="269 CuadroTexto">
          <a:extLst>
            <a:ext uri="{FF2B5EF4-FFF2-40B4-BE49-F238E27FC236}">
              <a16:creationId xmlns:a16="http://schemas.microsoft.com/office/drawing/2014/main" xmlns="" id="{00000000-0008-0000-2000-000052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5" name="270 CuadroTexto">
          <a:extLst>
            <a:ext uri="{FF2B5EF4-FFF2-40B4-BE49-F238E27FC236}">
              <a16:creationId xmlns:a16="http://schemas.microsoft.com/office/drawing/2014/main" xmlns="" id="{00000000-0008-0000-2000-000053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6" name="271 CuadroTexto">
          <a:extLst>
            <a:ext uri="{FF2B5EF4-FFF2-40B4-BE49-F238E27FC236}">
              <a16:creationId xmlns:a16="http://schemas.microsoft.com/office/drawing/2014/main" xmlns="" id="{00000000-0008-0000-2000-000054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7" name="272 CuadroTexto">
          <a:extLst>
            <a:ext uri="{FF2B5EF4-FFF2-40B4-BE49-F238E27FC236}">
              <a16:creationId xmlns:a16="http://schemas.microsoft.com/office/drawing/2014/main" xmlns="" id="{00000000-0008-0000-2000-000055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8" name="273 CuadroTexto">
          <a:extLst>
            <a:ext uri="{FF2B5EF4-FFF2-40B4-BE49-F238E27FC236}">
              <a16:creationId xmlns:a16="http://schemas.microsoft.com/office/drawing/2014/main" xmlns="" id="{00000000-0008-0000-2000-000056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9" name="274 CuadroTexto">
          <a:extLst>
            <a:ext uri="{FF2B5EF4-FFF2-40B4-BE49-F238E27FC236}">
              <a16:creationId xmlns:a16="http://schemas.microsoft.com/office/drawing/2014/main" xmlns="" id="{00000000-0008-0000-2000-000057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0" name="275 CuadroTexto">
          <a:extLst>
            <a:ext uri="{FF2B5EF4-FFF2-40B4-BE49-F238E27FC236}">
              <a16:creationId xmlns:a16="http://schemas.microsoft.com/office/drawing/2014/main" xmlns="" id="{00000000-0008-0000-2000-000058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1" name="276 CuadroTexto">
          <a:extLst>
            <a:ext uri="{FF2B5EF4-FFF2-40B4-BE49-F238E27FC236}">
              <a16:creationId xmlns:a16="http://schemas.microsoft.com/office/drawing/2014/main" xmlns="" id="{00000000-0008-0000-2000-000059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2" name="277 CuadroTexto">
          <a:extLst>
            <a:ext uri="{FF2B5EF4-FFF2-40B4-BE49-F238E27FC236}">
              <a16:creationId xmlns:a16="http://schemas.microsoft.com/office/drawing/2014/main" xmlns="" id="{00000000-0008-0000-2000-00005A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3" name="278 CuadroTexto">
          <a:extLst>
            <a:ext uri="{FF2B5EF4-FFF2-40B4-BE49-F238E27FC236}">
              <a16:creationId xmlns:a16="http://schemas.microsoft.com/office/drawing/2014/main" xmlns="" id="{00000000-0008-0000-2000-00005B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4" name="279 CuadroTexto">
          <a:extLst>
            <a:ext uri="{FF2B5EF4-FFF2-40B4-BE49-F238E27FC236}">
              <a16:creationId xmlns:a16="http://schemas.microsoft.com/office/drawing/2014/main" xmlns="" id="{00000000-0008-0000-2000-00005C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5" name="280 CuadroTexto">
          <a:extLst>
            <a:ext uri="{FF2B5EF4-FFF2-40B4-BE49-F238E27FC236}">
              <a16:creationId xmlns:a16="http://schemas.microsoft.com/office/drawing/2014/main" xmlns="" id="{00000000-0008-0000-2000-00005D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6" name="281 CuadroTexto">
          <a:extLst>
            <a:ext uri="{FF2B5EF4-FFF2-40B4-BE49-F238E27FC236}">
              <a16:creationId xmlns:a16="http://schemas.microsoft.com/office/drawing/2014/main" xmlns="" id="{00000000-0008-0000-2000-00005E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7" name="282 CuadroTexto">
          <a:extLst>
            <a:ext uri="{FF2B5EF4-FFF2-40B4-BE49-F238E27FC236}">
              <a16:creationId xmlns:a16="http://schemas.microsoft.com/office/drawing/2014/main" xmlns="" id="{00000000-0008-0000-2000-00005F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8" name="283 CuadroTexto">
          <a:extLst>
            <a:ext uri="{FF2B5EF4-FFF2-40B4-BE49-F238E27FC236}">
              <a16:creationId xmlns:a16="http://schemas.microsoft.com/office/drawing/2014/main" xmlns="" id="{00000000-0008-0000-2000-000060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9" name="284 CuadroTexto">
          <a:extLst>
            <a:ext uri="{FF2B5EF4-FFF2-40B4-BE49-F238E27FC236}">
              <a16:creationId xmlns:a16="http://schemas.microsoft.com/office/drawing/2014/main" xmlns="" id="{00000000-0008-0000-2000-00006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0" name="285 CuadroTexto">
          <a:extLst>
            <a:ext uri="{FF2B5EF4-FFF2-40B4-BE49-F238E27FC236}">
              <a16:creationId xmlns:a16="http://schemas.microsoft.com/office/drawing/2014/main" xmlns=""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1" name="286 CuadroTexto">
          <a:extLst>
            <a:ext uri="{FF2B5EF4-FFF2-40B4-BE49-F238E27FC236}">
              <a16:creationId xmlns:a16="http://schemas.microsoft.com/office/drawing/2014/main" xmlns=""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2" name="287 CuadroTexto">
          <a:extLst>
            <a:ext uri="{FF2B5EF4-FFF2-40B4-BE49-F238E27FC236}">
              <a16:creationId xmlns:a16="http://schemas.microsoft.com/office/drawing/2014/main" xmlns=""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3" name="288 CuadroTexto">
          <a:extLst>
            <a:ext uri="{FF2B5EF4-FFF2-40B4-BE49-F238E27FC236}">
              <a16:creationId xmlns:a16="http://schemas.microsoft.com/office/drawing/2014/main" xmlns=""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4" name="289 CuadroTexto">
          <a:extLst>
            <a:ext uri="{FF2B5EF4-FFF2-40B4-BE49-F238E27FC236}">
              <a16:creationId xmlns:a16="http://schemas.microsoft.com/office/drawing/2014/main" xmlns=""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5" name="290 CuadroTexto">
          <a:extLst>
            <a:ext uri="{FF2B5EF4-FFF2-40B4-BE49-F238E27FC236}">
              <a16:creationId xmlns:a16="http://schemas.microsoft.com/office/drawing/2014/main" xmlns=""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6" name="291 CuadroTexto">
          <a:extLst>
            <a:ext uri="{FF2B5EF4-FFF2-40B4-BE49-F238E27FC236}">
              <a16:creationId xmlns:a16="http://schemas.microsoft.com/office/drawing/2014/main" xmlns=""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7" name="292 CuadroTexto">
          <a:extLst>
            <a:ext uri="{FF2B5EF4-FFF2-40B4-BE49-F238E27FC236}">
              <a16:creationId xmlns:a16="http://schemas.microsoft.com/office/drawing/2014/main" xmlns=""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8" name="293 CuadroTexto">
          <a:extLst>
            <a:ext uri="{FF2B5EF4-FFF2-40B4-BE49-F238E27FC236}">
              <a16:creationId xmlns:a16="http://schemas.microsoft.com/office/drawing/2014/main" xmlns=""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9" name="294 CuadroTexto">
          <a:extLst>
            <a:ext uri="{FF2B5EF4-FFF2-40B4-BE49-F238E27FC236}">
              <a16:creationId xmlns:a16="http://schemas.microsoft.com/office/drawing/2014/main" xmlns=""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80" name="295 CuadroTexto">
          <a:extLst>
            <a:ext uri="{FF2B5EF4-FFF2-40B4-BE49-F238E27FC236}">
              <a16:creationId xmlns:a16="http://schemas.microsoft.com/office/drawing/2014/main" xmlns=""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81" name="296 CuadroTexto">
          <a:extLst>
            <a:ext uri="{FF2B5EF4-FFF2-40B4-BE49-F238E27FC236}">
              <a16:creationId xmlns:a16="http://schemas.microsoft.com/office/drawing/2014/main" xmlns=""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2" name="298 CuadroTexto">
          <a:extLst>
            <a:ext uri="{FF2B5EF4-FFF2-40B4-BE49-F238E27FC236}">
              <a16:creationId xmlns:a16="http://schemas.microsoft.com/office/drawing/2014/main" xmlns="" id="{00000000-0008-0000-2000-00006E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3" name="299 CuadroTexto">
          <a:extLst>
            <a:ext uri="{FF2B5EF4-FFF2-40B4-BE49-F238E27FC236}">
              <a16:creationId xmlns:a16="http://schemas.microsoft.com/office/drawing/2014/main" xmlns="" id="{00000000-0008-0000-2000-00006F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4" name="300 CuadroTexto">
          <a:extLst>
            <a:ext uri="{FF2B5EF4-FFF2-40B4-BE49-F238E27FC236}">
              <a16:creationId xmlns:a16="http://schemas.microsoft.com/office/drawing/2014/main" xmlns="" id="{00000000-0008-0000-2000-000070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5" name="301 CuadroTexto">
          <a:extLst>
            <a:ext uri="{FF2B5EF4-FFF2-40B4-BE49-F238E27FC236}">
              <a16:creationId xmlns:a16="http://schemas.microsoft.com/office/drawing/2014/main" xmlns="" id="{00000000-0008-0000-2000-000071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6" name="302 CuadroTexto">
          <a:extLst>
            <a:ext uri="{FF2B5EF4-FFF2-40B4-BE49-F238E27FC236}">
              <a16:creationId xmlns:a16="http://schemas.microsoft.com/office/drawing/2014/main" xmlns="" id="{00000000-0008-0000-2000-000072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7" name="303 CuadroTexto">
          <a:extLst>
            <a:ext uri="{FF2B5EF4-FFF2-40B4-BE49-F238E27FC236}">
              <a16:creationId xmlns:a16="http://schemas.microsoft.com/office/drawing/2014/main" xmlns="" id="{00000000-0008-0000-2000-000073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8" name="304 CuadroTexto">
          <a:extLst>
            <a:ext uri="{FF2B5EF4-FFF2-40B4-BE49-F238E27FC236}">
              <a16:creationId xmlns:a16="http://schemas.microsoft.com/office/drawing/2014/main" xmlns="" id="{00000000-0008-0000-2000-000074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9" name="305 CuadroTexto">
          <a:extLst>
            <a:ext uri="{FF2B5EF4-FFF2-40B4-BE49-F238E27FC236}">
              <a16:creationId xmlns:a16="http://schemas.microsoft.com/office/drawing/2014/main" xmlns="" id="{00000000-0008-0000-2000-000075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90" name="452 CuadroTexto">
          <a:extLst>
            <a:ext uri="{FF2B5EF4-FFF2-40B4-BE49-F238E27FC236}">
              <a16:creationId xmlns:a16="http://schemas.microsoft.com/office/drawing/2014/main" xmlns="" id="{00000000-0008-0000-2000-000076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91" name="17 CuadroTexto">
          <a:extLst>
            <a:ext uri="{FF2B5EF4-FFF2-40B4-BE49-F238E27FC236}">
              <a16:creationId xmlns:a16="http://schemas.microsoft.com/office/drawing/2014/main" xmlns=""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192" name="90 CuadroTexto">
          <a:extLst>
            <a:ext uri="{FF2B5EF4-FFF2-40B4-BE49-F238E27FC236}">
              <a16:creationId xmlns:a16="http://schemas.microsoft.com/office/drawing/2014/main" xmlns="" id="{00000000-0008-0000-2000-000078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3" name="91 CuadroTexto">
          <a:extLst>
            <a:ext uri="{FF2B5EF4-FFF2-40B4-BE49-F238E27FC236}">
              <a16:creationId xmlns:a16="http://schemas.microsoft.com/office/drawing/2014/main" xmlns="" id="{00000000-0008-0000-2000-000079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4" name="92 CuadroTexto">
          <a:extLst>
            <a:ext uri="{FF2B5EF4-FFF2-40B4-BE49-F238E27FC236}">
              <a16:creationId xmlns:a16="http://schemas.microsoft.com/office/drawing/2014/main" xmlns="" id="{00000000-0008-0000-2000-00007A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5" name="93 CuadroTexto">
          <a:extLst>
            <a:ext uri="{FF2B5EF4-FFF2-40B4-BE49-F238E27FC236}">
              <a16:creationId xmlns:a16="http://schemas.microsoft.com/office/drawing/2014/main" xmlns="" id="{00000000-0008-0000-2000-00007B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6" name="94 CuadroTexto">
          <a:extLst>
            <a:ext uri="{FF2B5EF4-FFF2-40B4-BE49-F238E27FC236}">
              <a16:creationId xmlns:a16="http://schemas.microsoft.com/office/drawing/2014/main" xmlns="" id="{00000000-0008-0000-2000-00007C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7" name="95 CuadroTexto">
          <a:extLst>
            <a:ext uri="{FF2B5EF4-FFF2-40B4-BE49-F238E27FC236}">
              <a16:creationId xmlns:a16="http://schemas.microsoft.com/office/drawing/2014/main" xmlns="" id="{00000000-0008-0000-2000-00007D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8" name="96 CuadroTexto">
          <a:extLst>
            <a:ext uri="{FF2B5EF4-FFF2-40B4-BE49-F238E27FC236}">
              <a16:creationId xmlns:a16="http://schemas.microsoft.com/office/drawing/2014/main" xmlns="" id="{00000000-0008-0000-2000-00007E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9" name="97 CuadroTexto">
          <a:extLst>
            <a:ext uri="{FF2B5EF4-FFF2-40B4-BE49-F238E27FC236}">
              <a16:creationId xmlns:a16="http://schemas.microsoft.com/office/drawing/2014/main" xmlns="" id="{00000000-0008-0000-2000-00007F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0" name="98 CuadroTexto">
          <a:extLst>
            <a:ext uri="{FF2B5EF4-FFF2-40B4-BE49-F238E27FC236}">
              <a16:creationId xmlns:a16="http://schemas.microsoft.com/office/drawing/2014/main" xmlns="" id="{00000000-0008-0000-2000-000080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1" name="99 CuadroTexto">
          <a:extLst>
            <a:ext uri="{FF2B5EF4-FFF2-40B4-BE49-F238E27FC236}">
              <a16:creationId xmlns:a16="http://schemas.microsoft.com/office/drawing/2014/main" xmlns="" id="{00000000-0008-0000-2000-000081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2" name="100 CuadroTexto">
          <a:extLst>
            <a:ext uri="{FF2B5EF4-FFF2-40B4-BE49-F238E27FC236}">
              <a16:creationId xmlns:a16="http://schemas.microsoft.com/office/drawing/2014/main" xmlns="" id="{00000000-0008-0000-2000-000082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3" name="101 CuadroTexto">
          <a:extLst>
            <a:ext uri="{FF2B5EF4-FFF2-40B4-BE49-F238E27FC236}">
              <a16:creationId xmlns:a16="http://schemas.microsoft.com/office/drawing/2014/main" xmlns="" id="{00000000-0008-0000-2000-000083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4" name="118 CuadroTexto">
          <a:extLst>
            <a:ext uri="{FF2B5EF4-FFF2-40B4-BE49-F238E27FC236}">
              <a16:creationId xmlns:a16="http://schemas.microsoft.com/office/drawing/2014/main" xmlns=""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5" name="119 CuadroTexto">
          <a:extLst>
            <a:ext uri="{FF2B5EF4-FFF2-40B4-BE49-F238E27FC236}">
              <a16:creationId xmlns:a16="http://schemas.microsoft.com/office/drawing/2014/main" xmlns=""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6" name="120 CuadroTexto">
          <a:extLst>
            <a:ext uri="{FF2B5EF4-FFF2-40B4-BE49-F238E27FC236}">
              <a16:creationId xmlns:a16="http://schemas.microsoft.com/office/drawing/2014/main" xmlns=""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7" name="121 CuadroTexto">
          <a:extLst>
            <a:ext uri="{FF2B5EF4-FFF2-40B4-BE49-F238E27FC236}">
              <a16:creationId xmlns:a16="http://schemas.microsoft.com/office/drawing/2014/main" xmlns=""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8" name="122 CuadroTexto">
          <a:extLst>
            <a:ext uri="{FF2B5EF4-FFF2-40B4-BE49-F238E27FC236}">
              <a16:creationId xmlns:a16="http://schemas.microsoft.com/office/drawing/2014/main" xmlns=""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9" name="123 CuadroTexto">
          <a:extLst>
            <a:ext uri="{FF2B5EF4-FFF2-40B4-BE49-F238E27FC236}">
              <a16:creationId xmlns:a16="http://schemas.microsoft.com/office/drawing/2014/main" xmlns=""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0" name="124 CuadroTexto">
          <a:extLst>
            <a:ext uri="{FF2B5EF4-FFF2-40B4-BE49-F238E27FC236}">
              <a16:creationId xmlns:a16="http://schemas.microsoft.com/office/drawing/2014/main" xmlns=""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1" name="125 CuadroTexto">
          <a:extLst>
            <a:ext uri="{FF2B5EF4-FFF2-40B4-BE49-F238E27FC236}">
              <a16:creationId xmlns:a16="http://schemas.microsoft.com/office/drawing/2014/main" xmlns=""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2" name="143 CuadroTexto">
          <a:extLst>
            <a:ext uri="{FF2B5EF4-FFF2-40B4-BE49-F238E27FC236}">
              <a16:creationId xmlns:a16="http://schemas.microsoft.com/office/drawing/2014/main" xmlns=""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3" name="144 CuadroTexto">
          <a:extLst>
            <a:ext uri="{FF2B5EF4-FFF2-40B4-BE49-F238E27FC236}">
              <a16:creationId xmlns:a16="http://schemas.microsoft.com/office/drawing/2014/main" xmlns=""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4" name="145 CuadroTexto">
          <a:extLst>
            <a:ext uri="{FF2B5EF4-FFF2-40B4-BE49-F238E27FC236}">
              <a16:creationId xmlns:a16="http://schemas.microsoft.com/office/drawing/2014/main" xmlns=""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5" name="146 CuadroTexto">
          <a:extLst>
            <a:ext uri="{FF2B5EF4-FFF2-40B4-BE49-F238E27FC236}">
              <a16:creationId xmlns:a16="http://schemas.microsoft.com/office/drawing/2014/main" xmlns=""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6" name="147 CuadroTexto">
          <a:extLst>
            <a:ext uri="{FF2B5EF4-FFF2-40B4-BE49-F238E27FC236}">
              <a16:creationId xmlns:a16="http://schemas.microsoft.com/office/drawing/2014/main" xmlns=""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7" name="148 CuadroTexto">
          <a:extLst>
            <a:ext uri="{FF2B5EF4-FFF2-40B4-BE49-F238E27FC236}">
              <a16:creationId xmlns:a16="http://schemas.microsoft.com/office/drawing/2014/main" xmlns=""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8" name="149 CuadroTexto">
          <a:extLst>
            <a:ext uri="{FF2B5EF4-FFF2-40B4-BE49-F238E27FC236}">
              <a16:creationId xmlns:a16="http://schemas.microsoft.com/office/drawing/2014/main" xmlns=""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9" name="150 CuadroTexto">
          <a:extLst>
            <a:ext uri="{FF2B5EF4-FFF2-40B4-BE49-F238E27FC236}">
              <a16:creationId xmlns:a16="http://schemas.microsoft.com/office/drawing/2014/main" xmlns=""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0" name="151 CuadroTexto">
          <a:extLst>
            <a:ext uri="{FF2B5EF4-FFF2-40B4-BE49-F238E27FC236}">
              <a16:creationId xmlns:a16="http://schemas.microsoft.com/office/drawing/2014/main" xmlns=""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1" name="152 CuadroTexto">
          <a:extLst>
            <a:ext uri="{FF2B5EF4-FFF2-40B4-BE49-F238E27FC236}">
              <a16:creationId xmlns:a16="http://schemas.microsoft.com/office/drawing/2014/main" xmlns=""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2" name="153 CuadroTexto">
          <a:extLst>
            <a:ext uri="{FF2B5EF4-FFF2-40B4-BE49-F238E27FC236}">
              <a16:creationId xmlns:a16="http://schemas.microsoft.com/office/drawing/2014/main" xmlns=""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3" name="154 CuadroTexto">
          <a:extLst>
            <a:ext uri="{FF2B5EF4-FFF2-40B4-BE49-F238E27FC236}">
              <a16:creationId xmlns:a16="http://schemas.microsoft.com/office/drawing/2014/main" xmlns=""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4" name="155 CuadroTexto">
          <a:extLst>
            <a:ext uri="{FF2B5EF4-FFF2-40B4-BE49-F238E27FC236}">
              <a16:creationId xmlns:a16="http://schemas.microsoft.com/office/drawing/2014/main" xmlns=""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5" name="156 CuadroTexto">
          <a:extLst>
            <a:ext uri="{FF2B5EF4-FFF2-40B4-BE49-F238E27FC236}">
              <a16:creationId xmlns:a16="http://schemas.microsoft.com/office/drawing/2014/main" xmlns=""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6" name="157 CuadroTexto">
          <a:extLst>
            <a:ext uri="{FF2B5EF4-FFF2-40B4-BE49-F238E27FC236}">
              <a16:creationId xmlns:a16="http://schemas.microsoft.com/office/drawing/2014/main" xmlns=""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7" name="158 CuadroTexto">
          <a:extLst>
            <a:ext uri="{FF2B5EF4-FFF2-40B4-BE49-F238E27FC236}">
              <a16:creationId xmlns:a16="http://schemas.microsoft.com/office/drawing/2014/main" xmlns=""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8" name="159 CuadroTexto">
          <a:extLst>
            <a:ext uri="{FF2B5EF4-FFF2-40B4-BE49-F238E27FC236}">
              <a16:creationId xmlns:a16="http://schemas.microsoft.com/office/drawing/2014/main" xmlns=""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9" name="160 CuadroTexto">
          <a:extLst>
            <a:ext uri="{FF2B5EF4-FFF2-40B4-BE49-F238E27FC236}">
              <a16:creationId xmlns:a16="http://schemas.microsoft.com/office/drawing/2014/main" xmlns=""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0" name="161 CuadroTexto">
          <a:extLst>
            <a:ext uri="{FF2B5EF4-FFF2-40B4-BE49-F238E27FC236}">
              <a16:creationId xmlns:a16="http://schemas.microsoft.com/office/drawing/2014/main" xmlns=""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1" name="162 CuadroTexto">
          <a:extLst>
            <a:ext uri="{FF2B5EF4-FFF2-40B4-BE49-F238E27FC236}">
              <a16:creationId xmlns:a16="http://schemas.microsoft.com/office/drawing/2014/main" xmlns=""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2" name="163 CuadroTexto">
          <a:extLst>
            <a:ext uri="{FF2B5EF4-FFF2-40B4-BE49-F238E27FC236}">
              <a16:creationId xmlns:a16="http://schemas.microsoft.com/office/drawing/2014/main" xmlns=""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3" name="164 CuadroTexto">
          <a:extLst>
            <a:ext uri="{FF2B5EF4-FFF2-40B4-BE49-F238E27FC236}">
              <a16:creationId xmlns:a16="http://schemas.microsoft.com/office/drawing/2014/main" xmlns=""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4" name="165 CuadroTexto">
          <a:extLst>
            <a:ext uri="{FF2B5EF4-FFF2-40B4-BE49-F238E27FC236}">
              <a16:creationId xmlns:a16="http://schemas.microsoft.com/office/drawing/2014/main" xmlns=""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5" name="166 CuadroTexto">
          <a:extLst>
            <a:ext uri="{FF2B5EF4-FFF2-40B4-BE49-F238E27FC236}">
              <a16:creationId xmlns:a16="http://schemas.microsoft.com/office/drawing/2014/main" xmlns=""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6" name="167 CuadroTexto">
          <a:extLst>
            <a:ext uri="{FF2B5EF4-FFF2-40B4-BE49-F238E27FC236}">
              <a16:creationId xmlns:a16="http://schemas.microsoft.com/office/drawing/2014/main" xmlns=""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7" name="168 CuadroTexto">
          <a:extLst>
            <a:ext uri="{FF2B5EF4-FFF2-40B4-BE49-F238E27FC236}">
              <a16:creationId xmlns:a16="http://schemas.microsoft.com/office/drawing/2014/main" xmlns=""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8" name="169 CuadroTexto">
          <a:extLst>
            <a:ext uri="{FF2B5EF4-FFF2-40B4-BE49-F238E27FC236}">
              <a16:creationId xmlns:a16="http://schemas.microsoft.com/office/drawing/2014/main" xmlns=""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9" name="170 CuadroTexto">
          <a:extLst>
            <a:ext uri="{FF2B5EF4-FFF2-40B4-BE49-F238E27FC236}">
              <a16:creationId xmlns:a16="http://schemas.microsoft.com/office/drawing/2014/main" xmlns=""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0" name="171 CuadroTexto">
          <a:extLst>
            <a:ext uri="{FF2B5EF4-FFF2-40B4-BE49-F238E27FC236}">
              <a16:creationId xmlns:a16="http://schemas.microsoft.com/office/drawing/2014/main" xmlns=""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1" name="172 CuadroTexto">
          <a:extLst>
            <a:ext uri="{FF2B5EF4-FFF2-40B4-BE49-F238E27FC236}">
              <a16:creationId xmlns:a16="http://schemas.microsoft.com/office/drawing/2014/main" xmlns=""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2" name="173 CuadroTexto">
          <a:extLst>
            <a:ext uri="{FF2B5EF4-FFF2-40B4-BE49-F238E27FC236}">
              <a16:creationId xmlns:a16="http://schemas.microsoft.com/office/drawing/2014/main" xmlns=""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3" name="174 CuadroTexto">
          <a:extLst>
            <a:ext uri="{FF2B5EF4-FFF2-40B4-BE49-F238E27FC236}">
              <a16:creationId xmlns:a16="http://schemas.microsoft.com/office/drawing/2014/main" xmlns=""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4" name="175 CuadroTexto">
          <a:extLst>
            <a:ext uri="{FF2B5EF4-FFF2-40B4-BE49-F238E27FC236}">
              <a16:creationId xmlns:a16="http://schemas.microsoft.com/office/drawing/2014/main" xmlns=""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5" name="176 CuadroTexto">
          <a:extLst>
            <a:ext uri="{FF2B5EF4-FFF2-40B4-BE49-F238E27FC236}">
              <a16:creationId xmlns:a16="http://schemas.microsoft.com/office/drawing/2014/main" xmlns=""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6" name="177 CuadroTexto">
          <a:extLst>
            <a:ext uri="{FF2B5EF4-FFF2-40B4-BE49-F238E27FC236}">
              <a16:creationId xmlns:a16="http://schemas.microsoft.com/office/drawing/2014/main" xmlns=""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7" name="178 CuadroTexto">
          <a:extLst>
            <a:ext uri="{FF2B5EF4-FFF2-40B4-BE49-F238E27FC236}">
              <a16:creationId xmlns:a16="http://schemas.microsoft.com/office/drawing/2014/main" xmlns=""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8" name="179 CuadroTexto">
          <a:extLst>
            <a:ext uri="{FF2B5EF4-FFF2-40B4-BE49-F238E27FC236}">
              <a16:creationId xmlns:a16="http://schemas.microsoft.com/office/drawing/2014/main" xmlns=""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9" name="180 CuadroTexto">
          <a:extLst>
            <a:ext uri="{FF2B5EF4-FFF2-40B4-BE49-F238E27FC236}">
              <a16:creationId xmlns:a16="http://schemas.microsoft.com/office/drawing/2014/main" xmlns=""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0" name="181 CuadroTexto">
          <a:extLst>
            <a:ext uri="{FF2B5EF4-FFF2-40B4-BE49-F238E27FC236}">
              <a16:creationId xmlns:a16="http://schemas.microsoft.com/office/drawing/2014/main" xmlns=""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1" name="182 CuadroTexto">
          <a:extLst>
            <a:ext uri="{FF2B5EF4-FFF2-40B4-BE49-F238E27FC236}">
              <a16:creationId xmlns:a16="http://schemas.microsoft.com/office/drawing/2014/main" xmlns=""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2" name="183 CuadroTexto">
          <a:extLst>
            <a:ext uri="{FF2B5EF4-FFF2-40B4-BE49-F238E27FC236}">
              <a16:creationId xmlns:a16="http://schemas.microsoft.com/office/drawing/2014/main" xmlns=""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3" name="184 CuadroTexto">
          <a:extLst>
            <a:ext uri="{FF2B5EF4-FFF2-40B4-BE49-F238E27FC236}">
              <a16:creationId xmlns:a16="http://schemas.microsoft.com/office/drawing/2014/main" xmlns=""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4" name="185 CuadroTexto">
          <a:extLst>
            <a:ext uri="{FF2B5EF4-FFF2-40B4-BE49-F238E27FC236}">
              <a16:creationId xmlns:a16="http://schemas.microsoft.com/office/drawing/2014/main" xmlns=""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5" name="186 CuadroTexto">
          <a:extLst>
            <a:ext uri="{FF2B5EF4-FFF2-40B4-BE49-F238E27FC236}">
              <a16:creationId xmlns:a16="http://schemas.microsoft.com/office/drawing/2014/main" xmlns=""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6" name="187 CuadroTexto">
          <a:extLst>
            <a:ext uri="{FF2B5EF4-FFF2-40B4-BE49-F238E27FC236}">
              <a16:creationId xmlns:a16="http://schemas.microsoft.com/office/drawing/2014/main" xmlns=""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7" name="188 CuadroTexto">
          <a:extLst>
            <a:ext uri="{FF2B5EF4-FFF2-40B4-BE49-F238E27FC236}">
              <a16:creationId xmlns:a16="http://schemas.microsoft.com/office/drawing/2014/main" xmlns=""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8" name="189 CuadroTexto">
          <a:extLst>
            <a:ext uri="{FF2B5EF4-FFF2-40B4-BE49-F238E27FC236}">
              <a16:creationId xmlns:a16="http://schemas.microsoft.com/office/drawing/2014/main" xmlns=""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9" name="190 CuadroTexto">
          <a:extLst>
            <a:ext uri="{FF2B5EF4-FFF2-40B4-BE49-F238E27FC236}">
              <a16:creationId xmlns:a16="http://schemas.microsoft.com/office/drawing/2014/main" xmlns=""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0" name="191 CuadroTexto">
          <a:extLst>
            <a:ext uri="{FF2B5EF4-FFF2-40B4-BE49-F238E27FC236}">
              <a16:creationId xmlns:a16="http://schemas.microsoft.com/office/drawing/2014/main" xmlns=""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1" name="192 CuadroTexto">
          <a:extLst>
            <a:ext uri="{FF2B5EF4-FFF2-40B4-BE49-F238E27FC236}">
              <a16:creationId xmlns:a16="http://schemas.microsoft.com/office/drawing/2014/main" xmlns=""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2" name="193 CuadroTexto">
          <a:extLst>
            <a:ext uri="{FF2B5EF4-FFF2-40B4-BE49-F238E27FC236}">
              <a16:creationId xmlns:a16="http://schemas.microsoft.com/office/drawing/2014/main" xmlns=""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3" name="194 CuadroTexto">
          <a:extLst>
            <a:ext uri="{FF2B5EF4-FFF2-40B4-BE49-F238E27FC236}">
              <a16:creationId xmlns:a16="http://schemas.microsoft.com/office/drawing/2014/main" xmlns=""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4" name="195 CuadroTexto">
          <a:extLst>
            <a:ext uri="{FF2B5EF4-FFF2-40B4-BE49-F238E27FC236}">
              <a16:creationId xmlns:a16="http://schemas.microsoft.com/office/drawing/2014/main" xmlns=""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5" name="196 CuadroTexto">
          <a:extLst>
            <a:ext uri="{FF2B5EF4-FFF2-40B4-BE49-F238E27FC236}">
              <a16:creationId xmlns:a16="http://schemas.microsoft.com/office/drawing/2014/main" xmlns=""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6" name="197 CuadroTexto">
          <a:extLst>
            <a:ext uri="{FF2B5EF4-FFF2-40B4-BE49-F238E27FC236}">
              <a16:creationId xmlns:a16="http://schemas.microsoft.com/office/drawing/2014/main" xmlns=""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7" name="198 CuadroTexto">
          <a:extLst>
            <a:ext uri="{FF2B5EF4-FFF2-40B4-BE49-F238E27FC236}">
              <a16:creationId xmlns:a16="http://schemas.microsoft.com/office/drawing/2014/main" xmlns=""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8" name="199 CuadroTexto">
          <a:extLst>
            <a:ext uri="{FF2B5EF4-FFF2-40B4-BE49-F238E27FC236}">
              <a16:creationId xmlns:a16="http://schemas.microsoft.com/office/drawing/2014/main" xmlns=""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9" name="200 CuadroTexto">
          <a:extLst>
            <a:ext uri="{FF2B5EF4-FFF2-40B4-BE49-F238E27FC236}">
              <a16:creationId xmlns:a16="http://schemas.microsoft.com/office/drawing/2014/main" xmlns=""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0" name="201 CuadroTexto">
          <a:extLst>
            <a:ext uri="{FF2B5EF4-FFF2-40B4-BE49-F238E27FC236}">
              <a16:creationId xmlns:a16="http://schemas.microsoft.com/office/drawing/2014/main" xmlns=""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1" name="202 CuadroTexto">
          <a:extLst>
            <a:ext uri="{FF2B5EF4-FFF2-40B4-BE49-F238E27FC236}">
              <a16:creationId xmlns:a16="http://schemas.microsoft.com/office/drawing/2014/main" xmlns=""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2" name="203 CuadroTexto">
          <a:extLst>
            <a:ext uri="{FF2B5EF4-FFF2-40B4-BE49-F238E27FC236}">
              <a16:creationId xmlns:a16="http://schemas.microsoft.com/office/drawing/2014/main" xmlns=""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3" name="204 CuadroTexto">
          <a:extLst>
            <a:ext uri="{FF2B5EF4-FFF2-40B4-BE49-F238E27FC236}">
              <a16:creationId xmlns:a16="http://schemas.microsoft.com/office/drawing/2014/main" xmlns=""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4" name="205 CuadroTexto">
          <a:extLst>
            <a:ext uri="{FF2B5EF4-FFF2-40B4-BE49-F238E27FC236}">
              <a16:creationId xmlns:a16="http://schemas.microsoft.com/office/drawing/2014/main" xmlns=""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5" name="206 CuadroTexto">
          <a:extLst>
            <a:ext uri="{FF2B5EF4-FFF2-40B4-BE49-F238E27FC236}">
              <a16:creationId xmlns:a16="http://schemas.microsoft.com/office/drawing/2014/main" xmlns=""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6" name="207 CuadroTexto">
          <a:extLst>
            <a:ext uri="{FF2B5EF4-FFF2-40B4-BE49-F238E27FC236}">
              <a16:creationId xmlns:a16="http://schemas.microsoft.com/office/drawing/2014/main" xmlns=""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7" name="208 CuadroTexto">
          <a:extLst>
            <a:ext uri="{FF2B5EF4-FFF2-40B4-BE49-F238E27FC236}">
              <a16:creationId xmlns:a16="http://schemas.microsoft.com/office/drawing/2014/main" xmlns=""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8" name="209 CuadroTexto">
          <a:extLst>
            <a:ext uri="{FF2B5EF4-FFF2-40B4-BE49-F238E27FC236}">
              <a16:creationId xmlns:a16="http://schemas.microsoft.com/office/drawing/2014/main" xmlns=""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9" name="210 CuadroTexto">
          <a:extLst>
            <a:ext uri="{FF2B5EF4-FFF2-40B4-BE49-F238E27FC236}">
              <a16:creationId xmlns:a16="http://schemas.microsoft.com/office/drawing/2014/main" xmlns=""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0" name="211 CuadroTexto">
          <a:extLst>
            <a:ext uri="{FF2B5EF4-FFF2-40B4-BE49-F238E27FC236}">
              <a16:creationId xmlns:a16="http://schemas.microsoft.com/office/drawing/2014/main" xmlns=""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1" name="212 CuadroTexto">
          <a:extLst>
            <a:ext uri="{FF2B5EF4-FFF2-40B4-BE49-F238E27FC236}">
              <a16:creationId xmlns:a16="http://schemas.microsoft.com/office/drawing/2014/main" xmlns=""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2" name="213 CuadroTexto">
          <a:extLst>
            <a:ext uri="{FF2B5EF4-FFF2-40B4-BE49-F238E27FC236}">
              <a16:creationId xmlns:a16="http://schemas.microsoft.com/office/drawing/2014/main" xmlns=""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3" name="214 CuadroTexto">
          <a:extLst>
            <a:ext uri="{FF2B5EF4-FFF2-40B4-BE49-F238E27FC236}">
              <a16:creationId xmlns:a16="http://schemas.microsoft.com/office/drawing/2014/main" xmlns=""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4" name="215 CuadroTexto">
          <a:extLst>
            <a:ext uri="{FF2B5EF4-FFF2-40B4-BE49-F238E27FC236}">
              <a16:creationId xmlns:a16="http://schemas.microsoft.com/office/drawing/2014/main" xmlns=""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5" name="216 CuadroTexto">
          <a:extLst>
            <a:ext uri="{FF2B5EF4-FFF2-40B4-BE49-F238E27FC236}">
              <a16:creationId xmlns:a16="http://schemas.microsoft.com/office/drawing/2014/main" xmlns=""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6" name="217 CuadroTexto">
          <a:extLst>
            <a:ext uri="{FF2B5EF4-FFF2-40B4-BE49-F238E27FC236}">
              <a16:creationId xmlns:a16="http://schemas.microsoft.com/office/drawing/2014/main" xmlns=""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7" name="218 CuadroTexto">
          <a:extLst>
            <a:ext uri="{FF2B5EF4-FFF2-40B4-BE49-F238E27FC236}">
              <a16:creationId xmlns:a16="http://schemas.microsoft.com/office/drawing/2014/main" xmlns=""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8" name="219 CuadroTexto">
          <a:extLst>
            <a:ext uri="{FF2B5EF4-FFF2-40B4-BE49-F238E27FC236}">
              <a16:creationId xmlns:a16="http://schemas.microsoft.com/office/drawing/2014/main" xmlns=""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9" name="220 CuadroTexto">
          <a:extLst>
            <a:ext uri="{FF2B5EF4-FFF2-40B4-BE49-F238E27FC236}">
              <a16:creationId xmlns:a16="http://schemas.microsoft.com/office/drawing/2014/main" xmlns=""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0" name="221 CuadroTexto">
          <a:extLst>
            <a:ext uri="{FF2B5EF4-FFF2-40B4-BE49-F238E27FC236}">
              <a16:creationId xmlns:a16="http://schemas.microsoft.com/office/drawing/2014/main" xmlns=""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1" name="222 CuadroTexto">
          <a:extLst>
            <a:ext uri="{FF2B5EF4-FFF2-40B4-BE49-F238E27FC236}">
              <a16:creationId xmlns:a16="http://schemas.microsoft.com/office/drawing/2014/main" xmlns=""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2" name="223 CuadroTexto">
          <a:extLst>
            <a:ext uri="{FF2B5EF4-FFF2-40B4-BE49-F238E27FC236}">
              <a16:creationId xmlns:a16="http://schemas.microsoft.com/office/drawing/2014/main" xmlns=""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3" name="224 CuadroTexto">
          <a:extLst>
            <a:ext uri="{FF2B5EF4-FFF2-40B4-BE49-F238E27FC236}">
              <a16:creationId xmlns:a16="http://schemas.microsoft.com/office/drawing/2014/main" xmlns=""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4" name="225 CuadroTexto">
          <a:extLst>
            <a:ext uri="{FF2B5EF4-FFF2-40B4-BE49-F238E27FC236}">
              <a16:creationId xmlns:a16="http://schemas.microsoft.com/office/drawing/2014/main" xmlns=""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5" name="226 CuadroTexto">
          <a:extLst>
            <a:ext uri="{FF2B5EF4-FFF2-40B4-BE49-F238E27FC236}">
              <a16:creationId xmlns:a16="http://schemas.microsoft.com/office/drawing/2014/main" xmlns=""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6" name="227 CuadroTexto">
          <a:extLst>
            <a:ext uri="{FF2B5EF4-FFF2-40B4-BE49-F238E27FC236}">
              <a16:creationId xmlns:a16="http://schemas.microsoft.com/office/drawing/2014/main" xmlns=""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7" name="228 CuadroTexto">
          <a:extLst>
            <a:ext uri="{FF2B5EF4-FFF2-40B4-BE49-F238E27FC236}">
              <a16:creationId xmlns:a16="http://schemas.microsoft.com/office/drawing/2014/main" xmlns=""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8" name="229 CuadroTexto">
          <a:extLst>
            <a:ext uri="{FF2B5EF4-FFF2-40B4-BE49-F238E27FC236}">
              <a16:creationId xmlns:a16="http://schemas.microsoft.com/office/drawing/2014/main" xmlns=""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9" name="230 CuadroTexto">
          <a:extLst>
            <a:ext uri="{FF2B5EF4-FFF2-40B4-BE49-F238E27FC236}">
              <a16:creationId xmlns:a16="http://schemas.microsoft.com/office/drawing/2014/main" xmlns=""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0" name="231 CuadroTexto">
          <a:extLst>
            <a:ext uri="{FF2B5EF4-FFF2-40B4-BE49-F238E27FC236}">
              <a16:creationId xmlns:a16="http://schemas.microsoft.com/office/drawing/2014/main" xmlns=""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1" name="232 CuadroTexto">
          <a:extLst>
            <a:ext uri="{FF2B5EF4-FFF2-40B4-BE49-F238E27FC236}">
              <a16:creationId xmlns:a16="http://schemas.microsoft.com/office/drawing/2014/main" xmlns=""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2" name="233 CuadroTexto">
          <a:extLst>
            <a:ext uri="{FF2B5EF4-FFF2-40B4-BE49-F238E27FC236}">
              <a16:creationId xmlns:a16="http://schemas.microsoft.com/office/drawing/2014/main" xmlns=""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3" name="234 CuadroTexto">
          <a:extLst>
            <a:ext uri="{FF2B5EF4-FFF2-40B4-BE49-F238E27FC236}">
              <a16:creationId xmlns:a16="http://schemas.microsoft.com/office/drawing/2014/main" xmlns=""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4" name="235 CuadroTexto">
          <a:extLst>
            <a:ext uri="{FF2B5EF4-FFF2-40B4-BE49-F238E27FC236}">
              <a16:creationId xmlns:a16="http://schemas.microsoft.com/office/drawing/2014/main" xmlns=""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5" name="236 CuadroTexto">
          <a:extLst>
            <a:ext uri="{FF2B5EF4-FFF2-40B4-BE49-F238E27FC236}">
              <a16:creationId xmlns:a16="http://schemas.microsoft.com/office/drawing/2014/main" xmlns=""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6" name="237 CuadroTexto">
          <a:extLst>
            <a:ext uri="{FF2B5EF4-FFF2-40B4-BE49-F238E27FC236}">
              <a16:creationId xmlns:a16="http://schemas.microsoft.com/office/drawing/2014/main" xmlns=""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7" name="238 CuadroTexto">
          <a:extLst>
            <a:ext uri="{FF2B5EF4-FFF2-40B4-BE49-F238E27FC236}">
              <a16:creationId xmlns:a16="http://schemas.microsoft.com/office/drawing/2014/main" xmlns=""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8" name="239 CuadroTexto">
          <a:extLst>
            <a:ext uri="{FF2B5EF4-FFF2-40B4-BE49-F238E27FC236}">
              <a16:creationId xmlns:a16="http://schemas.microsoft.com/office/drawing/2014/main" xmlns=""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9" name="240 CuadroTexto">
          <a:extLst>
            <a:ext uri="{FF2B5EF4-FFF2-40B4-BE49-F238E27FC236}">
              <a16:creationId xmlns:a16="http://schemas.microsoft.com/office/drawing/2014/main" xmlns=""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0" name="241 CuadroTexto">
          <a:extLst>
            <a:ext uri="{FF2B5EF4-FFF2-40B4-BE49-F238E27FC236}">
              <a16:creationId xmlns:a16="http://schemas.microsoft.com/office/drawing/2014/main" xmlns=""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1" name="242 CuadroTexto">
          <a:extLst>
            <a:ext uri="{FF2B5EF4-FFF2-40B4-BE49-F238E27FC236}">
              <a16:creationId xmlns:a16="http://schemas.microsoft.com/office/drawing/2014/main" xmlns=""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2" name="243 CuadroTexto">
          <a:extLst>
            <a:ext uri="{FF2B5EF4-FFF2-40B4-BE49-F238E27FC236}">
              <a16:creationId xmlns:a16="http://schemas.microsoft.com/office/drawing/2014/main" xmlns=""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3" name="244 CuadroTexto">
          <a:extLst>
            <a:ext uri="{FF2B5EF4-FFF2-40B4-BE49-F238E27FC236}">
              <a16:creationId xmlns:a16="http://schemas.microsoft.com/office/drawing/2014/main" xmlns=""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4" name="245 CuadroTexto">
          <a:extLst>
            <a:ext uri="{FF2B5EF4-FFF2-40B4-BE49-F238E27FC236}">
              <a16:creationId xmlns:a16="http://schemas.microsoft.com/office/drawing/2014/main" xmlns=""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5" name="246 CuadroTexto">
          <a:extLst>
            <a:ext uri="{FF2B5EF4-FFF2-40B4-BE49-F238E27FC236}">
              <a16:creationId xmlns:a16="http://schemas.microsoft.com/office/drawing/2014/main" xmlns=""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6" name="247 CuadroTexto">
          <a:extLst>
            <a:ext uri="{FF2B5EF4-FFF2-40B4-BE49-F238E27FC236}">
              <a16:creationId xmlns:a16="http://schemas.microsoft.com/office/drawing/2014/main" xmlns=""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7" name="248 CuadroTexto">
          <a:extLst>
            <a:ext uri="{FF2B5EF4-FFF2-40B4-BE49-F238E27FC236}">
              <a16:creationId xmlns:a16="http://schemas.microsoft.com/office/drawing/2014/main" xmlns=""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8" name="249 CuadroTexto">
          <a:extLst>
            <a:ext uri="{FF2B5EF4-FFF2-40B4-BE49-F238E27FC236}">
              <a16:creationId xmlns:a16="http://schemas.microsoft.com/office/drawing/2014/main" xmlns=""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9" name="250 CuadroTexto">
          <a:extLst>
            <a:ext uri="{FF2B5EF4-FFF2-40B4-BE49-F238E27FC236}">
              <a16:creationId xmlns:a16="http://schemas.microsoft.com/office/drawing/2014/main" xmlns=""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0" name="251 CuadroTexto">
          <a:extLst>
            <a:ext uri="{FF2B5EF4-FFF2-40B4-BE49-F238E27FC236}">
              <a16:creationId xmlns:a16="http://schemas.microsoft.com/office/drawing/2014/main" xmlns=""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1" name="252 CuadroTexto">
          <a:extLst>
            <a:ext uri="{FF2B5EF4-FFF2-40B4-BE49-F238E27FC236}">
              <a16:creationId xmlns:a16="http://schemas.microsoft.com/office/drawing/2014/main" xmlns=""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2" name="253 CuadroTexto">
          <a:extLst>
            <a:ext uri="{FF2B5EF4-FFF2-40B4-BE49-F238E27FC236}">
              <a16:creationId xmlns:a16="http://schemas.microsoft.com/office/drawing/2014/main" xmlns=""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3" name="254 CuadroTexto">
          <a:extLst>
            <a:ext uri="{FF2B5EF4-FFF2-40B4-BE49-F238E27FC236}">
              <a16:creationId xmlns:a16="http://schemas.microsoft.com/office/drawing/2014/main" xmlns=""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4" name="255 CuadroTexto">
          <a:extLst>
            <a:ext uri="{FF2B5EF4-FFF2-40B4-BE49-F238E27FC236}">
              <a16:creationId xmlns:a16="http://schemas.microsoft.com/office/drawing/2014/main" xmlns=""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5" name="256 CuadroTexto">
          <a:extLst>
            <a:ext uri="{FF2B5EF4-FFF2-40B4-BE49-F238E27FC236}">
              <a16:creationId xmlns:a16="http://schemas.microsoft.com/office/drawing/2014/main" xmlns=""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6" name="257 CuadroTexto">
          <a:extLst>
            <a:ext uri="{FF2B5EF4-FFF2-40B4-BE49-F238E27FC236}">
              <a16:creationId xmlns:a16="http://schemas.microsoft.com/office/drawing/2014/main" xmlns=""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7" name="258 CuadroTexto">
          <a:extLst>
            <a:ext uri="{FF2B5EF4-FFF2-40B4-BE49-F238E27FC236}">
              <a16:creationId xmlns:a16="http://schemas.microsoft.com/office/drawing/2014/main" xmlns=""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8" name="259 CuadroTexto">
          <a:extLst>
            <a:ext uri="{FF2B5EF4-FFF2-40B4-BE49-F238E27FC236}">
              <a16:creationId xmlns:a16="http://schemas.microsoft.com/office/drawing/2014/main" xmlns=""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9" name="260 CuadroTexto">
          <a:extLst>
            <a:ext uri="{FF2B5EF4-FFF2-40B4-BE49-F238E27FC236}">
              <a16:creationId xmlns:a16="http://schemas.microsoft.com/office/drawing/2014/main" xmlns=""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0" name="261 CuadroTexto">
          <a:extLst>
            <a:ext uri="{FF2B5EF4-FFF2-40B4-BE49-F238E27FC236}">
              <a16:creationId xmlns:a16="http://schemas.microsoft.com/office/drawing/2014/main" xmlns=""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1" name="262 CuadroTexto">
          <a:extLst>
            <a:ext uri="{FF2B5EF4-FFF2-40B4-BE49-F238E27FC236}">
              <a16:creationId xmlns:a16="http://schemas.microsoft.com/office/drawing/2014/main" xmlns=""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2" name="263 CuadroTexto">
          <a:extLst>
            <a:ext uri="{FF2B5EF4-FFF2-40B4-BE49-F238E27FC236}">
              <a16:creationId xmlns:a16="http://schemas.microsoft.com/office/drawing/2014/main" xmlns=""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3" name="264 CuadroTexto">
          <a:extLst>
            <a:ext uri="{FF2B5EF4-FFF2-40B4-BE49-F238E27FC236}">
              <a16:creationId xmlns:a16="http://schemas.microsoft.com/office/drawing/2014/main" xmlns=""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4" name="265 CuadroTexto">
          <a:extLst>
            <a:ext uri="{FF2B5EF4-FFF2-40B4-BE49-F238E27FC236}">
              <a16:creationId xmlns:a16="http://schemas.microsoft.com/office/drawing/2014/main" xmlns=""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5" name="266 CuadroTexto">
          <a:extLst>
            <a:ext uri="{FF2B5EF4-FFF2-40B4-BE49-F238E27FC236}">
              <a16:creationId xmlns:a16="http://schemas.microsoft.com/office/drawing/2014/main" xmlns=""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6" name="267 CuadroTexto">
          <a:extLst>
            <a:ext uri="{FF2B5EF4-FFF2-40B4-BE49-F238E27FC236}">
              <a16:creationId xmlns:a16="http://schemas.microsoft.com/office/drawing/2014/main" xmlns=""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337" name="268 CuadroTexto">
          <a:extLst>
            <a:ext uri="{FF2B5EF4-FFF2-40B4-BE49-F238E27FC236}">
              <a16:creationId xmlns:a16="http://schemas.microsoft.com/office/drawing/2014/main" xmlns="" id="{00000000-0008-0000-2000-00000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38" name="269 CuadroTexto">
          <a:extLst>
            <a:ext uri="{FF2B5EF4-FFF2-40B4-BE49-F238E27FC236}">
              <a16:creationId xmlns:a16="http://schemas.microsoft.com/office/drawing/2014/main" xmlns="" id="{00000000-0008-0000-2000-00000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39" name="270 CuadroTexto">
          <a:extLst>
            <a:ext uri="{FF2B5EF4-FFF2-40B4-BE49-F238E27FC236}">
              <a16:creationId xmlns:a16="http://schemas.microsoft.com/office/drawing/2014/main" xmlns="" id="{00000000-0008-0000-2000-00000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0" name="271 CuadroTexto">
          <a:extLst>
            <a:ext uri="{FF2B5EF4-FFF2-40B4-BE49-F238E27FC236}">
              <a16:creationId xmlns:a16="http://schemas.microsoft.com/office/drawing/2014/main" xmlns="" id="{00000000-0008-0000-2000-00000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1" name="272 CuadroTexto">
          <a:extLst>
            <a:ext uri="{FF2B5EF4-FFF2-40B4-BE49-F238E27FC236}">
              <a16:creationId xmlns:a16="http://schemas.microsoft.com/office/drawing/2014/main" xmlns="" id="{00000000-0008-0000-2000-00000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2" name="273 CuadroTexto">
          <a:extLst>
            <a:ext uri="{FF2B5EF4-FFF2-40B4-BE49-F238E27FC236}">
              <a16:creationId xmlns:a16="http://schemas.microsoft.com/office/drawing/2014/main" xmlns="" id="{00000000-0008-0000-2000-00000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3" name="274 CuadroTexto">
          <a:extLst>
            <a:ext uri="{FF2B5EF4-FFF2-40B4-BE49-F238E27FC236}">
              <a16:creationId xmlns:a16="http://schemas.microsoft.com/office/drawing/2014/main" xmlns="" id="{00000000-0008-0000-2000-00000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4" name="275 CuadroTexto">
          <a:extLst>
            <a:ext uri="{FF2B5EF4-FFF2-40B4-BE49-F238E27FC236}">
              <a16:creationId xmlns:a16="http://schemas.microsoft.com/office/drawing/2014/main" xmlns="" id="{00000000-0008-0000-2000-00001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5" name="276 CuadroTexto">
          <a:extLst>
            <a:ext uri="{FF2B5EF4-FFF2-40B4-BE49-F238E27FC236}">
              <a16:creationId xmlns:a16="http://schemas.microsoft.com/office/drawing/2014/main" xmlns="" id="{00000000-0008-0000-2000-00001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6" name="277 CuadroTexto">
          <a:extLst>
            <a:ext uri="{FF2B5EF4-FFF2-40B4-BE49-F238E27FC236}">
              <a16:creationId xmlns:a16="http://schemas.microsoft.com/office/drawing/2014/main" xmlns="" id="{00000000-0008-0000-2000-00001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7" name="278 CuadroTexto">
          <a:extLst>
            <a:ext uri="{FF2B5EF4-FFF2-40B4-BE49-F238E27FC236}">
              <a16:creationId xmlns:a16="http://schemas.microsoft.com/office/drawing/2014/main" xmlns="" id="{00000000-0008-0000-2000-00001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8" name="279 CuadroTexto">
          <a:extLst>
            <a:ext uri="{FF2B5EF4-FFF2-40B4-BE49-F238E27FC236}">
              <a16:creationId xmlns:a16="http://schemas.microsoft.com/office/drawing/2014/main" xmlns="" id="{00000000-0008-0000-2000-00001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9" name="280 CuadroTexto">
          <a:extLst>
            <a:ext uri="{FF2B5EF4-FFF2-40B4-BE49-F238E27FC236}">
              <a16:creationId xmlns:a16="http://schemas.microsoft.com/office/drawing/2014/main" xmlns="" id="{00000000-0008-0000-2000-00001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0" name="281 CuadroTexto">
          <a:extLst>
            <a:ext uri="{FF2B5EF4-FFF2-40B4-BE49-F238E27FC236}">
              <a16:creationId xmlns:a16="http://schemas.microsoft.com/office/drawing/2014/main" xmlns="" id="{00000000-0008-0000-2000-00001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1" name="282 CuadroTexto">
          <a:extLst>
            <a:ext uri="{FF2B5EF4-FFF2-40B4-BE49-F238E27FC236}">
              <a16:creationId xmlns:a16="http://schemas.microsoft.com/office/drawing/2014/main" xmlns="" id="{00000000-0008-0000-2000-00001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2" name="283 CuadroTexto">
          <a:extLst>
            <a:ext uri="{FF2B5EF4-FFF2-40B4-BE49-F238E27FC236}">
              <a16:creationId xmlns:a16="http://schemas.microsoft.com/office/drawing/2014/main" xmlns="" id="{00000000-0008-0000-2000-00001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3" name="284 CuadroTexto">
          <a:extLst>
            <a:ext uri="{FF2B5EF4-FFF2-40B4-BE49-F238E27FC236}">
              <a16:creationId xmlns:a16="http://schemas.microsoft.com/office/drawing/2014/main" xmlns="" id="{00000000-0008-0000-2000-00001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4" name="285 CuadroTexto">
          <a:extLst>
            <a:ext uri="{FF2B5EF4-FFF2-40B4-BE49-F238E27FC236}">
              <a16:creationId xmlns:a16="http://schemas.microsoft.com/office/drawing/2014/main" xmlns=""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5" name="286 CuadroTexto">
          <a:extLst>
            <a:ext uri="{FF2B5EF4-FFF2-40B4-BE49-F238E27FC236}">
              <a16:creationId xmlns:a16="http://schemas.microsoft.com/office/drawing/2014/main" xmlns=""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6" name="287 CuadroTexto">
          <a:extLst>
            <a:ext uri="{FF2B5EF4-FFF2-40B4-BE49-F238E27FC236}">
              <a16:creationId xmlns:a16="http://schemas.microsoft.com/office/drawing/2014/main" xmlns=""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7" name="288 CuadroTexto">
          <a:extLst>
            <a:ext uri="{FF2B5EF4-FFF2-40B4-BE49-F238E27FC236}">
              <a16:creationId xmlns:a16="http://schemas.microsoft.com/office/drawing/2014/main" xmlns=""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8" name="289 CuadroTexto">
          <a:extLst>
            <a:ext uri="{FF2B5EF4-FFF2-40B4-BE49-F238E27FC236}">
              <a16:creationId xmlns:a16="http://schemas.microsoft.com/office/drawing/2014/main" xmlns=""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9" name="290 CuadroTexto">
          <a:extLst>
            <a:ext uri="{FF2B5EF4-FFF2-40B4-BE49-F238E27FC236}">
              <a16:creationId xmlns:a16="http://schemas.microsoft.com/office/drawing/2014/main" xmlns=""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0" name="291 CuadroTexto">
          <a:extLst>
            <a:ext uri="{FF2B5EF4-FFF2-40B4-BE49-F238E27FC236}">
              <a16:creationId xmlns:a16="http://schemas.microsoft.com/office/drawing/2014/main" xmlns=""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1" name="292 CuadroTexto">
          <a:extLst>
            <a:ext uri="{FF2B5EF4-FFF2-40B4-BE49-F238E27FC236}">
              <a16:creationId xmlns:a16="http://schemas.microsoft.com/office/drawing/2014/main" xmlns=""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2" name="293 CuadroTexto">
          <a:extLst>
            <a:ext uri="{FF2B5EF4-FFF2-40B4-BE49-F238E27FC236}">
              <a16:creationId xmlns:a16="http://schemas.microsoft.com/office/drawing/2014/main" xmlns=""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3" name="294 CuadroTexto">
          <a:extLst>
            <a:ext uri="{FF2B5EF4-FFF2-40B4-BE49-F238E27FC236}">
              <a16:creationId xmlns:a16="http://schemas.microsoft.com/office/drawing/2014/main" xmlns=""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4" name="295 CuadroTexto">
          <a:extLst>
            <a:ext uri="{FF2B5EF4-FFF2-40B4-BE49-F238E27FC236}">
              <a16:creationId xmlns:a16="http://schemas.microsoft.com/office/drawing/2014/main" xmlns=""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5" name="296 CuadroTexto">
          <a:extLst>
            <a:ext uri="{FF2B5EF4-FFF2-40B4-BE49-F238E27FC236}">
              <a16:creationId xmlns:a16="http://schemas.microsoft.com/office/drawing/2014/main" xmlns=""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6" name="17 CuadroTexto">
          <a:extLst>
            <a:ext uri="{FF2B5EF4-FFF2-40B4-BE49-F238E27FC236}">
              <a16:creationId xmlns:a16="http://schemas.microsoft.com/office/drawing/2014/main" xmlns=""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367" name="90 CuadroTexto">
          <a:extLst>
            <a:ext uri="{FF2B5EF4-FFF2-40B4-BE49-F238E27FC236}">
              <a16:creationId xmlns:a16="http://schemas.microsoft.com/office/drawing/2014/main" xmlns="" id="{00000000-0008-0000-2000-00002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68" name="91 CuadroTexto">
          <a:extLst>
            <a:ext uri="{FF2B5EF4-FFF2-40B4-BE49-F238E27FC236}">
              <a16:creationId xmlns:a16="http://schemas.microsoft.com/office/drawing/2014/main" xmlns="" id="{00000000-0008-0000-2000-00002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69" name="92 CuadroTexto">
          <a:extLst>
            <a:ext uri="{FF2B5EF4-FFF2-40B4-BE49-F238E27FC236}">
              <a16:creationId xmlns:a16="http://schemas.microsoft.com/office/drawing/2014/main" xmlns="" id="{00000000-0008-0000-2000-00002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0" name="93 CuadroTexto">
          <a:extLst>
            <a:ext uri="{FF2B5EF4-FFF2-40B4-BE49-F238E27FC236}">
              <a16:creationId xmlns:a16="http://schemas.microsoft.com/office/drawing/2014/main" xmlns="" id="{00000000-0008-0000-2000-00002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1" name="94 CuadroTexto">
          <a:extLst>
            <a:ext uri="{FF2B5EF4-FFF2-40B4-BE49-F238E27FC236}">
              <a16:creationId xmlns:a16="http://schemas.microsoft.com/office/drawing/2014/main" xmlns="" id="{00000000-0008-0000-2000-00002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2" name="95 CuadroTexto">
          <a:extLst>
            <a:ext uri="{FF2B5EF4-FFF2-40B4-BE49-F238E27FC236}">
              <a16:creationId xmlns:a16="http://schemas.microsoft.com/office/drawing/2014/main" xmlns="" id="{00000000-0008-0000-2000-00002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3" name="96 CuadroTexto">
          <a:extLst>
            <a:ext uri="{FF2B5EF4-FFF2-40B4-BE49-F238E27FC236}">
              <a16:creationId xmlns:a16="http://schemas.microsoft.com/office/drawing/2014/main" xmlns="" id="{00000000-0008-0000-2000-00002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4" name="97 CuadroTexto">
          <a:extLst>
            <a:ext uri="{FF2B5EF4-FFF2-40B4-BE49-F238E27FC236}">
              <a16:creationId xmlns:a16="http://schemas.microsoft.com/office/drawing/2014/main" xmlns="" id="{00000000-0008-0000-2000-00002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5" name="98 CuadroTexto">
          <a:extLst>
            <a:ext uri="{FF2B5EF4-FFF2-40B4-BE49-F238E27FC236}">
              <a16:creationId xmlns:a16="http://schemas.microsoft.com/office/drawing/2014/main" xmlns="" id="{00000000-0008-0000-2000-00002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6" name="99 CuadroTexto">
          <a:extLst>
            <a:ext uri="{FF2B5EF4-FFF2-40B4-BE49-F238E27FC236}">
              <a16:creationId xmlns:a16="http://schemas.microsoft.com/office/drawing/2014/main" xmlns="" id="{00000000-0008-0000-2000-00003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7" name="100 CuadroTexto">
          <a:extLst>
            <a:ext uri="{FF2B5EF4-FFF2-40B4-BE49-F238E27FC236}">
              <a16:creationId xmlns:a16="http://schemas.microsoft.com/office/drawing/2014/main" xmlns="" id="{00000000-0008-0000-2000-00003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8" name="101 CuadroTexto">
          <a:extLst>
            <a:ext uri="{FF2B5EF4-FFF2-40B4-BE49-F238E27FC236}">
              <a16:creationId xmlns:a16="http://schemas.microsoft.com/office/drawing/2014/main" xmlns="" id="{00000000-0008-0000-2000-000032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9" name="118 CuadroTexto">
          <a:extLst>
            <a:ext uri="{FF2B5EF4-FFF2-40B4-BE49-F238E27FC236}">
              <a16:creationId xmlns:a16="http://schemas.microsoft.com/office/drawing/2014/main" xmlns=""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0" name="119 CuadroTexto">
          <a:extLst>
            <a:ext uri="{FF2B5EF4-FFF2-40B4-BE49-F238E27FC236}">
              <a16:creationId xmlns:a16="http://schemas.microsoft.com/office/drawing/2014/main" xmlns=""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1" name="120 CuadroTexto">
          <a:extLst>
            <a:ext uri="{FF2B5EF4-FFF2-40B4-BE49-F238E27FC236}">
              <a16:creationId xmlns:a16="http://schemas.microsoft.com/office/drawing/2014/main" xmlns=""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2" name="121 CuadroTexto">
          <a:extLst>
            <a:ext uri="{FF2B5EF4-FFF2-40B4-BE49-F238E27FC236}">
              <a16:creationId xmlns:a16="http://schemas.microsoft.com/office/drawing/2014/main" xmlns=""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3" name="122 CuadroTexto">
          <a:extLst>
            <a:ext uri="{FF2B5EF4-FFF2-40B4-BE49-F238E27FC236}">
              <a16:creationId xmlns:a16="http://schemas.microsoft.com/office/drawing/2014/main" xmlns=""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4" name="123 CuadroTexto">
          <a:extLst>
            <a:ext uri="{FF2B5EF4-FFF2-40B4-BE49-F238E27FC236}">
              <a16:creationId xmlns:a16="http://schemas.microsoft.com/office/drawing/2014/main" xmlns=""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5" name="124 CuadroTexto">
          <a:extLst>
            <a:ext uri="{FF2B5EF4-FFF2-40B4-BE49-F238E27FC236}">
              <a16:creationId xmlns:a16="http://schemas.microsoft.com/office/drawing/2014/main" xmlns=""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6" name="125 CuadroTexto">
          <a:extLst>
            <a:ext uri="{FF2B5EF4-FFF2-40B4-BE49-F238E27FC236}">
              <a16:creationId xmlns:a16="http://schemas.microsoft.com/office/drawing/2014/main" xmlns=""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7" name="143 CuadroTexto">
          <a:extLst>
            <a:ext uri="{FF2B5EF4-FFF2-40B4-BE49-F238E27FC236}">
              <a16:creationId xmlns:a16="http://schemas.microsoft.com/office/drawing/2014/main" xmlns=""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8" name="144 CuadroTexto">
          <a:extLst>
            <a:ext uri="{FF2B5EF4-FFF2-40B4-BE49-F238E27FC236}">
              <a16:creationId xmlns:a16="http://schemas.microsoft.com/office/drawing/2014/main" xmlns=""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9" name="145 CuadroTexto">
          <a:extLst>
            <a:ext uri="{FF2B5EF4-FFF2-40B4-BE49-F238E27FC236}">
              <a16:creationId xmlns:a16="http://schemas.microsoft.com/office/drawing/2014/main" xmlns=""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0" name="146 CuadroTexto">
          <a:extLst>
            <a:ext uri="{FF2B5EF4-FFF2-40B4-BE49-F238E27FC236}">
              <a16:creationId xmlns:a16="http://schemas.microsoft.com/office/drawing/2014/main" xmlns=""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1" name="147 CuadroTexto">
          <a:extLst>
            <a:ext uri="{FF2B5EF4-FFF2-40B4-BE49-F238E27FC236}">
              <a16:creationId xmlns:a16="http://schemas.microsoft.com/office/drawing/2014/main" xmlns=""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2" name="148 CuadroTexto">
          <a:extLst>
            <a:ext uri="{FF2B5EF4-FFF2-40B4-BE49-F238E27FC236}">
              <a16:creationId xmlns:a16="http://schemas.microsoft.com/office/drawing/2014/main" xmlns=""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3" name="149 CuadroTexto">
          <a:extLst>
            <a:ext uri="{FF2B5EF4-FFF2-40B4-BE49-F238E27FC236}">
              <a16:creationId xmlns:a16="http://schemas.microsoft.com/office/drawing/2014/main" xmlns=""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4" name="150 CuadroTexto">
          <a:extLst>
            <a:ext uri="{FF2B5EF4-FFF2-40B4-BE49-F238E27FC236}">
              <a16:creationId xmlns:a16="http://schemas.microsoft.com/office/drawing/2014/main" xmlns=""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5" name="151 CuadroTexto">
          <a:extLst>
            <a:ext uri="{FF2B5EF4-FFF2-40B4-BE49-F238E27FC236}">
              <a16:creationId xmlns:a16="http://schemas.microsoft.com/office/drawing/2014/main" xmlns=""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6" name="152 CuadroTexto">
          <a:extLst>
            <a:ext uri="{FF2B5EF4-FFF2-40B4-BE49-F238E27FC236}">
              <a16:creationId xmlns:a16="http://schemas.microsoft.com/office/drawing/2014/main" xmlns=""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7" name="153 CuadroTexto">
          <a:extLst>
            <a:ext uri="{FF2B5EF4-FFF2-40B4-BE49-F238E27FC236}">
              <a16:creationId xmlns:a16="http://schemas.microsoft.com/office/drawing/2014/main" xmlns=""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8" name="154 CuadroTexto">
          <a:extLst>
            <a:ext uri="{FF2B5EF4-FFF2-40B4-BE49-F238E27FC236}">
              <a16:creationId xmlns:a16="http://schemas.microsoft.com/office/drawing/2014/main" xmlns=""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9" name="155 CuadroTexto">
          <a:extLst>
            <a:ext uri="{FF2B5EF4-FFF2-40B4-BE49-F238E27FC236}">
              <a16:creationId xmlns:a16="http://schemas.microsoft.com/office/drawing/2014/main" xmlns=""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0" name="156 CuadroTexto">
          <a:extLst>
            <a:ext uri="{FF2B5EF4-FFF2-40B4-BE49-F238E27FC236}">
              <a16:creationId xmlns:a16="http://schemas.microsoft.com/office/drawing/2014/main" xmlns=""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1" name="157 CuadroTexto">
          <a:extLst>
            <a:ext uri="{FF2B5EF4-FFF2-40B4-BE49-F238E27FC236}">
              <a16:creationId xmlns:a16="http://schemas.microsoft.com/office/drawing/2014/main" xmlns=""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2" name="158 CuadroTexto">
          <a:extLst>
            <a:ext uri="{FF2B5EF4-FFF2-40B4-BE49-F238E27FC236}">
              <a16:creationId xmlns:a16="http://schemas.microsoft.com/office/drawing/2014/main" xmlns=""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3" name="159 CuadroTexto">
          <a:extLst>
            <a:ext uri="{FF2B5EF4-FFF2-40B4-BE49-F238E27FC236}">
              <a16:creationId xmlns:a16="http://schemas.microsoft.com/office/drawing/2014/main" xmlns=""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4" name="160 CuadroTexto">
          <a:extLst>
            <a:ext uri="{FF2B5EF4-FFF2-40B4-BE49-F238E27FC236}">
              <a16:creationId xmlns:a16="http://schemas.microsoft.com/office/drawing/2014/main" xmlns=""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5" name="161 CuadroTexto">
          <a:extLst>
            <a:ext uri="{FF2B5EF4-FFF2-40B4-BE49-F238E27FC236}">
              <a16:creationId xmlns:a16="http://schemas.microsoft.com/office/drawing/2014/main" xmlns=""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6" name="162 CuadroTexto">
          <a:extLst>
            <a:ext uri="{FF2B5EF4-FFF2-40B4-BE49-F238E27FC236}">
              <a16:creationId xmlns:a16="http://schemas.microsoft.com/office/drawing/2014/main" xmlns=""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7" name="163 CuadroTexto">
          <a:extLst>
            <a:ext uri="{FF2B5EF4-FFF2-40B4-BE49-F238E27FC236}">
              <a16:creationId xmlns:a16="http://schemas.microsoft.com/office/drawing/2014/main" xmlns=""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8" name="164 CuadroTexto">
          <a:extLst>
            <a:ext uri="{FF2B5EF4-FFF2-40B4-BE49-F238E27FC236}">
              <a16:creationId xmlns:a16="http://schemas.microsoft.com/office/drawing/2014/main" xmlns=""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9" name="165 CuadroTexto">
          <a:extLst>
            <a:ext uri="{FF2B5EF4-FFF2-40B4-BE49-F238E27FC236}">
              <a16:creationId xmlns:a16="http://schemas.microsoft.com/office/drawing/2014/main" xmlns=""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0" name="166 CuadroTexto">
          <a:extLst>
            <a:ext uri="{FF2B5EF4-FFF2-40B4-BE49-F238E27FC236}">
              <a16:creationId xmlns:a16="http://schemas.microsoft.com/office/drawing/2014/main" xmlns=""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1" name="167 CuadroTexto">
          <a:extLst>
            <a:ext uri="{FF2B5EF4-FFF2-40B4-BE49-F238E27FC236}">
              <a16:creationId xmlns:a16="http://schemas.microsoft.com/office/drawing/2014/main" xmlns=""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2" name="168 CuadroTexto">
          <a:extLst>
            <a:ext uri="{FF2B5EF4-FFF2-40B4-BE49-F238E27FC236}">
              <a16:creationId xmlns:a16="http://schemas.microsoft.com/office/drawing/2014/main" xmlns=""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3" name="169 CuadroTexto">
          <a:extLst>
            <a:ext uri="{FF2B5EF4-FFF2-40B4-BE49-F238E27FC236}">
              <a16:creationId xmlns:a16="http://schemas.microsoft.com/office/drawing/2014/main" xmlns=""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4" name="170 CuadroTexto">
          <a:extLst>
            <a:ext uri="{FF2B5EF4-FFF2-40B4-BE49-F238E27FC236}">
              <a16:creationId xmlns:a16="http://schemas.microsoft.com/office/drawing/2014/main" xmlns=""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5" name="171 CuadroTexto">
          <a:extLst>
            <a:ext uri="{FF2B5EF4-FFF2-40B4-BE49-F238E27FC236}">
              <a16:creationId xmlns:a16="http://schemas.microsoft.com/office/drawing/2014/main" xmlns=""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6" name="172 CuadroTexto">
          <a:extLst>
            <a:ext uri="{FF2B5EF4-FFF2-40B4-BE49-F238E27FC236}">
              <a16:creationId xmlns:a16="http://schemas.microsoft.com/office/drawing/2014/main" xmlns=""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7" name="173 CuadroTexto">
          <a:extLst>
            <a:ext uri="{FF2B5EF4-FFF2-40B4-BE49-F238E27FC236}">
              <a16:creationId xmlns:a16="http://schemas.microsoft.com/office/drawing/2014/main" xmlns=""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8" name="174 CuadroTexto">
          <a:extLst>
            <a:ext uri="{FF2B5EF4-FFF2-40B4-BE49-F238E27FC236}">
              <a16:creationId xmlns:a16="http://schemas.microsoft.com/office/drawing/2014/main" xmlns=""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9" name="175 CuadroTexto">
          <a:extLst>
            <a:ext uri="{FF2B5EF4-FFF2-40B4-BE49-F238E27FC236}">
              <a16:creationId xmlns:a16="http://schemas.microsoft.com/office/drawing/2014/main" xmlns=""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0" name="176 CuadroTexto">
          <a:extLst>
            <a:ext uri="{FF2B5EF4-FFF2-40B4-BE49-F238E27FC236}">
              <a16:creationId xmlns:a16="http://schemas.microsoft.com/office/drawing/2014/main" xmlns=""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1" name="177 CuadroTexto">
          <a:extLst>
            <a:ext uri="{FF2B5EF4-FFF2-40B4-BE49-F238E27FC236}">
              <a16:creationId xmlns:a16="http://schemas.microsoft.com/office/drawing/2014/main" xmlns=""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2" name="178 CuadroTexto">
          <a:extLst>
            <a:ext uri="{FF2B5EF4-FFF2-40B4-BE49-F238E27FC236}">
              <a16:creationId xmlns:a16="http://schemas.microsoft.com/office/drawing/2014/main" xmlns=""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3" name="179 CuadroTexto">
          <a:extLst>
            <a:ext uri="{FF2B5EF4-FFF2-40B4-BE49-F238E27FC236}">
              <a16:creationId xmlns:a16="http://schemas.microsoft.com/office/drawing/2014/main" xmlns=""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4" name="180 CuadroTexto">
          <a:extLst>
            <a:ext uri="{FF2B5EF4-FFF2-40B4-BE49-F238E27FC236}">
              <a16:creationId xmlns:a16="http://schemas.microsoft.com/office/drawing/2014/main" xmlns=""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5" name="181 CuadroTexto">
          <a:extLst>
            <a:ext uri="{FF2B5EF4-FFF2-40B4-BE49-F238E27FC236}">
              <a16:creationId xmlns:a16="http://schemas.microsoft.com/office/drawing/2014/main" xmlns=""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6" name="182 CuadroTexto">
          <a:extLst>
            <a:ext uri="{FF2B5EF4-FFF2-40B4-BE49-F238E27FC236}">
              <a16:creationId xmlns:a16="http://schemas.microsoft.com/office/drawing/2014/main" xmlns=""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7" name="183 CuadroTexto">
          <a:extLst>
            <a:ext uri="{FF2B5EF4-FFF2-40B4-BE49-F238E27FC236}">
              <a16:creationId xmlns:a16="http://schemas.microsoft.com/office/drawing/2014/main" xmlns=""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8" name="184 CuadroTexto">
          <a:extLst>
            <a:ext uri="{FF2B5EF4-FFF2-40B4-BE49-F238E27FC236}">
              <a16:creationId xmlns:a16="http://schemas.microsoft.com/office/drawing/2014/main" xmlns=""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9" name="185 CuadroTexto">
          <a:extLst>
            <a:ext uri="{FF2B5EF4-FFF2-40B4-BE49-F238E27FC236}">
              <a16:creationId xmlns:a16="http://schemas.microsoft.com/office/drawing/2014/main" xmlns=""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0" name="186 CuadroTexto">
          <a:extLst>
            <a:ext uri="{FF2B5EF4-FFF2-40B4-BE49-F238E27FC236}">
              <a16:creationId xmlns:a16="http://schemas.microsoft.com/office/drawing/2014/main" xmlns=""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1" name="187 CuadroTexto">
          <a:extLst>
            <a:ext uri="{FF2B5EF4-FFF2-40B4-BE49-F238E27FC236}">
              <a16:creationId xmlns:a16="http://schemas.microsoft.com/office/drawing/2014/main" xmlns=""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2" name="188 CuadroTexto">
          <a:extLst>
            <a:ext uri="{FF2B5EF4-FFF2-40B4-BE49-F238E27FC236}">
              <a16:creationId xmlns:a16="http://schemas.microsoft.com/office/drawing/2014/main" xmlns=""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3" name="189 CuadroTexto">
          <a:extLst>
            <a:ext uri="{FF2B5EF4-FFF2-40B4-BE49-F238E27FC236}">
              <a16:creationId xmlns:a16="http://schemas.microsoft.com/office/drawing/2014/main" xmlns=""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4" name="190 CuadroTexto">
          <a:extLst>
            <a:ext uri="{FF2B5EF4-FFF2-40B4-BE49-F238E27FC236}">
              <a16:creationId xmlns:a16="http://schemas.microsoft.com/office/drawing/2014/main" xmlns=""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5" name="191 CuadroTexto">
          <a:extLst>
            <a:ext uri="{FF2B5EF4-FFF2-40B4-BE49-F238E27FC236}">
              <a16:creationId xmlns:a16="http://schemas.microsoft.com/office/drawing/2014/main" xmlns=""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6" name="192 CuadroTexto">
          <a:extLst>
            <a:ext uri="{FF2B5EF4-FFF2-40B4-BE49-F238E27FC236}">
              <a16:creationId xmlns:a16="http://schemas.microsoft.com/office/drawing/2014/main" xmlns=""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7" name="193 CuadroTexto">
          <a:extLst>
            <a:ext uri="{FF2B5EF4-FFF2-40B4-BE49-F238E27FC236}">
              <a16:creationId xmlns:a16="http://schemas.microsoft.com/office/drawing/2014/main" xmlns=""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8" name="194 CuadroTexto">
          <a:extLst>
            <a:ext uri="{FF2B5EF4-FFF2-40B4-BE49-F238E27FC236}">
              <a16:creationId xmlns:a16="http://schemas.microsoft.com/office/drawing/2014/main" xmlns=""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9" name="195 CuadroTexto">
          <a:extLst>
            <a:ext uri="{FF2B5EF4-FFF2-40B4-BE49-F238E27FC236}">
              <a16:creationId xmlns:a16="http://schemas.microsoft.com/office/drawing/2014/main" xmlns=""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0" name="196 CuadroTexto">
          <a:extLst>
            <a:ext uri="{FF2B5EF4-FFF2-40B4-BE49-F238E27FC236}">
              <a16:creationId xmlns:a16="http://schemas.microsoft.com/office/drawing/2014/main" xmlns=""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1" name="197 CuadroTexto">
          <a:extLst>
            <a:ext uri="{FF2B5EF4-FFF2-40B4-BE49-F238E27FC236}">
              <a16:creationId xmlns:a16="http://schemas.microsoft.com/office/drawing/2014/main" xmlns=""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2" name="198 CuadroTexto">
          <a:extLst>
            <a:ext uri="{FF2B5EF4-FFF2-40B4-BE49-F238E27FC236}">
              <a16:creationId xmlns:a16="http://schemas.microsoft.com/office/drawing/2014/main" xmlns=""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3" name="199 CuadroTexto">
          <a:extLst>
            <a:ext uri="{FF2B5EF4-FFF2-40B4-BE49-F238E27FC236}">
              <a16:creationId xmlns:a16="http://schemas.microsoft.com/office/drawing/2014/main" xmlns=""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4" name="200 CuadroTexto">
          <a:extLst>
            <a:ext uri="{FF2B5EF4-FFF2-40B4-BE49-F238E27FC236}">
              <a16:creationId xmlns:a16="http://schemas.microsoft.com/office/drawing/2014/main" xmlns=""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5" name="201 CuadroTexto">
          <a:extLst>
            <a:ext uri="{FF2B5EF4-FFF2-40B4-BE49-F238E27FC236}">
              <a16:creationId xmlns:a16="http://schemas.microsoft.com/office/drawing/2014/main" xmlns=""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6" name="202 CuadroTexto">
          <a:extLst>
            <a:ext uri="{FF2B5EF4-FFF2-40B4-BE49-F238E27FC236}">
              <a16:creationId xmlns:a16="http://schemas.microsoft.com/office/drawing/2014/main" xmlns=""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7" name="203 CuadroTexto">
          <a:extLst>
            <a:ext uri="{FF2B5EF4-FFF2-40B4-BE49-F238E27FC236}">
              <a16:creationId xmlns:a16="http://schemas.microsoft.com/office/drawing/2014/main" xmlns=""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8" name="204 CuadroTexto">
          <a:extLst>
            <a:ext uri="{FF2B5EF4-FFF2-40B4-BE49-F238E27FC236}">
              <a16:creationId xmlns:a16="http://schemas.microsoft.com/office/drawing/2014/main" xmlns=""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9" name="205 CuadroTexto">
          <a:extLst>
            <a:ext uri="{FF2B5EF4-FFF2-40B4-BE49-F238E27FC236}">
              <a16:creationId xmlns:a16="http://schemas.microsoft.com/office/drawing/2014/main" xmlns=""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0" name="206 CuadroTexto">
          <a:extLst>
            <a:ext uri="{FF2B5EF4-FFF2-40B4-BE49-F238E27FC236}">
              <a16:creationId xmlns:a16="http://schemas.microsoft.com/office/drawing/2014/main" xmlns=""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1" name="207 CuadroTexto">
          <a:extLst>
            <a:ext uri="{FF2B5EF4-FFF2-40B4-BE49-F238E27FC236}">
              <a16:creationId xmlns:a16="http://schemas.microsoft.com/office/drawing/2014/main" xmlns=""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2" name="208 CuadroTexto">
          <a:extLst>
            <a:ext uri="{FF2B5EF4-FFF2-40B4-BE49-F238E27FC236}">
              <a16:creationId xmlns:a16="http://schemas.microsoft.com/office/drawing/2014/main" xmlns=""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3" name="209 CuadroTexto">
          <a:extLst>
            <a:ext uri="{FF2B5EF4-FFF2-40B4-BE49-F238E27FC236}">
              <a16:creationId xmlns:a16="http://schemas.microsoft.com/office/drawing/2014/main" xmlns=""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4" name="210 CuadroTexto">
          <a:extLst>
            <a:ext uri="{FF2B5EF4-FFF2-40B4-BE49-F238E27FC236}">
              <a16:creationId xmlns:a16="http://schemas.microsoft.com/office/drawing/2014/main" xmlns=""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5" name="211 CuadroTexto">
          <a:extLst>
            <a:ext uri="{FF2B5EF4-FFF2-40B4-BE49-F238E27FC236}">
              <a16:creationId xmlns:a16="http://schemas.microsoft.com/office/drawing/2014/main" xmlns=""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6" name="212 CuadroTexto">
          <a:extLst>
            <a:ext uri="{FF2B5EF4-FFF2-40B4-BE49-F238E27FC236}">
              <a16:creationId xmlns:a16="http://schemas.microsoft.com/office/drawing/2014/main" xmlns=""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7" name="213 CuadroTexto">
          <a:extLst>
            <a:ext uri="{FF2B5EF4-FFF2-40B4-BE49-F238E27FC236}">
              <a16:creationId xmlns:a16="http://schemas.microsoft.com/office/drawing/2014/main" xmlns=""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8" name="214 CuadroTexto">
          <a:extLst>
            <a:ext uri="{FF2B5EF4-FFF2-40B4-BE49-F238E27FC236}">
              <a16:creationId xmlns:a16="http://schemas.microsoft.com/office/drawing/2014/main" xmlns=""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9" name="215 CuadroTexto">
          <a:extLst>
            <a:ext uri="{FF2B5EF4-FFF2-40B4-BE49-F238E27FC236}">
              <a16:creationId xmlns:a16="http://schemas.microsoft.com/office/drawing/2014/main" xmlns=""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0" name="216 CuadroTexto">
          <a:extLst>
            <a:ext uri="{FF2B5EF4-FFF2-40B4-BE49-F238E27FC236}">
              <a16:creationId xmlns:a16="http://schemas.microsoft.com/office/drawing/2014/main" xmlns=""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1" name="217 CuadroTexto">
          <a:extLst>
            <a:ext uri="{FF2B5EF4-FFF2-40B4-BE49-F238E27FC236}">
              <a16:creationId xmlns:a16="http://schemas.microsoft.com/office/drawing/2014/main" xmlns=""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2" name="218 CuadroTexto">
          <a:extLst>
            <a:ext uri="{FF2B5EF4-FFF2-40B4-BE49-F238E27FC236}">
              <a16:creationId xmlns:a16="http://schemas.microsoft.com/office/drawing/2014/main" xmlns=""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3" name="219 CuadroTexto">
          <a:extLst>
            <a:ext uri="{FF2B5EF4-FFF2-40B4-BE49-F238E27FC236}">
              <a16:creationId xmlns:a16="http://schemas.microsoft.com/office/drawing/2014/main" xmlns=""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4" name="220 CuadroTexto">
          <a:extLst>
            <a:ext uri="{FF2B5EF4-FFF2-40B4-BE49-F238E27FC236}">
              <a16:creationId xmlns:a16="http://schemas.microsoft.com/office/drawing/2014/main" xmlns=""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5" name="221 CuadroTexto">
          <a:extLst>
            <a:ext uri="{FF2B5EF4-FFF2-40B4-BE49-F238E27FC236}">
              <a16:creationId xmlns:a16="http://schemas.microsoft.com/office/drawing/2014/main" xmlns=""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6" name="222 CuadroTexto">
          <a:extLst>
            <a:ext uri="{FF2B5EF4-FFF2-40B4-BE49-F238E27FC236}">
              <a16:creationId xmlns:a16="http://schemas.microsoft.com/office/drawing/2014/main" xmlns=""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7" name="223 CuadroTexto">
          <a:extLst>
            <a:ext uri="{FF2B5EF4-FFF2-40B4-BE49-F238E27FC236}">
              <a16:creationId xmlns:a16="http://schemas.microsoft.com/office/drawing/2014/main" xmlns=""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8" name="224 CuadroTexto">
          <a:extLst>
            <a:ext uri="{FF2B5EF4-FFF2-40B4-BE49-F238E27FC236}">
              <a16:creationId xmlns:a16="http://schemas.microsoft.com/office/drawing/2014/main" xmlns=""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9" name="225 CuadroTexto">
          <a:extLst>
            <a:ext uri="{FF2B5EF4-FFF2-40B4-BE49-F238E27FC236}">
              <a16:creationId xmlns:a16="http://schemas.microsoft.com/office/drawing/2014/main" xmlns=""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0" name="226 CuadroTexto">
          <a:extLst>
            <a:ext uri="{FF2B5EF4-FFF2-40B4-BE49-F238E27FC236}">
              <a16:creationId xmlns:a16="http://schemas.microsoft.com/office/drawing/2014/main" xmlns=""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1" name="227 CuadroTexto">
          <a:extLst>
            <a:ext uri="{FF2B5EF4-FFF2-40B4-BE49-F238E27FC236}">
              <a16:creationId xmlns:a16="http://schemas.microsoft.com/office/drawing/2014/main" xmlns=""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2" name="228 CuadroTexto">
          <a:extLst>
            <a:ext uri="{FF2B5EF4-FFF2-40B4-BE49-F238E27FC236}">
              <a16:creationId xmlns:a16="http://schemas.microsoft.com/office/drawing/2014/main" xmlns=""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3" name="229 CuadroTexto">
          <a:extLst>
            <a:ext uri="{FF2B5EF4-FFF2-40B4-BE49-F238E27FC236}">
              <a16:creationId xmlns:a16="http://schemas.microsoft.com/office/drawing/2014/main" xmlns=""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4" name="230 CuadroTexto">
          <a:extLst>
            <a:ext uri="{FF2B5EF4-FFF2-40B4-BE49-F238E27FC236}">
              <a16:creationId xmlns:a16="http://schemas.microsoft.com/office/drawing/2014/main" xmlns=""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5" name="231 CuadroTexto">
          <a:extLst>
            <a:ext uri="{FF2B5EF4-FFF2-40B4-BE49-F238E27FC236}">
              <a16:creationId xmlns:a16="http://schemas.microsoft.com/office/drawing/2014/main" xmlns=""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6" name="232 CuadroTexto">
          <a:extLst>
            <a:ext uri="{FF2B5EF4-FFF2-40B4-BE49-F238E27FC236}">
              <a16:creationId xmlns:a16="http://schemas.microsoft.com/office/drawing/2014/main" xmlns=""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7" name="233 CuadroTexto">
          <a:extLst>
            <a:ext uri="{FF2B5EF4-FFF2-40B4-BE49-F238E27FC236}">
              <a16:creationId xmlns:a16="http://schemas.microsoft.com/office/drawing/2014/main" xmlns=""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8" name="234 CuadroTexto">
          <a:extLst>
            <a:ext uri="{FF2B5EF4-FFF2-40B4-BE49-F238E27FC236}">
              <a16:creationId xmlns:a16="http://schemas.microsoft.com/office/drawing/2014/main" xmlns=""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9" name="235 CuadroTexto">
          <a:extLst>
            <a:ext uri="{FF2B5EF4-FFF2-40B4-BE49-F238E27FC236}">
              <a16:creationId xmlns:a16="http://schemas.microsoft.com/office/drawing/2014/main" xmlns=""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0" name="236 CuadroTexto">
          <a:extLst>
            <a:ext uri="{FF2B5EF4-FFF2-40B4-BE49-F238E27FC236}">
              <a16:creationId xmlns:a16="http://schemas.microsoft.com/office/drawing/2014/main" xmlns=""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1" name="237 CuadroTexto">
          <a:extLst>
            <a:ext uri="{FF2B5EF4-FFF2-40B4-BE49-F238E27FC236}">
              <a16:creationId xmlns:a16="http://schemas.microsoft.com/office/drawing/2014/main" xmlns=""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2" name="238 CuadroTexto">
          <a:extLst>
            <a:ext uri="{FF2B5EF4-FFF2-40B4-BE49-F238E27FC236}">
              <a16:creationId xmlns:a16="http://schemas.microsoft.com/office/drawing/2014/main" xmlns=""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3" name="239 CuadroTexto">
          <a:extLst>
            <a:ext uri="{FF2B5EF4-FFF2-40B4-BE49-F238E27FC236}">
              <a16:creationId xmlns:a16="http://schemas.microsoft.com/office/drawing/2014/main" xmlns=""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4" name="240 CuadroTexto">
          <a:extLst>
            <a:ext uri="{FF2B5EF4-FFF2-40B4-BE49-F238E27FC236}">
              <a16:creationId xmlns:a16="http://schemas.microsoft.com/office/drawing/2014/main" xmlns=""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5" name="241 CuadroTexto">
          <a:extLst>
            <a:ext uri="{FF2B5EF4-FFF2-40B4-BE49-F238E27FC236}">
              <a16:creationId xmlns:a16="http://schemas.microsoft.com/office/drawing/2014/main" xmlns=""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6" name="242 CuadroTexto">
          <a:extLst>
            <a:ext uri="{FF2B5EF4-FFF2-40B4-BE49-F238E27FC236}">
              <a16:creationId xmlns:a16="http://schemas.microsoft.com/office/drawing/2014/main" xmlns=""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7" name="243 CuadroTexto">
          <a:extLst>
            <a:ext uri="{FF2B5EF4-FFF2-40B4-BE49-F238E27FC236}">
              <a16:creationId xmlns:a16="http://schemas.microsoft.com/office/drawing/2014/main" xmlns=""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8" name="244 CuadroTexto">
          <a:extLst>
            <a:ext uri="{FF2B5EF4-FFF2-40B4-BE49-F238E27FC236}">
              <a16:creationId xmlns:a16="http://schemas.microsoft.com/office/drawing/2014/main" xmlns=""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9" name="245 CuadroTexto">
          <a:extLst>
            <a:ext uri="{FF2B5EF4-FFF2-40B4-BE49-F238E27FC236}">
              <a16:creationId xmlns:a16="http://schemas.microsoft.com/office/drawing/2014/main" xmlns=""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0" name="246 CuadroTexto">
          <a:extLst>
            <a:ext uri="{FF2B5EF4-FFF2-40B4-BE49-F238E27FC236}">
              <a16:creationId xmlns:a16="http://schemas.microsoft.com/office/drawing/2014/main" xmlns=""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1" name="247 CuadroTexto">
          <a:extLst>
            <a:ext uri="{FF2B5EF4-FFF2-40B4-BE49-F238E27FC236}">
              <a16:creationId xmlns:a16="http://schemas.microsoft.com/office/drawing/2014/main" xmlns=""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2" name="248 CuadroTexto">
          <a:extLst>
            <a:ext uri="{FF2B5EF4-FFF2-40B4-BE49-F238E27FC236}">
              <a16:creationId xmlns:a16="http://schemas.microsoft.com/office/drawing/2014/main" xmlns=""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3" name="249 CuadroTexto">
          <a:extLst>
            <a:ext uri="{FF2B5EF4-FFF2-40B4-BE49-F238E27FC236}">
              <a16:creationId xmlns:a16="http://schemas.microsoft.com/office/drawing/2014/main" xmlns=""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4" name="250 CuadroTexto">
          <a:extLst>
            <a:ext uri="{FF2B5EF4-FFF2-40B4-BE49-F238E27FC236}">
              <a16:creationId xmlns:a16="http://schemas.microsoft.com/office/drawing/2014/main" xmlns=""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5" name="251 CuadroTexto">
          <a:extLst>
            <a:ext uri="{FF2B5EF4-FFF2-40B4-BE49-F238E27FC236}">
              <a16:creationId xmlns:a16="http://schemas.microsoft.com/office/drawing/2014/main" xmlns=""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6" name="252 CuadroTexto">
          <a:extLst>
            <a:ext uri="{FF2B5EF4-FFF2-40B4-BE49-F238E27FC236}">
              <a16:creationId xmlns:a16="http://schemas.microsoft.com/office/drawing/2014/main" xmlns=""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7" name="253 CuadroTexto">
          <a:extLst>
            <a:ext uri="{FF2B5EF4-FFF2-40B4-BE49-F238E27FC236}">
              <a16:creationId xmlns:a16="http://schemas.microsoft.com/office/drawing/2014/main" xmlns=""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8" name="254 CuadroTexto">
          <a:extLst>
            <a:ext uri="{FF2B5EF4-FFF2-40B4-BE49-F238E27FC236}">
              <a16:creationId xmlns:a16="http://schemas.microsoft.com/office/drawing/2014/main" xmlns=""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9" name="255 CuadroTexto">
          <a:extLst>
            <a:ext uri="{FF2B5EF4-FFF2-40B4-BE49-F238E27FC236}">
              <a16:creationId xmlns:a16="http://schemas.microsoft.com/office/drawing/2014/main" xmlns=""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0" name="256 CuadroTexto">
          <a:extLst>
            <a:ext uri="{FF2B5EF4-FFF2-40B4-BE49-F238E27FC236}">
              <a16:creationId xmlns:a16="http://schemas.microsoft.com/office/drawing/2014/main" xmlns=""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1" name="257 CuadroTexto">
          <a:extLst>
            <a:ext uri="{FF2B5EF4-FFF2-40B4-BE49-F238E27FC236}">
              <a16:creationId xmlns:a16="http://schemas.microsoft.com/office/drawing/2014/main" xmlns=""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2" name="258 CuadroTexto">
          <a:extLst>
            <a:ext uri="{FF2B5EF4-FFF2-40B4-BE49-F238E27FC236}">
              <a16:creationId xmlns:a16="http://schemas.microsoft.com/office/drawing/2014/main" xmlns=""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3" name="259 CuadroTexto">
          <a:extLst>
            <a:ext uri="{FF2B5EF4-FFF2-40B4-BE49-F238E27FC236}">
              <a16:creationId xmlns:a16="http://schemas.microsoft.com/office/drawing/2014/main" xmlns=""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4" name="260 CuadroTexto">
          <a:extLst>
            <a:ext uri="{FF2B5EF4-FFF2-40B4-BE49-F238E27FC236}">
              <a16:creationId xmlns:a16="http://schemas.microsoft.com/office/drawing/2014/main" xmlns=""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5" name="261 CuadroTexto">
          <a:extLst>
            <a:ext uri="{FF2B5EF4-FFF2-40B4-BE49-F238E27FC236}">
              <a16:creationId xmlns:a16="http://schemas.microsoft.com/office/drawing/2014/main" xmlns=""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6" name="262 CuadroTexto">
          <a:extLst>
            <a:ext uri="{FF2B5EF4-FFF2-40B4-BE49-F238E27FC236}">
              <a16:creationId xmlns:a16="http://schemas.microsoft.com/office/drawing/2014/main" xmlns=""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7" name="263 CuadroTexto">
          <a:extLst>
            <a:ext uri="{FF2B5EF4-FFF2-40B4-BE49-F238E27FC236}">
              <a16:creationId xmlns:a16="http://schemas.microsoft.com/office/drawing/2014/main" xmlns=""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8" name="264 CuadroTexto">
          <a:extLst>
            <a:ext uri="{FF2B5EF4-FFF2-40B4-BE49-F238E27FC236}">
              <a16:creationId xmlns:a16="http://schemas.microsoft.com/office/drawing/2014/main" xmlns=""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9" name="265 CuadroTexto">
          <a:extLst>
            <a:ext uri="{FF2B5EF4-FFF2-40B4-BE49-F238E27FC236}">
              <a16:creationId xmlns:a16="http://schemas.microsoft.com/office/drawing/2014/main" xmlns=""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10" name="266 CuadroTexto">
          <a:extLst>
            <a:ext uri="{FF2B5EF4-FFF2-40B4-BE49-F238E27FC236}">
              <a16:creationId xmlns:a16="http://schemas.microsoft.com/office/drawing/2014/main" xmlns=""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11" name="267 CuadroTexto">
          <a:extLst>
            <a:ext uri="{FF2B5EF4-FFF2-40B4-BE49-F238E27FC236}">
              <a16:creationId xmlns:a16="http://schemas.microsoft.com/office/drawing/2014/main" xmlns=""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512" name="268 CuadroTexto">
          <a:extLst>
            <a:ext uri="{FF2B5EF4-FFF2-40B4-BE49-F238E27FC236}">
              <a16:creationId xmlns:a16="http://schemas.microsoft.com/office/drawing/2014/main" xmlns="" id="{00000000-0008-0000-2000-0000B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3" name="269 CuadroTexto">
          <a:extLst>
            <a:ext uri="{FF2B5EF4-FFF2-40B4-BE49-F238E27FC236}">
              <a16:creationId xmlns:a16="http://schemas.microsoft.com/office/drawing/2014/main" xmlns="" id="{00000000-0008-0000-2000-0000B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4" name="270 CuadroTexto">
          <a:extLst>
            <a:ext uri="{FF2B5EF4-FFF2-40B4-BE49-F238E27FC236}">
              <a16:creationId xmlns:a16="http://schemas.microsoft.com/office/drawing/2014/main" xmlns="" id="{00000000-0008-0000-2000-0000B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5" name="271 CuadroTexto">
          <a:extLst>
            <a:ext uri="{FF2B5EF4-FFF2-40B4-BE49-F238E27FC236}">
              <a16:creationId xmlns:a16="http://schemas.microsoft.com/office/drawing/2014/main" xmlns="" id="{00000000-0008-0000-2000-0000B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6" name="272 CuadroTexto">
          <a:extLst>
            <a:ext uri="{FF2B5EF4-FFF2-40B4-BE49-F238E27FC236}">
              <a16:creationId xmlns:a16="http://schemas.microsoft.com/office/drawing/2014/main" xmlns="" id="{00000000-0008-0000-2000-0000B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7" name="273 CuadroTexto">
          <a:extLst>
            <a:ext uri="{FF2B5EF4-FFF2-40B4-BE49-F238E27FC236}">
              <a16:creationId xmlns:a16="http://schemas.microsoft.com/office/drawing/2014/main" xmlns="" id="{00000000-0008-0000-2000-0000B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8" name="274 CuadroTexto">
          <a:extLst>
            <a:ext uri="{FF2B5EF4-FFF2-40B4-BE49-F238E27FC236}">
              <a16:creationId xmlns:a16="http://schemas.microsoft.com/office/drawing/2014/main" xmlns="" id="{00000000-0008-0000-2000-0000B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9" name="275 CuadroTexto">
          <a:extLst>
            <a:ext uri="{FF2B5EF4-FFF2-40B4-BE49-F238E27FC236}">
              <a16:creationId xmlns:a16="http://schemas.microsoft.com/office/drawing/2014/main" xmlns="" id="{00000000-0008-0000-2000-0000B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0" name="276 CuadroTexto">
          <a:extLst>
            <a:ext uri="{FF2B5EF4-FFF2-40B4-BE49-F238E27FC236}">
              <a16:creationId xmlns:a16="http://schemas.microsoft.com/office/drawing/2014/main" xmlns="" id="{00000000-0008-0000-2000-0000C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1" name="277 CuadroTexto">
          <a:extLst>
            <a:ext uri="{FF2B5EF4-FFF2-40B4-BE49-F238E27FC236}">
              <a16:creationId xmlns:a16="http://schemas.microsoft.com/office/drawing/2014/main" xmlns="" id="{00000000-0008-0000-2000-0000C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2" name="278 CuadroTexto">
          <a:extLst>
            <a:ext uri="{FF2B5EF4-FFF2-40B4-BE49-F238E27FC236}">
              <a16:creationId xmlns:a16="http://schemas.microsoft.com/office/drawing/2014/main" xmlns="" id="{00000000-0008-0000-2000-0000C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3" name="279 CuadroTexto">
          <a:extLst>
            <a:ext uri="{FF2B5EF4-FFF2-40B4-BE49-F238E27FC236}">
              <a16:creationId xmlns:a16="http://schemas.microsoft.com/office/drawing/2014/main" xmlns="" id="{00000000-0008-0000-2000-0000C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4" name="280 CuadroTexto">
          <a:extLst>
            <a:ext uri="{FF2B5EF4-FFF2-40B4-BE49-F238E27FC236}">
              <a16:creationId xmlns:a16="http://schemas.microsoft.com/office/drawing/2014/main" xmlns="" id="{00000000-0008-0000-2000-0000C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5" name="281 CuadroTexto">
          <a:extLst>
            <a:ext uri="{FF2B5EF4-FFF2-40B4-BE49-F238E27FC236}">
              <a16:creationId xmlns:a16="http://schemas.microsoft.com/office/drawing/2014/main" xmlns="" id="{00000000-0008-0000-2000-0000C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6" name="282 CuadroTexto">
          <a:extLst>
            <a:ext uri="{FF2B5EF4-FFF2-40B4-BE49-F238E27FC236}">
              <a16:creationId xmlns:a16="http://schemas.microsoft.com/office/drawing/2014/main" xmlns="" id="{00000000-0008-0000-2000-0000C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7" name="283 CuadroTexto">
          <a:extLst>
            <a:ext uri="{FF2B5EF4-FFF2-40B4-BE49-F238E27FC236}">
              <a16:creationId xmlns:a16="http://schemas.microsoft.com/office/drawing/2014/main" xmlns="" id="{00000000-0008-0000-2000-0000C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8" name="284 CuadroTexto">
          <a:extLst>
            <a:ext uri="{FF2B5EF4-FFF2-40B4-BE49-F238E27FC236}">
              <a16:creationId xmlns:a16="http://schemas.microsoft.com/office/drawing/2014/main" xmlns="" id="{00000000-0008-0000-2000-0000C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9" name="285 CuadroTexto">
          <a:extLst>
            <a:ext uri="{FF2B5EF4-FFF2-40B4-BE49-F238E27FC236}">
              <a16:creationId xmlns:a16="http://schemas.microsoft.com/office/drawing/2014/main" xmlns=""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0" name="286 CuadroTexto">
          <a:extLst>
            <a:ext uri="{FF2B5EF4-FFF2-40B4-BE49-F238E27FC236}">
              <a16:creationId xmlns:a16="http://schemas.microsoft.com/office/drawing/2014/main" xmlns=""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1" name="287 CuadroTexto">
          <a:extLst>
            <a:ext uri="{FF2B5EF4-FFF2-40B4-BE49-F238E27FC236}">
              <a16:creationId xmlns:a16="http://schemas.microsoft.com/office/drawing/2014/main" xmlns=""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2" name="288 CuadroTexto">
          <a:extLst>
            <a:ext uri="{FF2B5EF4-FFF2-40B4-BE49-F238E27FC236}">
              <a16:creationId xmlns:a16="http://schemas.microsoft.com/office/drawing/2014/main" xmlns=""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3" name="289 CuadroTexto">
          <a:extLst>
            <a:ext uri="{FF2B5EF4-FFF2-40B4-BE49-F238E27FC236}">
              <a16:creationId xmlns:a16="http://schemas.microsoft.com/office/drawing/2014/main" xmlns=""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4" name="290 CuadroTexto">
          <a:extLst>
            <a:ext uri="{FF2B5EF4-FFF2-40B4-BE49-F238E27FC236}">
              <a16:creationId xmlns:a16="http://schemas.microsoft.com/office/drawing/2014/main" xmlns=""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5" name="291 CuadroTexto">
          <a:extLst>
            <a:ext uri="{FF2B5EF4-FFF2-40B4-BE49-F238E27FC236}">
              <a16:creationId xmlns:a16="http://schemas.microsoft.com/office/drawing/2014/main" xmlns=""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6" name="292 CuadroTexto">
          <a:extLst>
            <a:ext uri="{FF2B5EF4-FFF2-40B4-BE49-F238E27FC236}">
              <a16:creationId xmlns:a16="http://schemas.microsoft.com/office/drawing/2014/main" xmlns=""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7" name="293 CuadroTexto">
          <a:extLst>
            <a:ext uri="{FF2B5EF4-FFF2-40B4-BE49-F238E27FC236}">
              <a16:creationId xmlns:a16="http://schemas.microsoft.com/office/drawing/2014/main" xmlns=""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8" name="294 CuadroTexto">
          <a:extLst>
            <a:ext uri="{FF2B5EF4-FFF2-40B4-BE49-F238E27FC236}">
              <a16:creationId xmlns:a16="http://schemas.microsoft.com/office/drawing/2014/main" xmlns=""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9" name="295 CuadroTexto">
          <a:extLst>
            <a:ext uri="{FF2B5EF4-FFF2-40B4-BE49-F238E27FC236}">
              <a16:creationId xmlns:a16="http://schemas.microsoft.com/office/drawing/2014/main" xmlns=""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40" name="296 CuadroTexto">
          <a:extLst>
            <a:ext uri="{FF2B5EF4-FFF2-40B4-BE49-F238E27FC236}">
              <a16:creationId xmlns:a16="http://schemas.microsoft.com/office/drawing/2014/main" xmlns=""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41" name="17 CuadroTexto">
          <a:extLst>
            <a:ext uri="{FF2B5EF4-FFF2-40B4-BE49-F238E27FC236}">
              <a16:creationId xmlns:a16="http://schemas.microsoft.com/office/drawing/2014/main" xmlns=""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542" name="90 CuadroTexto">
          <a:extLst>
            <a:ext uri="{FF2B5EF4-FFF2-40B4-BE49-F238E27FC236}">
              <a16:creationId xmlns:a16="http://schemas.microsoft.com/office/drawing/2014/main" xmlns="" id="{00000000-0008-0000-2000-0000D6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3" name="91 CuadroTexto">
          <a:extLst>
            <a:ext uri="{FF2B5EF4-FFF2-40B4-BE49-F238E27FC236}">
              <a16:creationId xmlns:a16="http://schemas.microsoft.com/office/drawing/2014/main" xmlns="" id="{00000000-0008-0000-2000-0000D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4" name="92 CuadroTexto">
          <a:extLst>
            <a:ext uri="{FF2B5EF4-FFF2-40B4-BE49-F238E27FC236}">
              <a16:creationId xmlns:a16="http://schemas.microsoft.com/office/drawing/2014/main" xmlns="" id="{00000000-0008-0000-2000-0000D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5" name="93 CuadroTexto">
          <a:extLst>
            <a:ext uri="{FF2B5EF4-FFF2-40B4-BE49-F238E27FC236}">
              <a16:creationId xmlns:a16="http://schemas.microsoft.com/office/drawing/2014/main" xmlns="" id="{00000000-0008-0000-2000-0000D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6" name="94 CuadroTexto">
          <a:extLst>
            <a:ext uri="{FF2B5EF4-FFF2-40B4-BE49-F238E27FC236}">
              <a16:creationId xmlns:a16="http://schemas.microsoft.com/office/drawing/2014/main" xmlns="" id="{00000000-0008-0000-2000-0000D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7" name="95 CuadroTexto">
          <a:extLst>
            <a:ext uri="{FF2B5EF4-FFF2-40B4-BE49-F238E27FC236}">
              <a16:creationId xmlns:a16="http://schemas.microsoft.com/office/drawing/2014/main" xmlns="" id="{00000000-0008-0000-2000-0000D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8" name="96 CuadroTexto">
          <a:extLst>
            <a:ext uri="{FF2B5EF4-FFF2-40B4-BE49-F238E27FC236}">
              <a16:creationId xmlns:a16="http://schemas.microsoft.com/office/drawing/2014/main" xmlns="" id="{00000000-0008-0000-2000-0000D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9" name="97 CuadroTexto">
          <a:extLst>
            <a:ext uri="{FF2B5EF4-FFF2-40B4-BE49-F238E27FC236}">
              <a16:creationId xmlns:a16="http://schemas.microsoft.com/office/drawing/2014/main" xmlns="" id="{00000000-0008-0000-2000-0000D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0" name="98 CuadroTexto">
          <a:extLst>
            <a:ext uri="{FF2B5EF4-FFF2-40B4-BE49-F238E27FC236}">
              <a16:creationId xmlns:a16="http://schemas.microsoft.com/office/drawing/2014/main" xmlns="" id="{00000000-0008-0000-2000-0000D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1" name="99 CuadroTexto">
          <a:extLst>
            <a:ext uri="{FF2B5EF4-FFF2-40B4-BE49-F238E27FC236}">
              <a16:creationId xmlns:a16="http://schemas.microsoft.com/office/drawing/2014/main" xmlns="" id="{00000000-0008-0000-2000-0000D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2" name="100 CuadroTexto">
          <a:extLst>
            <a:ext uri="{FF2B5EF4-FFF2-40B4-BE49-F238E27FC236}">
              <a16:creationId xmlns:a16="http://schemas.microsoft.com/office/drawing/2014/main" xmlns="" id="{00000000-0008-0000-2000-0000E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3" name="101 CuadroTexto">
          <a:extLst>
            <a:ext uri="{FF2B5EF4-FFF2-40B4-BE49-F238E27FC236}">
              <a16:creationId xmlns:a16="http://schemas.microsoft.com/office/drawing/2014/main" xmlns="" id="{00000000-0008-0000-2000-0000E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4" name="118 CuadroTexto">
          <a:extLst>
            <a:ext uri="{FF2B5EF4-FFF2-40B4-BE49-F238E27FC236}">
              <a16:creationId xmlns:a16="http://schemas.microsoft.com/office/drawing/2014/main" xmlns=""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5" name="119 CuadroTexto">
          <a:extLst>
            <a:ext uri="{FF2B5EF4-FFF2-40B4-BE49-F238E27FC236}">
              <a16:creationId xmlns:a16="http://schemas.microsoft.com/office/drawing/2014/main" xmlns=""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6" name="120 CuadroTexto">
          <a:extLst>
            <a:ext uri="{FF2B5EF4-FFF2-40B4-BE49-F238E27FC236}">
              <a16:creationId xmlns:a16="http://schemas.microsoft.com/office/drawing/2014/main" xmlns=""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7" name="121 CuadroTexto">
          <a:extLst>
            <a:ext uri="{FF2B5EF4-FFF2-40B4-BE49-F238E27FC236}">
              <a16:creationId xmlns:a16="http://schemas.microsoft.com/office/drawing/2014/main" xmlns=""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8" name="122 CuadroTexto">
          <a:extLst>
            <a:ext uri="{FF2B5EF4-FFF2-40B4-BE49-F238E27FC236}">
              <a16:creationId xmlns:a16="http://schemas.microsoft.com/office/drawing/2014/main" xmlns=""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9" name="123 CuadroTexto">
          <a:extLst>
            <a:ext uri="{FF2B5EF4-FFF2-40B4-BE49-F238E27FC236}">
              <a16:creationId xmlns:a16="http://schemas.microsoft.com/office/drawing/2014/main" xmlns=""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0" name="124 CuadroTexto">
          <a:extLst>
            <a:ext uri="{FF2B5EF4-FFF2-40B4-BE49-F238E27FC236}">
              <a16:creationId xmlns:a16="http://schemas.microsoft.com/office/drawing/2014/main" xmlns=""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1" name="125 CuadroTexto">
          <a:extLst>
            <a:ext uri="{FF2B5EF4-FFF2-40B4-BE49-F238E27FC236}">
              <a16:creationId xmlns:a16="http://schemas.microsoft.com/office/drawing/2014/main" xmlns=""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2" name="143 CuadroTexto">
          <a:extLst>
            <a:ext uri="{FF2B5EF4-FFF2-40B4-BE49-F238E27FC236}">
              <a16:creationId xmlns:a16="http://schemas.microsoft.com/office/drawing/2014/main" xmlns=""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3" name="144 CuadroTexto">
          <a:extLst>
            <a:ext uri="{FF2B5EF4-FFF2-40B4-BE49-F238E27FC236}">
              <a16:creationId xmlns:a16="http://schemas.microsoft.com/office/drawing/2014/main" xmlns=""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4" name="145 CuadroTexto">
          <a:extLst>
            <a:ext uri="{FF2B5EF4-FFF2-40B4-BE49-F238E27FC236}">
              <a16:creationId xmlns:a16="http://schemas.microsoft.com/office/drawing/2014/main" xmlns=""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5" name="146 CuadroTexto">
          <a:extLst>
            <a:ext uri="{FF2B5EF4-FFF2-40B4-BE49-F238E27FC236}">
              <a16:creationId xmlns:a16="http://schemas.microsoft.com/office/drawing/2014/main" xmlns=""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6" name="147 CuadroTexto">
          <a:extLst>
            <a:ext uri="{FF2B5EF4-FFF2-40B4-BE49-F238E27FC236}">
              <a16:creationId xmlns:a16="http://schemas.microsoft.com/office/drawing/2014/main" xmlns=""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7" name="148 CuadroTexto">
          <a:extLst>
            <a:ext uri="{FF2B5EF4-FFF2-40B4-BE49-F238E27FC236}">
              <a16:creationId xmlns:a16="http://schemas.microsoft.com/office/drawing/2014/main" xmlns=""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8" name="149 CuadroTexto">
          <a:extLst>
            <a:ext uri="{FF2B5EF4-FFF2-40B4-BE49-F238E27FC236}">
              <a16:creationId xmlns:a16="http://schemas.microsoft.com/office/drawing/2014/main" xmlns=""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9" name="150 CuadroTexto">
          <a:extLst>
            <a:ext uri="{FF2B5EF4-FFF2-40B4-BE49-F238E27FC236}">
              <a16:creationId xmlns:a16="http://schemas.microsoft.com/office/drawing/2014/main" xmlns=""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0" name="151 CuadroTexto">
          <a:extLst>
            <a:ext uri="{FF2B5EF4-FFF2-40B4-BE49-F238E27FC236}">
              <a16:creationId xmlns:a16="http://schemas.microsoft.com/office/drawing/2014/main" xmlns=""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1" name="152 CuadroTexto">
          <a:extLst>
            <a:ext uri="{FF2B5EF4-FFF2-40B4-BE49-F238E27FC236}">
              <a16:creationId xmlns:a16="http://schemas.microsoft.com/office/drawing/2014/main" xmlns=""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2" name="153 CuadroTexto">
          <a:extLst>
            <a:ext uri="{FF2B5EF4-FFF2-40B4-BE49-F238E27FC236}">
              <a16:creationId xmlns:a16="http://schemas.microsoft.com/office/drawing/2014/main" xmlns=""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3" name="154 CuadroTexto">
          <a:extLst>
            <a:ext uri="{FF2B5EF4-FFF2-40B4-BE49-F238E27FC236}">
              <a16:creationId xmlns:a16="http://schemas.microsoft.com/office/drawing/2014/main" xmlns=""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4" name="155 CuadroTexto">
          <a:extLst>
            <a:ext uri="{FF2B5EF4-FFF2-40B4-BE49-F238E27FC236}">
              <a16:creationId xmlns:a16="http://schemas.microsoft.com/office/drawing/2014/main" xmlns=""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5" name="156 CuadroTexto">
          <a:extLst>
            <a:ext uri="{FF2B5EF4-FFF2-40B4-BE49-F238E27FC236}">
              <a16:creationId xmlns:a16="http://schemas.microsoft.com/office/drawing/2014/main" xmlns=""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6" name="157 CuadroTexto">
          <a:extLst>
            <a:ext uri="{FF2B5EF4-FFF2-40B4-BE49-F238E27FC236}">
              <a16:creationId xmlns:a16="http://schemas.microsoft.com/office/drawing/2014/main" xmlns=""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7" name="158 CuadroTexto">
          <a:extLst>
            <a:ext uri="{FF2B5EF4-FFF2-40B4-BE49-F238E27FC236}">
              <a16:creationId xmlns:a16="http://schemas.microsoft.com/office/drawing/2014/main" xmlns=""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8" name="159 CuadroTexto">
          <a:extLst>
            <a:ext uri="{FF2B5EF4-FFF2-40B4-BE49-F238E27FC236}">
              <a16:creationId xmlns:a16="http://schemas.microsoft.com/office/drawing/2014/main" xmlns=""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9" name="160 CuadroTexto">
          <a:extLst>
            <a:ext uri="{FF2B5EF4-FFF2-40B4-BE49-F238E27FC236}">
              <a16:creationId xmlns:a16="http://schemas.microsoft.com/office/drawing/2014/main" xmlns=""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0" name="161 CuadroTexto">
          <a:extLst>
            <a:ext uri="{FF2B5EF4-FFF2-40B4-BE49-F238E27FC236}">
              <a16:creationId xmlns:a16="http://schemas.microsoft.com/office/drawing/2014/main" xmlns=""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1" name="162 CuadroTexto">
          <a:extLst>
            <a:ext uri="{FF2B5EF4-FFF2-40B4-BE49-F238E27FC236}">
              <a16:creationId xmlns:a16="http://schemas.microsoft.com/office/drawing/2014/main" xmlns=""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2" name="163 CuadroTexto">
          <a:extLst>
            <a:ext uri="{FF2B5EF4-FFF2-40B4-BE49-F238E27FC236}">
              <a16:creationId xmlns:a16="http://schemas.microsoft.com/office/drawing/2014/main" xmlns=""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3" name="164 CuadroTexto">
          <a:extLst>
            <a:ext uri="{FF2B5EF4-FFF2-40B4-BE49-F238E27FC236}">
              <a16:creationId xmlns:a16="http://schemas.microsoft.com/office/drawing/2014/main" xmlns=""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4" name="165 CuadroTexto">
          <a:extLst>
            <a:ext uri="{FF2B5EF4-FFF2-40B4-BE49-F238E27FC236}">
              <a16:creationId xmlns:a16="http://schemas.microsoft.com/office/drawing/2014/main" xmlns=""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5" name="166 CuadroTexto">
          <a:extLst>
            <a:ext uri="{FF2B5EF4-FFF2-40B4-BE49-F238E27FC236}">
              <a16:creationId xmlns:a16="http://schemas.microsoft.com/office/drawing/2014/main" xmlns=""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6" name="167 CuadroTexto">
          <a:extLst>
            <a:ext uri="{FF2B5EF4-FFF2-40B4-BE49-F238E27FC236}">
              <a16:creationId xmlns:a16="http://schemas.microsoft.com/office/drawing/2014/main" xmlns=""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7" name="168 CuadroTexto">
          <a:extLst>
            <a:ext uri="{FF2B5EF4-FFF2-40B4-BE49-F238E27FC236}">
              <a16:creationId xmlns:a16="http://schemas.microsoft.com/office/drawing/2014/main" xmlns=""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8" name="169 CuadroTexto">
          <a:extLst>
            <a:ext uri="{FF2B5EF4-FFF2-40B4-BE49-F238E27FC236}">
              <a16:creationId xmlns:a16="http://schemas.microsoft.com/office/drawing/2014/main" xmlns=""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9" name="170 CuadroTexto">
          <a:extLst>
            <a:ext uri="{FF2B5EF4-FFF2-40B4-BE49-F238E27FC236}">
              <a16:creationId xmlns:a16="http://schemas.microsoft.com/office/drawing/2014/main" xmlns=""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0" name="171 CuadroTexto">
          <a:extLst>
            <a:ext uri="{FF2B5EF4-FFF2-40B4-BE49-F238E27FC236}">
              <a16:creationId xmlns:a16="http://schemas.microsoft.com/office/drawing/2014/main" xmlns=""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1" name="172 CuadroTexto">
          <a:extLst>
            <a:ext uri="{FF2B5EF4-FFF2-40B4-BE49-F238E27FC236}">
              <a16:creationId xmlns:a16="http://schemas.microsoft.com/office/drawing/2014/main" xmlns=""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2" name="173 CuadroTexto">
          <a:extLst>
            <a:ext uri="{FF2B5EF4-FFF2-40B4-BE49-F238E27FC236}">
              <a16:creationId xmlns:a16="http://schemas.microsoft.com/office/drawing/2014/main" xmlns=""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3" name="174 CuadroTexto">
          <a:extLst>
            <a:ext uri="{FF2B5EF4-FFF2-40B4-BE49-F238E27FC236}">
              <a16:creationId xmlns:a16="http://schemas.microsoft.com/office/drawing/2014/main" xmlns=""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4" name="175 CuadroTexto">
          <a:extLst>
            <a:ext uri="{FF2B5EF4-FFF2-40B4-BE49-F238E27FC236}">
              <a16:creationId xmlns:a16="http://schemas.microsoft.com/office/drawing/2014/main" xmlns=""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5" name="176 CuadroTexto">
          <a:extLst>
            <a:ext uri="{FF2B5EF4-FFF2-40B4-BE49-F238E27FC236}">
              <a16:creationId xmlns:a16="http://schemas.microsoft.com/office/drawing/2014/main" xmlns=""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6" name="177 CuadroTexto">
          <a:extLst>
            <a:ext uri="{FF2B5EF4-FFF2-40B4-BE49-F238E27FC236}">
              <a16:creationId xmlns:a16="http://schemas.microsoft.com/office/drawing/2014/main" xmlns=""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7" name="178 CuadroTexto">
          <a:extLst>
            <a:ext uri="{FF2B5EF4-FFF2-40B4-BE49-F238E27FC236}">
              <a16:creationId xmlns:a16="http://schemas.microsoft.com/office/drawing/2014/main" xmlns=""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8" name="179 CuadroTexto">
          <a:extLst>
            <a:ext uri="{FF2B5EF4-FFF2-40B4-BE49-F238E27FC236}">
              <a16:creationId xmlns:a16="http://schemas.microsoft.com/office/drawing/2014/main" xmlns=""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9" name="180 CuadroTexto">
          <a:extLst>
            <a:ext uri="{FF2B5EF4-FFF2-40B4-BE49-F238E27FC236}">
              <a16:creationId xmlns:a16="http://schemas.microsoft.com/office/drawing/2014/main" xmlns=""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0" name="181 CuadroTexto">
          <a:extLst>
            <a:ext uri="{FF2B5EF4-FFF2-40B4-BE49-F238E27FC236}">
              <a16:creationId xmlns:a16="http://schemas.microsoft.com/office/drawing/2014/main" xmlns=""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1" name="182 CuadroTexto">
          <a:extLst>
            <a:ext uri="{FF2B5EF4-FFF2-40B4-BE49-F238E27FC236}">
              <a16:creationId xmlns:a16="http://schemas.microsoft.com/office/drawing/2014/main" xmlns=""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2" name="183 CuadroTexto">
          <a:extLst>
            <a:ext uri="{FF2B5EF4-FFF2-40B4-BE49-F238E27FC236}">
              <a16:creationId xmlns:a16="http://schemas.microsoft.com/office/drawing/2014/main" xmlns=""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3" name="184 CuadroTexto">
          <a:extLst>
            <a:ext uri="{FF2B5EF4-FFF2-40B4-BE49-F238E27FC236}">
              <a16:creationId xmlns:a16="http://schemas.microsoft.com/office/drawing/2014/main" xmlns=""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4" name="185 CuadroTexto">
          <a:extLst>
            <a:ext uri="{FF2B5EF4-FFF2-40B4-BE49-F238E27FC236}">
              <a16:creationId xmlns:a16="http://schemas.microsoft.com/office/drawing/2014/main" xmlns=""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5" name="186 CuadroTexto">
          <a:extLst>
            <a:ext uri="{FF2B5EF4-FFF2-40B4-BE49-F238E27FC236}">
              <a16:creationId xmlns:a16="http://schemas.microsoft.com/office/drawing/2014/main" xmlns=""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6" name="187 CuadroTexto">
          <a:extLst>
            <a:ext uri="{FF2B5EF4-FFF2-40B4-BE49-F238E27FC236}">
              <a16:creationId xmlns:a16="http://schemas.microsoft.com/office/drawing/2014/main" xmlns=""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7" name="188 CuadroTexto">
          <a:extLst>
            <a:ext uri="{FF2B5EF4-FFF2-40B4-BE49-F238E27FC236}">
              <a16:creationId xmlns:a16="http://schemas.microsoft.com/office/drawing/2014/main" xmlns=""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8" name="189 CuadroTexto">
          <a:extLst>
            <a:ext uri="{FF2B5EF4-FFF2-40B4-BE49-F238E27FC236}">
              <a16:creationId xmlns:a16="http://schemas.microsoft.com/office/drawing/2014/main" xmlns=""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9" name="190 CuadroTexto">
          <a:extLst>
            <a:ext uri="{FF2B5EF4-FFF2-40B4-BE49-F238E27FC236}">
              <a16:creationId xmlns:a16="http://schemas.microsoft.com/office/drawing/2014/main" xmlns=""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0" name="191 CuadroTexto">
          <a:extLst>
            <a:ext uri="{FF2B5EF4-FFF2-40B4-BE49-F238E27FC236}">
              <a16:creationId xmlns:a16="http://schemas.microsoft.com/office/drawing/2014/main" xmlns=""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1" name="192 CuadroTexto">
          <a:extLst>
            <a:ext uri="{FF2B5EF4-FFF2-40B4-BE49-F238E27FC236}">
              <a16:creationId xmlns:a16="http://schemas.microsoft.com/office/drawing/2014/main" xmlns=""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2" name="193 CuadroTexto">
          <a:extLst>
            <a:ext uri="{FF2B5EF4-FFF2-40B4-BE49-F238E27FC236}">
              <a16:creationId xmlns:a16="http://schemas.microsoft.com/office/drawing/2014/main" xmlns=""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3" name="194 CuadroTexto">
          <a:extLst>
            <a:ext uri="{FF2B5EF4-FFF2-40B4-BE49-F238E27FC236}">
              <a16:creationId xmlns:a16="http://schemas.microsoft.com/office/drawing/2014/main" xmlns=""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4" name="195 CuadroTexto">
          <a:extLst>
            <a:ext uri="{FF2B5EF4-FFF2-40B4-BE49-F238E27FC236}">
              <a16:creationId xmlns:a16="http://schemas.microsoft.com/office/drawing/2014/main" xmlns=""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5" name="196 CuadroTexto">
          <a:extLst>
            <a:ext uri="{FF2B5EF4-FFF2-40B4-BE49-F238E27FC236}">
              <a16:creationId xmlns:a16="http://schemas.microsoft.com/office/drawing/2014/main" xmlns=""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6" name="197 CuadroTexto">
          <a:extLst>
            <a:ext uri="{FF2B5EF4-FFF2-40B4-BE49-F238E27FC236}">
              <a16:creationId xmlns:a16="http://schemas.microsoft.com/office/drawing/2014/main" xmlns=""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7" name="198 CuadroTexto">
          <a:extLst>
            <a:ext uri="{FF2B5EF4-FFF2-40B4-BE49-F238E27FC236}">
              <a16:creationId xmlns:a16="http://schemas.microsoft.com/office/drawing/2014/main" xmlns=""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8" name="199 CuadroTexto">
          <a:extLst>
            <a:ext uri="{FF2B5EF4-FFF2-40B4-BE49-F238E27FC236}">
              <a16:creationId xmlns:a16="http://schemas.microsoft.com/office/drawing/2014/main" xmlns=""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9" name="200 CuadroTexto">
          <a:extLst>
            <a:ext uri="{FF2B5EF4-FFF2-40B4-BE49-F238E27FC236}">
              <a16:creationId xmlns:a16="http://schemas.microsoft.com/office/drawing/2014/main" xmlns=""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0" name="201 CuadroTexto">
          <a:extLst>
            <a:ext uri="{FF2B5EF4-FFF2-40B4-BE49-F238E27FC236}">
              <a16:creationId xmlns:a16="http://schemas.microsoft.com/office/drawing/2014/main" xmlns=""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1" name="202 CuadroTexto">
          <a:extLst>
            <a:ext uri="{FF2B5EF4-FFF2-40B4-BE49-F238E27FC236}">
              <a16:creationId xmlns:a16="http://schemas.microsoft.com/office/drawing/2014/main" xmlns=""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2" name="203 CuadroTexto">
          <a:extLst>
            <a:ext uri="{FF2B5EF4-FFF2-40B4-BE49-F238E27FC236}">
              <a16:creationId xmlns:a16="http://schemas.microsoft.com/office/drawing/2014/main" xmlns=""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3" name="204 CuadroTexto">
          <a:extLst>
            <a:ext uri="{FF2B5EF4-FFF2-40B4-BE49-F238E27FC236}">
              <a16:creationId xmlns:a16="http://schemas.microsoft.com/office/drawing/2014/main" xmlns=""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4" name="205 CuadroTexto">
          <a:extLst>
            <a:ext uri="{FF2B5EF4-FFF2-40B4-BE49-F238E27FC236}">
              <a16:creationId xmlns:a16="http://schemas.microsoft.com/office/drawing/2014/main" xmlns=""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5" name="206 CuadroTexto">
          <a:extLst>
            <a:ext uri="{FF2B5EF4-FFF2-40B4-BE49-F238E27FC236}">
              <a16:creationId xmlns:a16="http://schemas.microsoft.com/office/drawing/2014/main" xmlns=""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6" name="207 CuadroTexto">
          <a:extLst>
            <a:ext uri="{FF2B5EF4-FFF2-40B4-BE49-F238E27FC236}">
              <a16:creationId xmlns:a16="http://schemas.microsoft.com/office/drawing/2014/main" xmlns=""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7" name="208 CuadroTexto">
          <a:extLst>
            <a:ext uri="{FF2B5EF4-FFF2-40B4-BE49-F238E27FC236}">
              <a16:creationId xmlns:a16="http://schemas.microsoft.com/office/drawing/2014/main" xmlns=""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8" name="209 CuadroTexto">
          <a:extLst>
            <a:ext uri="{FF2B5EF4-FFF2-40B4-BE49-F238E27FC236}">
              <a16:creationId xmlns:a16="http://schemas.microsoft.com/office/drawing/2014/main" xmlns=""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9" name="210 CuadroTexto">
          <a:extLst>
            <a:ext uri="{FF2B5EF4-FFF2-40B4-BE49-F238E27FC236}">
              <a16:creationId xmlns:a16="http://schemas.microsoft.com/office/drawing/2014/main" xmlns=""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0" name="211 CuadroTexto">
          <a:extLst>
            <a:ext uri="{FF2B5EF4-FFF2-40B4-BE49-F238E27FC236}">
              <a16:creationId xmlns:a16="http://schemas.microsoft.com/office/drawing/2014/main" xmlns=""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1" name="212 CuadroTexto">
          <a:extLst>
            <a:ext uri="{FF2B5EF4-FFF2-40B4-BE49-F238E27FC236}">
              <a16:creationId xmlns:a16="http://schemas.microsoft.com/office/drawing/2014/main" xmlns=""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2" name="213 CuadroTexto">
          <a:extLst>
            <a:ext uri="{FF2B5EF4-FFF2-40B4-BE49-F238E27FC236}">
              <a16:creationId xmlns:a16="http://schemas.microsoft.com/office/drawing/2014/main" xmlns=""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3" name="214 CuadroTexto">
          <a:extLst>
            <a:ext uri="{FF2B5EF4-FFF2-40B4-BE49-F238E27FC236}">
              <a16:creationId xmlns:a16="http://schemas.microsoft.com/office/drawing/2014/main" xmlns=""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4" name="215 CuadroTexto">
          <a:extLst>
            <a:ext uri="{FF2B5EF4-FFF2-40B4-BE49-F238E27FC236}">
              <a16:creationId xmlns:a16="http://schemas.microsoft.com/office/drawing/2014/main" xmlns=""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5" name="216 CuadroTexto">
          <a:extLst>
            <a:ext uri="{FF2B5EF4-FFF2-40B4-BE49-F238E27FC236}">
              <a16:creationId xmlns:a16="http://schemas.microsoft.com/office/drawing/2014/main" xmlns=""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6" name="217 CuadroTexto">
          <a:extLst>
            <a:ext uri="{FF2B5EF4-FFF2-40B4-BE49-F238E27FC236}">
              <a16:creationId xmlns:a16="http://schemas.microsoft.com/office/drawing/2014/main" xmlns=""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7" name="218 CuadroTexto">
          <a:extLst>
            <a:ext uri="{FF2B5EF4-FFF2-40B4-BE49-F238E27FC236}">
              <a16:creationId xmlns:a16="http://schemas.microsoft.com/office/drawing/2014/main" xmlns=""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8" name="219 CuadroTexto">
          <a:extLst>
            <a:ext uri="{FF2B5EF4-FFF2-40B4-BE49-F238E27FC236}">
              <a16:creationId xmlns:a16="http://schemas.microsoft.com/office/drawing/2014/main" xmlns=""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9" name="220 CuadroTexto">
          <a:extLst>
            <a:ext uri="{FF2B5EF4-FFF2-40B4-BE49-F238E27FC236}">
              <a16:creationId xmlns:a16="http://schemas.microsoft.com/office/drawing/2014/main" xmlns=""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0" name="221 CuadroTexto">
          <a:extLst>
            <a:ext uri="{FF2B5EF4-FFF2-40B4-BE49-F238E27FC236}">
              <a16:creationId xmlns:a16="http://schemas.microsoft.com/office/drawing/2014/main" xmlns=""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1" name="222 CuadroTexto">
          <a:extLst>
            <a:ext uri="{FF2B5EF4-FFF2-40B4-BE49-F238E27FC236}">
              <a16:creationId xmlns:a16="http://schemas.microsoft.com/office/drawing/2014/main" xmlns=""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2" name="223 CuadroTexto">
          <a:extLst>
            <a:ext uri="{FF2B5EF4-FFF2-40B4-BE49-F238E27FC236}">
              <a16:creationId xmlns:a16="http://schemas.microsoft.com/office/drawing/2014/main" xmlns=""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3" name="224 CuadroTexto">
          <a:extLst>
            <a:ext uri="{FF2B5EF4-FFF2-40B4-BE49-F238E27FC236}">
              <a16:creationId xmlns:a16="http://schemas.microsoft.com/office/drawing/2014/main" xmlns=""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4" name="225 CuadroTexto">
          <a:extLst>
            <a:ext uri="{FF2B5EF4-FFF2-40B4-BE49-F238E27FC236}">
              <a16:creationId xmlns:a16="http://schemas.microsoft.com/office/drawing/2014/main" xmlns=""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5" name="226 CuadroTexto">
          <a:extLst>
            <a:ext uri="{FF2B5EF4-FFF2-40B4-BE49-F238E27FC236}">
              <a16:creationId xmlns:a16="http://schemas.microsoft.com/office/drawing/2014/main" xmlns=""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6" name="227 CuadroTexto">
          <a:extLst>
            <a:ext uri="{FF2B5EF4-FFF2-40B4-BE49-F238E27FC236}">
              <a16:creationId xmlns:a16="http://schemas.microsoft.com/office/drawing/2014/main" xmlns=""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7" name="228 CuadroTexto">
          <a:extLst>
            <a:ext uri="{FF2B5EF4-FFF2-40B4-BE49-F238E27FC236}">
              <a16:creationId xmlns:a16="http://schemas.microsoft.com/office/drawing/2014/main" xmlns=""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8" name="229 CuadroTexto">
          <a:extLst>
            <a:ext uri="{FF2B5EF4-FFF2-40B4-BE49-F238E27FC236}">
              <a16:creationId xmlns:a16="http://schemas.microsoft.com/office/drawing/2014/main" xmlns=""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9" name="230 CuadroTexto">
          <a:extLst>
            <a:ext uri="{FF2B5EF4-FFF2-40B4-BE49-F238E27FC236}">
              <a16:creationId xmlns:a16="http://schemas.microsoft.com/office/drawing/2014/main" xmlns=""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0" name="231 CuadroTexto">
          <a:extLst>
            <a:ext uri="{FF2B5EF4-FFF2-40B4-BE49-F238E27FC236}">
              <a16:creationId xmlns:a16="http://schemas.microsoft.com/office/drawing/2014/main" xmlns=""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1" name="232 CuadroTexto">
          <a:extLst>
            <a:ext uri="{FF2B5EF4-FFF2-40B4-BE49-F238E27FC236}">
              <a16:creationId xmlns:a16="http://schemas.microsoft.com/office/drawing/2014/main" xmlns=""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2" name="233 CuadroTexto">
          <a:extLst>
            <a:ext uri="{FF2B5EF4-FFF2-40B4-BE49-F238E27FC236}">
              <a16:creationId xmlns:a16="http://schemas.microsoft.com/office/drawing/2014/main" xmlns=""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3" name="234 CuadroTexto">
          <a:extLst>
            <a:ext uri="{FF2B5EF4-FFF2-40B4-BE49-F238E27FC236}">
              <a16:creationId xmlns:a16="http://schemas.microsoft.com/office/drawing/2014/main" xmlns=""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4" name="235 CuadroTexto">
          <a:extLst>
            <a:ext uri="{FF2B5EF4-FFF2-40B4-BE49-F238E27FC236}">
              <a16:creationId xmlns:a16="http://schemas.microsoft.com/office/drawing/2014/main" xmlns=""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5" name="236 CuadroTexto">
          <a:extLst>
            <a:ext uri="{FF2B5EF4-FFF2-40B4-BE49-F238E27FC236}">
              <a16:creationId xmlns:a16="http://schemas.microsoft.com/office/drawing/2014/main" xmlns=""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6" name="237 CuadroTexto">
          <a:extLst>
            <a:ext uri="{FF2B5EF4-FFF2-40B4-BE49-F238E27FC236}">
              <a16:creationId xmlns:a16="http://schemas.microsoft.com/office/drawing/2014/main" xmlns=""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7" name="238 CuadroTexto">
          <a:extLst>
            <a:ext uri="{FF2B5EF4-FFF2-40B4-BE49-F238E27FC236}">
              <a16:creationId xmlns:a16="http://schemas.microsoft.com/office/drawing/2014/main" xmlns=""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8" name="239 CuadroTexto">
          <a:extLst>
            <a:ext uri="{FF2B5EF4-FFF2-40B4-BE49-F238E27FC236}">
              <a16:creationId xmlns:a16="http://schemas.microsoft.com/office/drawing/2014/main" xmlns=""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9" name="240 CuadroTexto">
          <a:extLst>
            <a:ext uri="{FF2B5EF4-FFF2-40B4-BE49-F238E27FC236}">
              <a16:creationId xmlns:a16="http://schemas.microsoft.com/office/drawing/2014/main" xmlns=""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0" name="241 CuadroTexto">
          <a:extLst>
            <a:ext uri="{FF2B5EF4-FFF2-40B4-BE49-F238E27FC236}">
              <a16:creationId xmlns:a16="http://schemas.microsoft.com/office/drawing/2014/main" xmlns=""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1" name="242 CuadroTexto">
          <a:extLst>
            <a:ext uri="{FF2B5EF4-FFF2-40B4-BE49-F238E27FC236}">
              <a16:creationId xmlns:a16="http://schemas.microsoft.com/office/drawing/2014/main" xmlns=""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2" name="243 CuadroTexto">
          <a:extLst>
            <a:ext uri="{FF2B5EF4-FFF2-40B4-BE49-F238E27FC236}">
              <a16:creationId xmlns:a16="http://schemas.microsoft.com/office/drawing/2014/main" xmlns=""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3" name="244 CuadroTexto">
          <a:extLst>
            <a:ext uri="{FF2B5EF4-FFF2-40B4-BE49-F238E27FC236}">
              <a16:creationId xmlns:a16="http://schemas.microsoft.com/office/drawing/2014/main" xmlns=""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4" name="245 CuadroTexto">
          <a:extLst>
            <a:ext uri="{FF2B5EF4-FFF2-40B4-BE49-F238E27FC236}">
              <a16:creationId xmlns:a16="http://schemas.microsoft.com/office/drawing/2014/main" xmlns=""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5" name="246 CuadroTexto">
          <a:extLst>
            <a:ext uri="{FF2B5EF4-FFF2-40B4-BE49-F238E27FC236}">
              <a16:creationId xmlns:a16="http://schemas.microsoft.com/office/drawing/2014/main" xmlns=""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6" name="247 CuadroTexto">
          <a:extLst>
            <a:ext uri="{FF2B5EF4-FFF2-40B4-BE49-F238E27FC236}">
              <a16:creationId xmlns:a16="http://schemas.microsoft.com/office/drawing/2014/main" xmlns=""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7" name="248 CuadroTexto">
          <a:extLst>
            <a:ext uri="{FF2B5EF4-FFF2-40B4-BE49-F238E27FC236}">
              <a16:creationId xmlns:a16="http://schemas.microsoft.com/office/drawing/2014/main" xmlns=""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8" name="249 CuadroTexto">
          <a:extLst>
            <a:ext uri="{FF2B5EF4-FFF2-40B4-BE49-F238E27FC236}">
              <a16:creationId xmlns:a16="http://schemas.microsoft.com/office/drawing/2014/main" xmlns=""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9" name="250 CuadroTexto">
          <a:extLst>
            <a:ext uri="{FF2B5EF4-FFF2-40B4-BE49-F238E27FC236}">
              <a16:creationId xmlns:a16="http://schemas.microsoft.com/office/drawing/2014/main" xmlns=""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0" name="251 CuadroTexto">
          <a:extLst>
            <a:ext uri="{FF2B5EF4-FFF2-40B4-BE49-F238E27FC236}">
              <a16:creationId xmlns:a16="http://schemas.microsoft.com/office/drawing/2014/main" xmlns=""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1" name="252 CuadroTexto">
          <a:extLst>
            <a:ext uri="{FF2B5EF4-FFF2-40B4-BE49-F238E27FC236}">
              <a16:creationId xmlns:a16="http://schemas.microsoft.com/office/drawing/2014/main" xmlns=""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2" name="253 CuadroTexto">
          <a:extLst>
            <a:ext uri="{FF2B5EF4-FFF2-40B4-BE49-F238E27FC236}">
              <a16:creationId xmlns:a16="http://schemas.microsoft.com/office/drawing/2014/main" xmlns=""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3" name="254 CuadroTexto">
          <a:extLst>
            <a:ext uri="{FF2B5EF4-FFF2-40B4-BE49-F238E27FC236}">
              <a16:creationId xmlns:a16="http://schemas.microsoft.com/office/drawing/2014/main" xmlns=""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4" name="255 CuadroTexto">
          <a:extLst>
            <a:ext uri="{FF2B5EF4-FFF2-40B4-BE49-F238E27FC236}">
              <a16:creationId xmlns:a16="http://schemas.microsoft.com/office/drawing/2014/main" xmlns=""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5" name="256 CuadroTexto">
          <a:extLst>
            <a:ext uri="{FF2B5EF4-FFF2-40B4-BE49-F238E27FC236}">
              <a16:creationId xmlns:a16="http://schemas.microsoft.com/office/drawing/2014/main" xmlns=""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6" name="257 CuadroTexto">
          <a:extLst>
            <a:ext uri="{FF2B5EF4-FFF2-40B4-BE49-F238E27FC236}">
              <a16:creationId xmlns:a16="http://schemas.microsoft.com/office/drawing/2014/main" xmlns=""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7" name="258 CuadroTexto">
          <a:extLst>
            <a:ext uri="{FF2B5EF4-FFF2-40B4-BE49-F238E27FC236}">
              <a16:creationId xmlns:a16="http://schemas.microsoft.com/office/drawing/2014/main" xmlns=""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8" name="259 CuadroTexto">
          <a:extLst>
            <a:ext uri="{FF2B5EF4-FFF2-40B4-BE49-F238E27FC236}">
              <a16:creationId xmlns:a16="http://schemas.microsoft.com/office/drawing/2014/main" xmlns=""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9" name="260 CuadroTexto">
          <a:extLst>
            <a:ext uri="{FF2B5EF4-FFF2-40B4-BE49-F238E27FC236}">
              <a16:creationId xmlns:a16="http://schemas.microsoft.com/office/drawing/2014/main" xmlns=""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0" name="261 CuadroTexto">
          <a:extLst>
            <a:ext uri="{FF2B5EF4-FFF2-40B4-BE49-F238E27FC236}">
              <a16:creationId xmlns:a16="http://schemas.microsoft.com/office/drawing/2014/main" xmlns=""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1" name="262 CuadroTexto">
          <a:extLst>
            <a:ext uri="{FF2B5EF4-FFF2-40B4-BE49-F238E27FC236}">
              <a16:creationId xmlns:a16="http://schemas.microsoft.com/office/drawing/2014/main" xmlns=""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2" name="263 CuadroTexto">
          <a:extLst>
            <a:ext uri="{FF2B5EF4-FFF2-40B4-BE49-F238E27FC236}">
              <a16:creationId xmlns:a16="http://schemas.microsoft.com/office/drawing/2014/main" xmlns=""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3" name="264 CuadroTexto">
          <a:extLst>
            <a:ext uri="{FF2B5EF4-FFF2-40B4-BE49-F238E27FC236}">
              <a16:creationId xmlns:a16="http://schemas.microsoft.com/office/drawing/2014/main" xmlns=""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4" name="265 CuadroTexto">
          <a:extLst>
            <a:ext uri="{FF2B5EF4-FFF2-40B4-BE49-F238E27FC236}">
              <a16:creationId xmlns:a16="http://schemas.microsoft.com/office/drawing/2014/main" xmlns=""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5" name="266 CuadroTexto">
          <a:extLst>
            <a:ext uri="{FF2B5EF4-FFF2-40B4-BE49-F238E27FC236}">
              <a16:creationId xmlns:a16="http://schemas.microsoft.com/office/drawing/2014/main" xmlns=""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6" name="267 CuadroTexto">
          <a:extLst>
            <a:ext uri="{FF2B5EF4-FFF2-40B4-BE49-F238E27FC236}">
              <a16:creationId xmlns:a16="http://schemas.microsoft.com/office/drawing/2014/main" xmlns=""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687" name="268 CuadroTexto">
          <a:extLst>
            <a:ext uri="{FF2B5EF4-FFF2-40B4-BE49-F238E27FC236}">
              <a16:creationId xmlns:a16="http://schemas.microsoft.com/office/drawing/2014/main" xmlns="" id="{00000000-0008-0000-2000-00006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88" name="269 CuadroTexto">
          <a:extLst>
            <a:ext uri="{FF2B5EF4-FFF2-40B4-BE49-F238E27FC236}">
              <a16:creationId xmlns:a16="http://schemas.microsoft.com/office/drawing/2014/main" xmlns="" id="{00000000-0008-0000-2000-000068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89" name="270 CuadroTexto">
          <a:extLst>
            <a:ext uri="{FF2B5EF4-FFF2-40B4-BE49-F238E27FC236}">
              <a16:creationId xmlns:a16="http://schemas.microsoft.com/office/drawing/2014/main" xmlns="" id="{00000000-0008-0000-2000-000069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0" name="271 CuadroTexto">
          <a:extLst>
            <a:ext uri="{FF2B5EF4-FFF2-40B4-BE49-F238E27FC236}">
              <a16:creationId xmlns:a16="http://schemas.microsoft.com/office/drawing/2014/main" xmlns="" id="{00000000-0008-0000-2000-00006A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1" name="272 CuadroTexto">
          <a:extLst>
            <a:ext uri="{FF2B5EF4-FFF2-40B4-BE49-F238E27FC236}">
              <a16:creationId xmlns:a16="http://schemas.microsoft.com/office/drawing/2014/main" xmlns="" id="{00000000-0008-0000-2000-00006B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2" name="273 CuadroTexto">
          <a:extLst>
            <a:ext uri="{FF2B5EF4-FFF2-40B4-BE49-F238E27FC236}">
              <a16:creationId xmlns:a16="http://schemas.microsoft.com/office/drawing/2014/main" xmlns="" id="{00000000-0008-0000-2000-00006C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3" name="274 CuadroTexto">
          <a:extLst>
            <a:ext uri="{FF2B5EF4-FFF2-40B4-BE49-F238E27FC236}">
              <a16:creationId xmlns:a16="http://schemas.microsoft.com/office/drawing/2014/main" xmlns="" id="{00000000-0008-0000-2000-00006D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4" name="275 CuadroTexto">
          <a:extLst>
            <a:ext uri="{FF2B5EF4-FFF2-40B4-BE49-F238E27FC236}">
              <a16:creationId xmlns:a16="http://schemas.microsoft.com/office/drawing/2014/main" xmlns="" id="{00000000-0008-0000-2000-00006E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5" name="276 CuadroTexto">
          <a:extLst>
            <a:ext uri="{FF2B5EF4-FFF2-40B4-BE49-F238E27FC236}">
              <a16:creationId xmlns:a16="http://schemas.microsoft.com/office/drawing/2014/main" xmlns="" id="{00000000-0008-0000-2000-00006F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6" name="277 CuadroTexto">
          <a:extLst>
            <a:ext uri="{FF2B5EF4-FFF2-40B4-BE49-F238E27FC236}">
              <a16:creationId xmlns:a16="http://schemas.microsoft.com/office/drawing/2014/main" xmlns="" id="{00000000-0008-0000-2000-000070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7" name="278 CuadroTexto">
          <a:extLst>
            <a:ext uri="{FF2B5EF4-FFF2-40B4-BE49-F238E27FC236}">
              <a16:creationId xmlns:a16="http://schemas.microsoft.com/office/drawing/2014/main" xmlns="" id="{00000000-0008-0000-2000-000071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8" name="279 CuadroTexto">
          <a:extLst>
            <a:ext uri="{FF2B5EF4-FFF2-40B4-BE49-F238E27FC236}">
              <a16:creationId xmlns:a16="http://schemas.microsoft.com/office/drawing/2014/main" xmlns="" id="{00000000-0008-0000-2000-000072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9" name="280 CuadroTexto">
          <a:extLst>
            <a:ext uri="{FF2B5EF4-FFF2-40B4-BE49-F238E27FC236}">
              <a16:creationId xmlns:a16="http://schemas.microsoft.com/office/drawing/2014/main" xmlns="" id="{00000000-0008-0000-2000-000073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0" name="281 CuadroTexto">
          <a:extLst>
            <a:ext uri="{FF2B5EF4-FFF2-40B4-BE49-F238E27FC236}">
              <a16:creationId xmlns:a16="http://schemas.microsoft.com/office/drawing/2014/main" xmlns="" id="{00000000-0008-0000-2000-000074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1" name="282 CuadroTexto">
          <a:extLst>
            <a:ext uri="{FF2B5EF4-FFF2-40B4-BE49-F238E27FC236}">
              <a16:creationId xmlns:a16="http://schemas.microsoft.com/office/drawing/2014/main" xmlns="" id="{00000000-0008-0000-2000-000075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2" name="283 CuadroTexto">
          <a:extLst>
            <a:ext uri="{FF2B5EF4-FFF2-40B4-BE49-F238E27FC236}">
              <a16:creationId xmlns:a16="http://schemas.microsoft.com/office/drawing/2014/main" xmlns="" id="{00000000-0008-0000-2000-000076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3" name="284 CuadroTexto">
          <a:extLst>
            <a:ext uri="{FF2B5EF4-FFF2-40B4-BE49-F238E27FC236}">
              <a16:creationId xmlns:a16="http://schemas.microsoft.com/office/drawing/2014/main" xmlns="" id="{00000000-0008-0000-2000-00007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4" name="285 CuadroTexto">
          <a:extLst>
            <a:ext uri="{FF2B5EF4-FFF2-40B4-BE49-F238E27FC236}">
              <a16:creationId xmlns:a16="http://schemas.microsoft.com/office/drawing/2014/main" xmlns=""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5" name="286 CuadroTexto">
          <a:extLst>
            <a:ext uri="{FF2B5EF4-FFF2-40B4-BE49-F238E27FC236}">
              <a16:creationId xmlns:a16="http://schemas.microsoft.com/office/drawing/2014/main" xmlns=""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6" name="287 CuadroTexto">
          <a:extLst>
            <a:ext uri="{FF2B5EF4-FFF2-40B4-BE49-F238E27FC236}">
              <a16:creationId xmlns:a16="http://schemas.microsoft.com/office/drawing/2014/main" xmlns=""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7" name="288 CuadroTexto">
          <a:extLst>
            <a:ext uri="{FF2B5EF4-FFF2-40B4-BE49-F238E27FC236}">
              <a16:creationId xmlns:a16="http://schemas.microsoft.com/office/drawing/2014/main" xmlns=""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8" name="289 CuadroTexto">
          <a:extLst>
            <a:ext uri="{FF2B5EF4-FFF2-40B4-BE49-F238E27FC236}">
              <a16:creationId xmlns:a16="http://schemas.microsoft.com/office/drawing/2014/main" xmlns=""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9" name="290 CuadroTexto">
          <a:extLst>
            <a:ext uri="{FF2B5EF4-FFF2-40B4-BE49-F238E27FC236}">
              <a16:creationId xmlns:a16="http://schemas.microsoft.com/office/drawing/2014/main" xmlns=""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0" name="291 CuadroTexto">
          <a:extLst>
            <a:ext uri="{FF2B5EF4-FFF2-40B4-BE49-F238E27FC236}">
              <a16:creationId xmlns:a16="http://schemas.microsoft.com/office/drawing/2014/main" xmlns=""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1" name="292 CuadroTexto">
          <a:extLst>
            <a:ext uri="{FF2B5EF4-FFF2-40B4-BE49-F238E27FC236}">
              <a16:creationId xmlns:a16="http://schemas.microsoft.com/office/drawing/2014/main" xmlns=""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2" name="293 CuadroTexto">
          <a:extLst>
            <a:ext uri="{FF2B5EF4-FFF2-40B4-BE49-F238E27FC236}">
              <a16:creationId xmlns:a16="http://schemas.microsoft.com/office/drawing/2014/main" xmlns=""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3" name="294 CuadroTexto">
          <a:extLst>
            <a:ext uri="{FF2B5EF4-FFF2-40B4-BE49-F238E27FC236}">
              <a16:creationId xmlns:a16="http://schemas.microsoft.com/office/drawing/2014/main" xmlns=""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4" name="295 CuadroTexto">
          <a:extLst>
            <a:ext uri="{FF2B5EF4-FFF2-40B4-BE49-F238E27FC236}">
              <a16:creationId xmlns:a16="http://schemas.microsoft.com/office/drawing/2014/main" xmlns=""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5" name="296 CuadroTexto">
          <a:extLst>
            <a:ext uri="{FF2B5EF4-FFF2-40B4-BE49-F238E27FC236}">
              <a16:creationId xmlns:a16="http://schemas.microsoft.com/office/drawing/2014/main" xmlns=""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6" name="17 CuadroTexto">
          <a:extLst>
            <a:ext uri="{FF2B5EF4-FFF2-40B4-BE49-F238E27FC236}">
              <a16:creationId xmlns:a16="http://schemas.microsoft.com/office/drawing/2014/main" xmlns=""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717" name="90 CuadroTexto">
          <a:extLst>
            <a:ext uri="{FF2B5EF4-FFF2-40B4-BE49-F238E27FC236}">
              <a16:creationId xmlns:a16="http://schemas.microsoft.com/office/drawing/2014/main" xmlns="" id="{00000000-0008-0000-2000-000085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18" name="91 CuadroTexto">
          <a:extLst>
            <a:ext uri="{FF2B5EF4-FFF2-40B4-BE49-F238E27FC236}">
              <a16:creationId xmlns:a16="http://schemas.microsoft.com/office/drawing/2014/main" xmlns="" id="{00000000-0008-0000-2000-000086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19" name="92 CuadroTexto">
          <a:extLst>
            <a:ext uri="{FF2B5EF4-FFF2-40B4-BE49-F238E27FC236}">
              <a16:creationId xmlns:a16="http://schemas.microsoft.com/office/drawing/2014/main" xmlns="" id="{00000000-0008-0000-2000-000087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0" name="93 CuadroTexto">
          <a:extLst>
            <a:ext uri="{FF2B5EF4-FFF2-40B4-BE49-F238E27FC236}">
              <a16:creationId xmlns:a16="http://schemas.microsoft.com/office/drawing/2014/main" xmlns="" id="{00000000-0008-0000-2000-000088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1" name="94 CuadroTexto">
          <a:extLst>
            <a:ext uri="{FF2B5EF4-FFF2-40B4-BE49-F238E27FC236}">
              <a16:creationId xmlns:a16="http://schemas.microsoft.com/office/drawing/2014/main" xmlns="" id="{00000000-0008-0000-2000-000089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2" name="95 CuadroTexto">
          <a:extLst>
            <a:ext uri="{FF2B5EF4-FFF2-40B4-BE49-F238E27FC236}">
              <a16:creationId xmlns:a16="http://schemas.microsoft.com/office/drawing/2014/main" xmlns="" id="{00000000-0008-0000-2000-00008A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3" name="96 CuadroTexto">
          <a:extLst>
            <a:ext uri="{FF2B5EF4-FFF2-40B4-BE49-F238E27FC236}">
              <a16:creationId xmlns:a16="http://schemas.microsoft.com/office/drawing/2014/main" xmlns="" id="{00000000-0008-0000-2000-00008B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4" name="97 CuadroTexto">
          <a:extLst>
            <a:ext uri="{FF2B5EF4-FFF2-40B4-BE49-F238E27FC236}">
              <a16:creationId xmlns:a16="http://schemas.microsoft.com/office/drawing/2014/main" xmlns="" id="{00000000-0008-0000-2000-00008C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5" name="98 CuadroTexto">
          <a:extLst>
            <a:ext uri="{FF2B5EF4-FFF2-40B4-BE49-F238E27FC236}">
              <a16:creationId xmlns:a16="http://schemas.microsoft.com/office/drawing/2014/main" xmlns="" id="{00000000-0008-0000-2000-00008D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6" name="99 CuadroTexto">
          <a:extLst>
            <a:ext uri="{FF2B5EF4-FFF2-40B4-BE49-F238E27FC236}">
              <a16:creationId xmlns:a16="http://schemas.microsoft.com/office/drawing/2014/main" xmlns="" id="{00000000-0008-0000-2000-00008E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7" name="100 CuadroTexto">
          <a:extLst>
            <a:ext uri="{FF2B5EF4-FFF2-40B4-BE49-F238E27FC236}">
              <a16:creationId xmlns:a16="http://schemas.microsoft.com/office/drawing/2014/main" xmlns="" id="{00000000-0008-0000-2000-00008F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8" name="101 CuadroTexto">
          <a:extLst>
            <a:ext uri="{FF2B5EF4-FFF2-40B4-BE49-F238E27FC236}">
              <a16:creationId xmlns:a16="http://schemas.microsoft.com/office/drawing/2014/main" xmlns="" id="{00000000-0008-0000-2000-000090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9" name="118 CuadroTexto">
          <a:extLst>
            <a:ext uri="{FF2B5EF4-FFF2-40B4-BE49-F238E27FC236}">
              <a16:creationId xmlns:a16="http://schemas.microsoft.com/office/drawing/2014/main" xmlns=""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0" name="119 CuadroTexto">
          <a:extLst>
            <a:ext uri="{FF2B5EF4-FFF2-40B4-BE49-F238E27FC236}">
              <a16:creationId xmlns:a16="http://schemas.microsoft.com/office/drawing/2014/main" xmlns=""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1" name="120 CuadroTexto">
          <a:extLst>
            <a:ext uri="{FF2B5EF4-FFF2-40B4-BE49-F238E27FC236}">
              <a16:creationId xmlns:a16="http://schemas.microsoft.com/office/drawing/2014/main" xmlns=""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2" name="121 CuadroTexto">
          <a:extLst>
            <a:ext uri="{FF2B5EF4-FFF2-40B4-BE49-F238E27FC236}">
              <a16:creationId xmlns:a16="http://schemas.microsoft.com/office/drawing/2014/main" xmlns=""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3" name="122 CuadroTexto">
          <a:extLst>
            <a:ext uri="{FF2B5EF4-FFF2-40B4-BE49-F238E27FC236}">
              <a16:creationId xmlns:a16="http://schemas.microsoft.com/office/drawing/2014/main" xmlns=""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4" name="123 CuadroTexto">
          <a:extLst>
            <a:ext uri="{FF2B5EF4-FFF2-40B4-BE49-F238E27FC236}">
              <a16:creationId xmlns:a16="http://schemas.microsoft.com/office/drawing/2014/main" xmlns=""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5" name="124 CuadroTexto">
          <a:extLst>
            <a:ext uri="{FF2B5EF4-FFF2-40B4-BE49-F238E27FC236}">
              <a16:creationId xmlns:a16="http://schemas.microsoft.com/office/drawing/2014/main" xmlns=""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6" name="125 CuadroTexto">
          <a:extLst>
            <a:ext uri="{FF2B5EF4-FFF2-40B4-BE49-F238E27FC236}">
              <a16:creationId xmlns:a16="http://schemas.microsoft.com/office/drawing/2014/main" xmlns=""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7" name="143 CuadroTexto">
          <a:extLst>
            <a:ext uri="{FF2B5EF4-FFF2-40B4-BE49-F238E27FC236}">
              <a16:creationId xmlns:a16="http://schemas.microsoft.com/office/drawing/2014/main" xmlns=""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8" name="144 CuadroTexto">
          <a:extLst>
            <a:ext uri="{FF2B5EF4-FFF2-40B4-BE49-F238E27FC236}">
              <a16:creationId xmlns:a16="http://schemas.microsoft.com/office/drawing/2014/main" xmlns=""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9" name="145 CuadroTexto">
          <a:extLst>
            <a:ext uri="{FF2B5EF4-FFF2-40B4-BE49-F238E27FC236}">
              <a16:creationId xmlns:a16="http://schemas.microsoft.com/office/drawing/2014/main" xmlns=""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0" name="146 CuadroTexto">
          <a:extLst>
            <a:ext uri="{FF2B5EF4-FFF2-40B4-BE49-F238E27FC236}">
              <a16:creationId xmlns:a16="http://schemas.microsoft.com/office/drawing/2014/main" xmlns=""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1" name="147 CuadroTexto">
          <a:extLst>
            <a:ext uri="{FF2B5EF4-FFF2-40B4-BE49-F238E27FC236}">
              <a16:creationId xmlns:a16="http://schemas.microsoft.com/office/drawing/2014/main" xmlns=""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2" name="148 CuadroTexto">
          <a:extLst>
            <a:ext uri="{FF2B5EF4-FFF2-40B4-BE49-F238E27FC236}">
              <a16:creationId xmlns:a16="http://schemas.microsoft.com/office/drawing/2014/main" xmlns=""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3" name="149 CuadroTexto">
          <a:extLst>
            <a:ext uri="{FF2B5EF4-FFF2-40B4-BE49-F238E27FC236}">
              <a16:creationId xmlns:a16="http://schemas.microsoft.com/office/drawing/2014/main" xmlns=""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4" name="150 CuadroTexto">
          <a:extLst>
            <a:ext uri="{FF2B5EF4-FFF2-40B4-BE49-F238E27FC236}">
              <a16:creationId xmlns:a16="http://schemas.microsoft.com/office/drawing/2014/main" xmlns=""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5" name="151 CuadroTexto">
          <a:extLst>
            <a:ext uri="{FF2B5EF4-FFF2-40B4-BE49-F238E27FC236}">
              <a16:creationId xmlns:a16="http://schemas.microsoft.com/office/drawing/2014/main" xmlns=""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6" name="152 CuadroTexto">
          <a:extLst>
            <a:ext uri="{FF2B5EF4-FFF2-40B4-BE49-F238E27FC236}">
              <a16:creationId xmlns:a16="http://schemas.microsoft.com/office/drawing/2014/main" xmlns=""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7" name="153 CuadroTexto">
          <a:extLst>
            <a:ext uri="{FF2B5EF4-FFF2-40B4-BE49-F238E27FC236}">
              <a16:creationId xmlns:a16="http://schemas.microsoft.com/office/drawing/2014/main" xmlns=""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8" name="154 CuadroTexto">
          <a:extLst>
            <a:ext uri="{FF2B5EF4-FFF2-40B4-BE49-F238E27FC236}">
              <a16:creationId xmlns:a16="http://schemas.microsoft.com/office/drawing/2014/main" xmlns=""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9" name="155 CuadroTexto">
          <a:extLst>
            <a:ext uri="{FF2B5EF4-FFF2-40B4-BE49-F238E27FC236}">
              <a16:creationId xmlns:a16="http://schemas.microsoft.com/office/drawing/2014/main" xmlns=""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0" name="156 CuadroTexto">
          <a:extLst>
            <a:ext uri="{FF2B5EF4-FFF2-40B4-BE49-F238E27FC236}">
              <a16:creationId xmlns:a16="http://schemas.microsoft.com/office/drawing/2014/main" xmlns=""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1" name="157 CuadroTexto">
          <a:extLst>
            <a:ext uri="{FF2B5EF4-FFF2-40B4-BE49-F238E27FC236}">
              <a16:creationId xmlns:a16="http://schemas.microsoft.com/office/drawing/2014/main" xmlns=""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2" name="158 CuadroTexto">
          <a:extLst>
            <a:ext uri="{FF2B5EF4-FFF2-40B4-BE49-F238E27FC236}">
              <a16:creationId xmlns:a16="http://schemas.microsoft.com/office/drawing/2014/main" xmlns=""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3" name="159 CuadroTexto">
          <a:extLst>
            <a:ext uri="{FF2B5EF4-FFF2-40B4-BE49-F238E27FC236}">
              <a16:creationId xmlns:a16="http://schemas.microsoft.com/office/drawing/2014/main" xmlns=""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4" name="160 CuadroTexto">
          <a:extLst>
            <a:ext uri="{FF2B5EF4-FFF2-40B4-BE49-F238E27FC236}">
              <a16:creationId xmlns:a16="http://schemas.microsoft.com/office/drawing/2014/main" xmlns=""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5" name="161 CuadroTexto">
          <a:extLst>
            <a:ext uri="{FF2B5EF4-FFF2-40B4-BE49-F238E27FC236}">
              <a16:creationId xmlns:a16="http://schemas.microsoft.com/office/drawing/2014/main" xmlns=""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6" name="162 CuadroTexto">
          <a:extLst>
            <a:ext uri="{FF2B5EF4-FFF2-40B4-BE49-F238E27FC236}">
              <a16:creationId xmlns:a16="http://schemas.microsoft.com/office/drawing/2014/main" xmlns=""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7" name="163 CuadroTexto">
          <a:extLst>
            <a:ext uri="{FF2B5EF4-FFF2-40B4-BE49-F238E27FC236}">
              <a16:creationId xmlns:a16="http://schemas.microsoft.com/office/drawing/2014/main" xmlns=""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8" name="164 CuadroTexto">
          <a:extLst>
            <a:ext uri="{FF2B5EF4-FFF2-40B4-BE49-F238E27FC236}">
              <a16:creationId xmlns:a16="http://schemas.microsoft.com/office/drawing/2014/main" xmlns=""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9" name="165 CuadroTexto">
          <a:extLst>
            <a:ext uri="{FF2B5EF4-FFF2-40B4-BE49-F238E27FC236}">
              <a16:creationId xmlns:a16="http://schemas.microsoft.com/office/drawing/2014/main" xmlns=""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0" name="166 CuadroTexto">
          <a:extLst>
            <a:ext uri="{FF2B5EF4-FFF2-40B4-BE49-F238E27FC236}">
              <a16:creationId xmlns:a16="http://schemas.microsoft.com/office/drawing/2014/main" xmlns=""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1" name="167 CuadroTexto">
          <a:extLst>
            <a:ext uri="{FF2B5EF4-FFF2-40B4-BE49-F238E27FC236}">
              <a16:creationId xmlns:a16="http://schemas.microsoft.com/office/drawing/2014/main" xmlns=""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2" name="168 CuadroTexto">
          <a:extLst>
            <a:ext uri="{FF2B5EF4-FFF2-40B4-BE49-F238E27FC236}">
              <a16:creationId xmlns:a16="http://schemas.microsoft.com/office/drawing/2014/main" xmlns=""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3" name="169 CuadroTexto">
          <a:extLst>
            <a:ext uri="{FF2B5EF4-FFF2-40B4-BE49-F238E27FC236}">
              <a16:creationId xmlns:a16="http://schemas.microsoft.com/office/drawing/2014/main" xmlns=""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4" name="170 CuadroTexto">
          <a:extLst>
            <a:ext uri="{FF2B5EF4-FFF2-40B4-BE49-F238E27FC236}">
              <a16:creationId xmlns:a16="http://schemas.microsoft.com/office/drawing/2014/main" xmlns=""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5" name="171 CuadroTexto">
          <a:extLst>
            <a:ext uri="{FF2B5EF4-FFF2-40B4-BE49-F238E27FC236}">
              <a16:creationId xmlns:a16="http://schemas.microsoft.com/office/drawing/2014/main" xmlns=""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6" name="172 CuadroTexto">
          <a:extLst>
            <a:ext uri="{FF2B5EF4-FFF2-40B4-BE49-F238E27FC236}">
              <a16:creationId xmlns:a16="http://schemas.microsoft.com/office/drawing/2014/main" xmlns=""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7" name="173 CuadroTexto">
          <a:extLst>
            <a:ext uri="{FF2B5EF4-FFF2-40B4-BE49-F238E27FC236}">
              <a16:creationId xmlns:a16="http://schemas.microsoft.com/office/drawing/2014/main" xmlns=""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8" name="174 CuadroTexto">
          <a:extLst>
            <a:ext uri="{FF2B5EF4-FFF2-40B4-BE49-F238E27FC236}">
              <a16:creationId xmlns:a16="http://schemas.microsoft.com/office/drawing/2014/main" xmlns=""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9" name="175 CuadroTexto">
          <a:extLst>
            <a:ext uri="{FF2B5EF4-FFF2-40B4-BE49-F238E27FC236}">
              <a16:creationId xmlns:a16="http://schemas.microsoft.com/office/drawing/2014/main" xmlns=""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0" name="176 CuadroTexto">
          <a:extLst>
            <a:ext uri="{FF2B5EF4-FFF2-40B4-BE49-F238E27FC236}">
              <a16:creationId xmlns:a16="http://schemas.microsoft.com/office/drawing/2014/main" xmlns=""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1" name="177 CuadroTexto">
          <a:extLst>
            <a:ext uri="{FF2B5EF4-FFF2-40B4-BE49-F238E27FC236}">
              <a16:creationId xmlns:a16="http://schemas.microsoft.com/office/drawing/2014/main" xmlns=""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2" name="178 CuadroTexto">
          <a:extLst>
            <a:ext uri="{FF2B5EF4-FFF2-40B4-BE49-F238E27FC236}">
              <a16:creationId xmlns:a16="http://schemas.microsoft.com/office/drawing/2014/main" xmlns=""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3" name="179 CuadroTexto">
          <a:extLst>
            <a:ext uri="{FF2B5EF4-FFF2-40B4-BE49-F238E27FC236}">
              <a16:creationId xmlns:a16="http://schemas.microsoft.com/office/drawing/2014/main" xmlns=""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4" name="180 CuadroTexto">
          <a:extLst>
            <a:ext uri="{FF2B5EF4-FFF2-40B4-BE49-F238E27FC236}">
              <a16:creationId xmlns:a16="http://schemas.microsoft.com/office/drawing/2014/main" xmlns=""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5" name="181 CuadroTexto">
          <a:extLst>
            <a:ext uri="{FF2B5EF4-FFF2-40B4-BE49-F238E27FC236}">
              <a16:creationId xmlns:a16="http://schemas.microsoft.com/office/drawing/2014/main" xmlns=""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6" name="182 CuadroTexto">
          <a:extLst>
            <a:ext uri="{FF2B5EF4-FFF2-40B4-BE49-F238E27FC236}">
              <a16:creationId xmlns:a16="http://schemas.microsoft.com/office/drawing/2014/main" xmlns=""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7" name="183 CuadroTexto">
          <a:extLst>
            <a:ext uri="{FF2B5EF4-FFF2-40B4-BE49-F238E27FC236}">
              <a16:creationId xmlns:a16="http://schemas.microsoft.com/office/drawing/2014/main" xmlns=""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8" name="184 CuadroTexto">
          <a:extLst>
            <a:ext uri="{FF2B5EF4-FFF2-40B4-BE49-F238E27FC236}">
              <a16:creationId xmlns:a16="http://schemas.microsoft.com/office/drawing/2014/main" xmlns=""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9" name="185 CuadroTexto">
          <a:extLst>
            <a:ext uri="{FF2B5EF4-FFF2-40B4-BE49-F238E27FC236}">
              <a16:creationId xmlns:a16="http://schemas.microsoft.com/office/drawing/2014/main" xmlns=""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0" name="186 CuadroTexto">
          <a:extLst>
            <a:ext uri="{FF2B5EF4-FFF2-40B4-BE49-F238E27FC236}">
              <a16:creationId xmlns:a16="http://schemas.microsoft.com/office/drawing/2014/main" xmlns=""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1" name="187 CuadroTexto">
          <a:extLst>
            <a:ext uri="{FF2B5EF4-FFF2-40B4-BE49-F238E27FC236}">
              <a16:creationId xmlns:a16="http://schemas.microsoft.com/office/drawing/2014/main" xmlns=""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2" name="188 CuadroTexto">
          <a:extLst>
            <a:ext uri="{FF2B5EF4-FFF2-40B4-BE49-F238E27FC236}">
              <a16:creationId xmlns:a16="http://schemas.microsoft.com/office/drawing/2014/main" xmlns=""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3" name="189 CuadroTexto">
          <a:extLst>
            <a:ext uri="{FF2B5EF4-FFF2-40B4-BE49-F238E27FC236}">
              <a16:creationId xmlns:a16="http://schemas.microsoft.com/office/drawing/2014/main" xmlns=""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4" name="190 CuadroTexto">
          <a:extLst>
            <a:ext uri="{FF2B5EF4-FFF2-40B4-BE49-F238E27FC236}">
              <a16:creationId xmlns:a16="http://schemas.microsoft.com/office/drawing/2014/main" xmlns=""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5" name="191 CuadroTexto">
          <a:extLst>
            <a:ext uri="{FF2B5EF4-FFF2-40B4-BE49-F238E27FC236}">
              <a16:creationId xmlns:a16="http://schemas.microsoft.com/office/drawing/2014/main" xmlns=""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6" name="192 CuadroTexto">
          <a:extLst>
            <a:ext uri="{FF2B5EF4-FFF2-40B4-BE49-F238E27FC236}">
              <a16:creationId xmlns:a16="http://schemas.microsoft.com/office/drawing/2014/main" xmlns=""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7" name="193 CuadroTexto">
          <a:extLst>
            <a:ext uri="{FF2B5EF4-FFF2-40B4-BE49-F238E27FC236}">
              <a16:creationId xmlns:a16="http://schemas.microsoft.com/office/drawing/2014/main" xmlns=""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8" name="194 CuadroTexto">
          <a:extLst>
            <a:ext uri="{FF2B5EF4-FFF2-40B4-BE49-F238E27FC236}">
              <a16:creationId xmlns:a16="http://schemas.microsoft.com/office/drawing/2014/main" xmlns=""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9" name="195 CuadroTexto">
          <a:extLst>
            <a:ext uri="{FF2B5EF4-FFF2-40B4-BE49-F238E27FC236}">
              <a16:creationId xmlns:a16="http://schemas.microsoft.com/office/drawing/2014/main" xmlns=""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0" name="196 CuadroTexto">
          <a:extLst>
            <a:ext uri="{FF2B5EF4-FFF2-40B4-BE49-F238E27FC236}">
              <a16:creationId xmlns:a16="http://schemas.microsoft.com/office/drawing/2014/main" xmlns=""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1" name="197 CuadroTexto">
          <a:extLst>
            <a:ext uri="{FF2B5EF4-FFF2-40B4-BE49-F238E27FC236}">
              <a16:creationId xmlns:a16="http://schemas.microsoft.com/office/drawing/2014/main" xmlns=""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2" name="198 CuadroTexto">
          <a:extLst>
            <a:ext uri="{FF2B5EF4-FFF2-40B4-BE49-F238E27FC236}">
              <a16:creationId xmlns:a16="http://schemas.microsoft.com/office/drawing/2014/main" xmlns=""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3" name="199 CuadroTexto">
          <a:extLst>
            <a:ext uri="{FF2B5EF4-FFF2-40B4-BE49-F238E27FC236}">
              <a16:creationId xmlns:a16="http://schemas.microsoft.com/office/drawing/2014/main" xmlns=""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4" name="200 CuadroTexto">
          <a:extLst>
            <a:ext uri="{FF2B5EF4-FFF2-40B4-BE49-F238E27FC236}">
              <a16:creationId xmlns:a16="http://schemas.microsoft.com/office/drawing/2014/main" xmlns=""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5" name="201 CuadroTexto">
          <a:extLst>
            <a:ext uri="{FF2B5EF4-FFF2-40B4-BE49-F238E27FC236}">
              <a16:creationId xmlns:a16="http://schemas.microsoft.com/office/drawing/2014/main" xmlns=""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6" name="202 CuadroTexto">
          <a:extLst>
            <a:ext uri="{FF2B5EF4-FFF2-40B4-BE49-F238E27FC236}">
              <a16:creationId xmlns:a16="http://schemas.microsoft.com/office/drawing/2014/main" xmlns=""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7" name="203 CuadroTexto">
          <a:extLst>
            <a:ext uri="{FF2B5EF4-FFF2-40B4-BE49-F238E27FC236}">
              <a16:creationId xmlns:a16="http://schemas.microsoft.com/office/drawing/2014/main" xmlns=""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8" name="204 CuadroTexto">
          <a:extLst>
            <a:ext uri="{FF2B5EF4-FFF2-40B4-BE49-F238E27FC236}">
              <a16:creationId xmlns:a16="http://schemas.microsoft.com/office/drawing/2014/main" xmlns=""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9" name="205 CuadroTexto">
          <a:extLst>
            <a:ext uri="{FF2B5EF4-FFF2-40B4-BE49-F238E27FC236}">
              <a16:creationId xmlns:a16="http://schemas.microsoft.com/office/drawing/2014/main" xmlns=""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0" name="206 CuadroTexto">
          <a:extLst>
            <a:ext uri="{FF2B5EF4-FFF2-40B4-BE49-F238E27FC236}">
              <a16:creationId xmlns:a16="http://schemas.microsoft.com/office/drawing/2014/main" xmlns=""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1" name="207 CuadroTexto">
          <a:extLst>
            <a:ext uri="{FF2B5EF4-FFF2-40B4-BE49-F238E27FC236}">
              <a16:creationId xmlns:a16="http://schemas.microsoft.com/office/drawing/2014/main" xmlns=""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2" name="208 CuadroTexto">
          <a:extLst>
            <a:ext uri="{FF2B5EF4-FFF2-40B4-BE49-F238E27FC236}">
              <a16:creationId xmlns:a16="http://schemas.microsoft.com/office/drawing/2014/main" xmlns=""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3" name="209 CuadroTexto">
          <a:extLst>
            <a:ext uri="{FF2B5EF4-FFF2-40B4-BE49-F238E27FC236}">
              <a16:creationId xmlns:a16="http://schemas.microsoft.com/office/drawing/2014/main" xmlns=""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4" name="210 CuadroTexto">
          <a:extLst>
            <a:ext uri="{FF2B5EF4-FFF2-40B4-BE49-F238E27FC236}">
              <a16:creationId xmlns:a16="http://schemas.microsoft.com/office/drawing/2014/main" xmlns=""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5" name="211 CuadroTexto">
          <a:extLst>
            <a:ext uri="{FF2B5EF4-FFF2-40B4-BE49-F238E27FC236}">
              <a16:creationId xmlns:a16="http://schemas.microsoft.com/office/drawing/2014/main" xmlns=""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6" name="212 CuadroTexto">
          <a:extLst>
            <a:ext uri="{FF2B5EF4-FFF2-40B4-BE49-F238E27FC236}">
              <a16:creationId xmlns:a16="http://schemas.microsoft.com/office/drawing/2014/main" xmlns=""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7" name="213 CuadroTexto">
          <a:extLst>
            <a:ext uri="{FF2B5EF4-FFF2-40B4-BE49-F238E27FC236}">
              <a16:creationId xmlns:a16="http://schemas.microsoft.com/office/drawing/2014/main" xmlns=""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8" name="214 CuadroTexto">
          <a:extLst>
            <a:ext uri="{FF2B5EF4-FFF2-40B4-BE49-F238E27FC236}">
              <a16:creationId xmlns:a16="http://schemas.microsoft.com/office/drawing/2014/main" xmlns=""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9" name="215 CuadroTexto">
          <a:extLst>
            <a:ext uri="{FF2B5EF4-FFF2-40B4-BE49-F238E27FC236}">
              <a16:creationId xmlns:a16="http://schemas.microsoft.com/office/drawing/2014/main" xmlns=""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0" name="216 CuadroTexto">
          <a:extLst>
            <a:ext uri="{FF2B5EF4-FFF2-40B4-BE49-F238E27FC236}">
              <a16:creationId xmlns:a16="http://schemas.microsoft.com/office/drawing/2014/main" xmlns=""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1" name="217 CuadroTexto">
          <a:extLst>
            <a:ext uri="{FF2B5EF4-FFF2-40B4-BE49-F238E27FC236}">
              <a16:creationId xmlns:a16="http://schemas.microsoft.com/office/drawing/2014/main" xmlns=""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2" name="218 CuadroTexto">
          <a:extLst>
            <a:ext uri="{FF2B5EF4-FFF2-40B4-BE49-F238E27FC236}">
              <a16:creationId xmlns:a16="http://schemas.microsoft.com/office/drawing/2014/main" xmlns=""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3" name="219 CuadroTexto">
          <a:extLst>
            <a:ext uri="{FF2B5EF4-FFF2-40B4-BE49-F238E27FC236}">
              <a16:creationId xmlns:a16="http://schemas.microsoft.com/office/drawing/2014/main" xmlns=""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4" name="220 CuadroTexto">
          <a:extLst>
            <a:ext uri="{FF2B5EF4-FFF2-40B4-BE49-F238E27FC236}">
              <a16:creationId xmlns:a16="http://schemas.microsoft.com/office/drawing/2014/main" xmlns=""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5" name="221 CuadroTexto">
          <a:extLst>
            <a:ext uri="{FF2B5EF4-FFF2-40B4-BE49-F238E27FC236}">
              <a16:creationId xmlns:a16="http://schemas.microsoft.com/office/drawing/2014/main" xmlns=""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6" name="222 CuadroTexto">
          <a:extLst>
            <a:ext uri="{FF2B5EF4-FFF2-40B4-BE49-F238E27FC236}">
              <a16:creationId xmlns:a16="http://schemas.microsoft.com/office/drawing/2014/main" xmlns=""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7" name="223 CuadroTexto">
          <a:extLst>
            <a:ext uri="{FF2B5EF4-FFF2-40B4-BE49-F238E27FC236}">
              <a16:creationId xmlns:a16="http://schemas.microsoft.com/office/drawing/2014/main" xmlns=""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8" name="224 CuadroTexto">
          <a:extLst>
            <a:ext uri="{FF2B5EF4-FFF2-40B4-BE49-F238E27FC236}">
              <a16:creationId xmlns:a16="http://schemas.microsoft.com/office/drawing/2014/main" xmlns=""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9" name="225 CuadroTexto">
          <a:extLst>
            <a:ext uri="{FF2B5EF4-FFF2-40B4-BE49-F238E27FC236}">
              <a16:creationId xmlns:a16="http://schemas.microsoft.com/office/drawing/2014/main" xmlns=""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0" name="226 CuadroTexto">
          <a:extLst>
            <a:ext uri="{FF2B5EF4-FFF2-40B4-BE49-F238E27FC236}">
              <a16:creationId xmlns:a16="http://schemas.microsoft.com/office/drawing/2014/main" xmlns=""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1" name="227 CuadroTexto">
          <a:extLst>
            <a:ext uri="{FF2B5EF4-FFF2-40B4-BE49-F238E27FC236}">
              <a16:creationId xmlns:a16="http://schemas.microsoft.com/office/drawing/2014/main" xmlns=""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2" name="228 CuadroTexto">
          <a:extLst>
            <a:ext uri="{FF2B5EF4-FFF2-40B4-BE49-F238E27FC236}">
              <a16:creationId xmlns:a16="http://schemas.microsoft.com/office/drawing/2014/main" xmlns=""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3" name="229 CuadroTexto">
          <a:extLst>
            <a:ext uri="{FF2B5EF4-FFF2-40B4-BE49-F238E27FC236}">
              <a16:creationId xmlns:a16="http://schemas.microsoft.com/office/drawing/2014/main" xmlns=""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4" name="230 CuadroTexto">
          <a:extLst>
            <a:ext uri="{FF2B5EF4-FFF2-40B4-BE49-F238E27FC236}">
              <a16:creationId xmlns:a16="http://schemas.microsoft.com/office/drawing/2014/main" xmlns=""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5" name="231 CuadroTexto">
          <a:extLst>
            <a:ext uri="{FF2B5EF4-FFF2-40B4-BE49-F238E27FC236}">
              <a16:creationId xmlns:a16="http://schemas.microsoft.com/office/drawing/2014/main" xmlns=""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6" name="232 CuadroTexto">
          <a:extLst>
            <a:ext uri="{FF2B5EF4-FFF2-40B4-BE49-F238E27FC236}">
              <a16:creationId xmlns:a16="http://schemas.microsoft.com/office/drawing/2014/main" xmlns=""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7" name="233 CuadroTexto">
          <a:extLst>
            <a:ext uri="{FF2B5EF4-FFF2-40B4-BE49-F238E27FC236}">
              <a16:creationId xmlns:a16="http://schemas.microsoft.com/office/drawing/2014/main" xmlns=""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8" name="234 CuadroTexto">
          <a:extLst>
            <a:ext uri="{FF2B5EF4-FFF2-40B4-BE49-F238E27FC236}">
              <a16:creationId xmlns:a16="http://schemas.microsoft.com/office/drawing/2014/main" xmlns=""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9" name="235 CuadroTexto">
          <a:extLst>
            <a:ext uri="{FF2B5EF4-FFF2-40B4-BE49-F238E27FC236}">
              <a16:creationId xmlns:a16="http://schemas.microsoft.com/office/drawing/2014/main" xmlns=""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0" name="236 CuadroTexto">
          <a:extLst>
            <a:ext uri="{FF2B5EF4-FFF2-40B4-BE49-F238E27FC236}">
              <a16:creationId xmlns:a16="http://schemas.microsoft.com/office/drawing/2014/main" xmlns=""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1" name="237 CuadroTexto">
          <a:extLst>
            <a:ext uri="{FF2B5EF4-FFF2-40B4-BE49-F238E27FC236}">
              <a16:creationId xmlns:a16="http://schemas.microsoft.com/office/drawing/2014/main" xmlns=""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2" name="238 CuadroTexto">
          <a:extLst>
            <a:ext uri="{FF2B5EF4-FFF2-40B4-BE49-F238E27FC236}">
              <a16:creationId xmlns:a16="http://schemas.microsoft.com/office/drawing/2014/main" xmlns=""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3" name="239 CuadroTexto">
          <a:extLst>
            <a:ext uri="{FF2B5EF4-FFF2-40B4-BE49-F238E27FC236}">
              <a16:creationId xmlns:a16="http://schemas.microsoft.com/office/drawing/2014/main" xmlns=""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4" name="240 CuadroTexto">
          <a:extLst>
            <a:ext uri="{FF2B5EF4-FFF2-40B4-BE49-F238E27FC236}">
              <a16:creationId xmlns:a16="http://schemas.microsoft.com/office/drawing/2014/main" xmlns=""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5" name="241 CuadroTexto">
          <a:extLst>
            <a:ext uri="{FF2B5EF4-FFF2-40B4-BE49-F238E27FC236}">
              <a16:creationId xmlns:a16="http://schemas.microsoft.com/office/drawing/2014/main" xmlns=""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6" name="242 CuadroTexto">
          <a:extLst>
            <a:ext uri="{FF2B5EF4-FFF2-40B4-BE49-F238E27FC236}">
              <a16:creationId xmlns:a16="http://schemas.microsoft.com/office/drawing/2014/main" xmlns=""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7" name="243 CuadroTexto">
          <a:extLst>
            <a:ext uri="{FF2B5EF4-FFF2-40B4-BE49-F238E27FC236}">
              <a16:creationId xmlns:a16="http://schemas.microsoft.com/office/drawing/2014/main" xmlns=""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8" name="244 CuadroTexto">
          <a:extLst>
            <a:ext uri="{FF2B5EF4-FFF2-40B4-BE49-F238E27FC236}">
              <a16:creationId xmlns:a16="http://schemas.microsoft.com/office/drawing/2014/main" xmlns=""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9" name="245 CuadroTexto">
          <a:extLst>
            <a:ext uri="{FF2B5EF4-FFF2-40B4-BE49-F238E27FC236}">
              <a16:creationId xmlns:a16="http://schemas.microsoft.com/office/drawing/2014/main" xmlns=""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0" name="246 CuadroTexto">
          <a:extLst>
            <a:ext uri="{FF2B5EF4-FFF2-40B4-BE49-F238E27FC236}">
              <a16:creationId xmlns:a16="http://schemas.microsoft.com/office/drawing/2014/main" xmlns=""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1" name="247 CuadroTexto">
          <a:extLst>
            <a:ext uri="{FF2B5EF4-FFF2-40B4-BE49-F238E27FC236}">
              <a16:creationId xmlns:a16="http://schemas.microsoft.com/office/drawing/2014/main" xmlns=""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2" name="248 CuadroTexto">
          <a:extLst>
            <a:ext uri="{FF2B5EF4-FFF2-40B4-BE49-F238E27FC236}">
              <a16:creationId xmlns:a16="http://schemas.microsoft.com/office/drawing/2014/main" xmlns=""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3" name="249 CuadroTexto">
          <a:extLst>
            <a:ext uri="{FF2B5EF4-FFF2-40B4-BE49-F238E27FC236}">
              <a16:creationId xmlns:a16="http://schemas.microsoft.com/office/drawing/2014/main" xmlns=""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4" name="250 CuadroTexto">
          <a:extLst>
            <a:ext uri="{FF2B5EF4-FFF2-40B4-BE49-F238E27FC236}">
              <a16:creationId xmlns:a16="http://schemas.microsoft.com/office/drawing/2014/main" xmlns=""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5" name="251 CuadroTexto">
          <a:extLst>
            <a:ext uri="{FF2B5EF4-FFF2-40B4-BE49-F238E27FC236}">
              <a16:creationId xmlns:a16="http://schemas.microsoft.com/office/drawing/2014/main" xmlns=""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6" name="252 CuadroTexto">
          <a:extLst>
            <a:ext uri="{FF2B5EF4-FFF2-40B4-BE49-F238E27FC236}">
              <a16:creationId xmlns:a16="http://schemas.microsoft.com/office/drawing/2014/main" xmlns=""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7" name="253 CuadroTexto">
          <a:extLst>
            <a:ext uri="{FF2B5EF4-FFF2-40B4-BE49-F238E27FC236}">
              <a16:creationId xmlns:a16="http://schemas.microsoft.com/office/drawing/2014/main" xmlns=""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8" name="254 CuadroTexto">
          <a:extLst>
            <a:ext uri="{FF2B5EF4-FFF2-40B4-BE49-F238E27FC236}">
              <a16:creationId xmlns:a16="http://schemas.microsoft.com/office/drawing/2014/main" xmlns=""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9" name="255 CuadroTexto">
          <a:extLst>
            <a:ext uri="{FF2B5EF4-FFF2-40B4-BE49-F238E27FC236}">
              <a16:creationId xmlns:a16="http://schemas.microsoft.com/office/drawing/2014/main" xmlns=""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0" name="256 CuadroTexto">
          <a:extLst>
            <a:ext uri="{FF2B5EF4-FFF2-40B4-BE49-F238E27FC236}">
              <a16:creationId xmlns:a16="http://schemas.microsoft.com/office/drawing/2014/main" xmlns=""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1" name="257 CuadroTexto">
          <a:extLst>
            <a:ext uri="{FF2B5EF4-FFF2-40B4-BE49-F238E27FC236}">
              <a16:creationId xmlns:a16="http://schemas.microsoft.com/office/drawing/2014/main" xmlns=""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2" name="258 CuadroTexto">
          <a:extLst>
            <a:ext uri="{FF2B5EF4-FFF2-40B4-BE49-F238E27FC236}">
              <a16:creationId xmlns:a16="http://schemas.microsoft.com/office/drawing/2014/main" xmlns=""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3" name="259 CuadroTexto">
          <a:extLst>
            <a:ext uri="{FF2B5EF4-FFF2-40B4-BE49-F238E27FC236}">
              <a16:creationId xmlns:a16="http://schemas.microsoft.com/office/drawing/2014/main" xmlns=""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4" name="260 CuadroTexto">
          <a:extLst>
            <a:ext uri="{FF2B5EF4-FFF2-40B4-BE49-F238E27FC236}">
              <a16:creationId xmlns:a16="http://schemas.microsoft.com/office/drawing/2014/main" xmlns=""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5" name="261 CuadroTexto">
          <a:extLst>
            <a:ext uri="{FF2B5EF4-FFF2-40B4-BE49-F238E27FC236}">
              <a16:creationId xmlns:a16="http://schemas.microsoft.com/office/drawing/2014/main" xmlns=""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6" name="262 CuadroTexto">
          <a:extLst>
            <a:ext uri="{FF2B5EF4-FFF2-40B4-BE49-F238E27FC236}">
              <a16:creationId xmlns:a16="http://schemas.microsoft.com/office/drawing/2014/main" xmlns=""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7" name="263 CuadroTexto">
          <a:extLst>
            <a:ext uri="{FF2B5EF4-FFF2-40B4-BE49-F238E27FC236}">
              <a16:creationId xmlns:a16="http://schemas.microsoft.com/office/drawing/2014/main" xmlns=""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8" name="264 CuadroTexto">
          <a:extLst>
            <a:ext uri="{FF2B5EF4-FFF2-40B4-BE49-F238E27FC236}">
              <a16:creationId xmlns:a16="http://schemas.microsoft.com/office/drawing/2014/main" xmlns=""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9" name="265 CuadroTexto">
          <a:extLst>
            <a:ext uri="{FF2B5EF4-FFF2-40B4-BE49-F238E27FC236}">
              <a16:creationId xmlns:a16="http://schemas.microsoft.com/office/drawing/2014/main" xmlns=""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60" name="266 CuadroTexto">
          <a:extLst>
            <a:ext uri="{FF2B5EF4-FFF2-40B4-BE49-F238E27FC236}">
              <a16:creationId xmlns:a16="http://schemas.microsoft.com/office/drawing/2014/main" xmlns=""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61" name="267 CuadroTexto">
          <a:extLst>
            <a:ext uri="{FF2B5EF4-FFF2-40B4-BE49-F238E27FC236}">
              <a16:creationId xmlns:a16="http://schemas.microsoft.com/office/drawing/2014/main" xmlns=""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862" name="268 CuadroTexto">
          <a:extLst>
            <a:ext uri="{FF2B5EF4-FFF2-40B4-BE49-F238E27FC236}">
              <a16:creationId xmlns:a16="http://schemas.microsoft.com/office/drawing/2014/main" xmlns="" id="{00000000-0008-0000-2000-00001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3" name="269 CuadroTexto">
          <a:extLst>
            <a:ext uri="{FF2B5EF4-FFF2-40B4-BE49-F238E27FC236}">
              <a16:creationId xmlns:a16="http://schemas.microsoft.com/office/drawing/2014/main" xmlns="" id="{00000000-0008-0000-2000-00001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4" name="270 CuadroTexto">
          <a:extLst>
            <a:ext uri="{FF2B5EF4-FFF2-40B4-BE49-F238E27FC236}">
              <a16:creationId xmlns:a16="http://schemas.microsoft.com/office/drawing/2014/main" xmlns="" id="{00000000-0008-0000-2000-00001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5" name="271 CuadroTexto">
          <a:extLst>
            <a:ext uri="{FF2B5EF4-FFF2-40B4-BE49-F238E27FC236}">
              <a16:creationId xmlns:a16="http://schemas.microsoft.com/office/drawing/2014/main" xmlns="" id="{00000000-0008-0000-2000-00001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6" name="272 CuadroTexto">
          <a:extLst>
            <a:ext uri="{FF2B5EF4-FFF2-40B4-BE49-F238E27FC236}">
              <a16:creationId xmlns:a16="http://schemas.microsoft.com/office/drawing/2014/main" xmlns="" id="{00000000-0008-0000-2000-00001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7" name="273 CuadroTexto">
          <a:extLst>
            <a:ext uri="{FF2B5EF4-FFF2-40B4-BE49-F238E27FC236}">
              <a16:creationId xmlns:a16="http://schemas.microsoft.com/office/drawing/2014/main" xmlns="" id="{00000000-0008-0000-2000-00001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8" name="274 CuadroTexto">
          <a:extLst>
            <a:ext uri="{FF2B5EF4-FFF2-40B4-BE49-F238E27FC236}">
              <a16:creationId xmlns:a16="http://schemas.microsoft.com/office/drawing/2014/main" xmlns="" id="{00000000-0008-0000-2000-00001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9" name="275 CuadroTexto">
          <a:extLst>
            <a:ext uri="{FF2B5EF4-FFF2-40B4-BE49-F238E27FC236}">
              <a16:creationId xmlns:a16="http://schemas.microsoft.com/office/drawing/2014/main" xmlns="" id="{00000000-0008-0000-2000-00001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0" name="276 CuadroTexto">
          <a:extLst>
            <a:ext uri="{FF2B5EF4-FFF2-40B4-BE49-F238E27FC236}">
              <a16:creationId xmlns:a16="http://schemas.microsoft.com/office/drawing/2014/main" xmlns="" id="{00000000-0008-0000-2000-00001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1" name="277 CuadroTexto">
          <a:extLst>
            <a:ext uri="{FF2B5EF4-FFF2-40B4-BE49-F238E27FC236}">
              <a16:creationId xmlns:a16="http://schemas.microsoft.com/office/drawing/2014/main" xmlns="" id="{00000000-0008-0000-2000-00001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2" name="278 CuadroTexto">
          <a:extLst>
            <a:ext uri="{FF2B5EF4-FFF2-40B4-BE49-F238E27FC236}">
              <a16:creationId xmlns:a16="http://schemas.microsoft.com/office/drawing/2014/main" xmlns="" id="{00000000-0008-0000-2000-00002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3" name="279 CuadroTexto">
          <a:extLst>
            <a:ext uri="{FF2B5EF4-FFF2-40B4-BE49-F238E27FC236}">
              <a16:creationId xmlns:a16="http://schemas.microsoft.com/office/drawing/2014/main" xmlns="" id="{00000000-0008-0000-2000-00002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4" name="280 CuadroTexto">
          <a:extLst>
            <a:ext uri="{FF2B5EF4-FFF2-40B4-BE49-F238E27FC236}">
              <a16:creationId xmlns:a16="http://schemas.microsoft.com/office/drawing/2014/main" xmlns="" id="{00000000-0008-0000-2000-00002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5" name="281 CuadroTexto">
          <a:extLst>
            <a:ext uri="{FF2B5EF4-FFF2-40B4-BE49-F238E27FC236}">
              <a16:creationId xmlns:a16="http://schemas.microsoft.com/office/drawing/2014/main" xmlns="" id="{00000000-0008-0000-2000-00002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6" name="282 CuadroTexto">
          <a:extLst>
            <a:ext uri="{FF2B5EF4-FFF2-40B4-BE49-F238E27FC236}">
              <a16:creationId xmlns:a16="http://schemas.microsoft.com/office/drawing/2014/main" xmlns="" id="{00000000-0008-0000-2000-00002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7" name="283 CuadroTexto">
          <a:extLst>
            <a:ext uri="{FF2B5EF4-FFF2-40B4-BE49-F238E27FC236}">
              <a16:creationId xmlns:a16="http://schemas.microsoft.com/office/drawing/2014/main" xmlns="" id="{00000000-0008-0000-2000-00002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8" name="284 CuadroTexto">
          <a:extLst>
            <a:ext uri="{FF2B5EF4-FFF2-40B4-BE49-F238E27FC236}">
              <a16:creationId xmlns:a16="http://schemas.microsoft.com/office/drawing/2014/main" xmlns="" id="{00000000-0008-0000-2000-00002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9" name="285 CuadroTexto">
          <a:extLst>
            <a:ext uri="{FF2B5EF4-FFF2-40B4-BE49-F238E27FC236}">
              <a16:creationId xmlns:a16="http://schemas.microsoft.com/office/drawing/2014/main" xmlns=""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0" name="286 CuadroTexto">
          <a:extLst>
            <a:ext uri="{FF2B5EF4-FFF2-40B4-BE49-F238E27FC236}">
              <a16:creationId xmlns:a16="http://schemas.microsoft.com/office/drawing/2014/main" xmlns=""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1" name="287 CuadroTexto">
          <a:extLst>
            <a:ext uri="{FF2B5EF4-FFF2-40B4-BE49-F238E27FC236}">
              <a16:creationId xmlns:a16="http://schemas.microsoft.com/office/drawing/2014/main" xmlns=""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2" name="288 CuadroTexto">
          <a:extLst>
            <a:ext uri="{FF2B5EF4-FFF2-40B4-BE49-F238E27FC236}">
              <a16:creationId xmlns:a16="http://schemas.microsoft.com/office/drawing/2014/main" xmlns=""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3" name="289 CuadroTexto">
          <a:extLst>
            <a:ext uri="{FF2B5EF4-FFF2-40B4-BE49-F238E27FC236}">
              <a16:creationId xmlns:a16="http://schemas.microsoft.com/office/drawing/2014/main" xmlns=""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4" name="290 CuadroTexto">
          <a:extLst>
            <a:ext uri="{FF2B5EF4-FFF2-40B4-BE49-F238E27FC236}">
              <a16:creationId xmlns:a16="http://schemas.microsoft.com/office/drawing/2014/main" xmlns=""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5" name="291 CuadroTexto">
          <a:extLst>
            <a:ext uri="{FF2B5EF4-FFF2-40B4-BE49-F238E27FC236}">
              <a16:creationId xmlns:a16="http://schemas.microsoft.com/office/drawing/2014/main" xmlns=""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6" name="292 CuadroTexto">
          <a:extLst>
            <a:ext uri="{FF2B5EF4-FFF2-40B4-BE49-F238E27FC236}">
              <a16:creationId xmlns:a16="http://schemas.microsoft.com/office/drawing/2014/main" xmlns=""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7" name="293 CuadroTexto">
          <a:extLst>
            <a:ext uri="{FF2B5EF4-FFF2-40B4-BE49-F238E27FC236}">
              <a16:creationId xmlns:a16="http://schemas.microsoft.com/office/drawing/2014/main" xmlns=""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8" name="294 CuadroTexto">
          <a:extLst>
            <a:ext uri="{FF2B5EF4-FFF2-40B4-BE49-F238E27FC236}">
              <a16:creationId xmlns:a16="http://schemas.microsoft.com/office/drawing/2014/main" xmlns=""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9" name="295 CuadroTexto">
          <a:extLst>
            <a:ext uri="{FF2B5EF4-FFF2-40B4-BE49-F238E27FC236}">
              <a16:creationId xmlns:a16="http://schemas.microsoft.com/office/drawing/2014/main" xmlns=""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0" name="298 CuadroTexto">
          <a:extLst>
            <a:ext uri="{FF2B5EF4-FFF2-40B4-BE49-F238E27FC236}">
              <a16:creationId xmlns:a16="http://schemas.microsoft.com/office/drawing/2014/main" xmlns="" id="{00000000-0008-0000-2000-000032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1" name="299 CuadroTexto">
          <a:extLst>
            <a:ext uri="{FF2B5EF4-FFF2-40B4-BE49-F238E27FC236}">
              <a16:creationId xmlns:a16="http://schemas.microsoft.com/office/drawing/2014/main" xmlns="" id="{00000000-0008-0000-2000-000033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2" name="300 CuadroTexto">
          <a:extLst>
            <a:ext uri="{FF2B5EF4-FFF2-40B4-BE49-F238E27FC236}">
              <a16:creationId xmlns:a16="http://schemas.microsoft.com/office/drawing/2014/main" xmlns="" id="{00000000-0008-0000-2000-000034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3" name="301 CuadroTexto">
          <a:extLst>
            <a:ext uri="{FF2B5EF4-FFF2-40B4-BE49-F238E27FC236}">
              <a16:creationId xmlns:a16="http://schemas.microsoft.com/office/drawing/2014/main" xmlns="" id="{00000000-0008-0000-2000-000035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4" name="302 CuadroTexto">
          <a:extLst>
            <a:ext uri="{FF2B5EF4-FFF2-40B4-BE49-F238E27FC236}">
              <a16:creationId xmlns:a16="http://schemas.microsoft.com/office/drawing/2014/main" xmlns="" id="{00000000-0008-0000-2000-000036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5" name="303 CuadroTexto">
          <a:extLst>
            <a:ext uri="{FF2B5EF4-FFF2-40B4-BE49-F238E27FC236}">
              <a16:creationId xmlns:a16="http://schemas.microsoft.com/office/drawing/2014/main" xmlns="" id="{00000000-0008-0000-2000-000037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6" name="304 CuadroTexto">
          <a:extLst>
            <a:ext uri="{FF2B5EF4-FFF2-40B4-BE49-F238E27FC236}">
              <a16:creationId xmlns:a16="http://schemas.microsoft.com/office/drawing/2014/main" xmlns="" id="{00000000-0008-0000-2000-000038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7" name="305 CuadroTexto">
          <a:extLst>
            <a:ext uri="{FF2B5EF4-FFF2-40B4-BE49-F238E27FC236}">
              <a16:creationId xmlns:a16="http://schemas.microsoft.com/office/drawing/2014/main" xmlns="" id="{00000000-0008-0000-2000-000039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8" name="452 CuadroTexto">
          <a:extLst>
            <a:ext uri="{FF2B5EF4-FFF2-40B4-BE49-F238E27FC236}">
              <a16:creationId xmlns:a16="http://schemas.microsoft.com/office/drawing/2014/main" xmlns="" id="{00000000-0008-0000-2000-00003A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99" name="17 CuadroTexto">
          <a:extLst>
            <a:ext uri="{FF2B5EF4-FFF2-40B4-BE49-F238E27FC236}">
              <a16:creationId xmlns:a16="http://schemas.microsoft.com/office/drawing/2014/main" xmlns=""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900" name="90 CuadroTexto">
          <a:extLst>
            <a:ext uri="{FF2B5EF4-FFF2-40B4-BE49-F238E27FC236}">
              <a16:creationId xmlns:a16="http://schemas.microsoft.com/office/drawing/2014/main" xmlns="" id="{00000000-0008-0000-2000-00003C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1" name="91 CuadroTexto">
          <a:extLst>
            <a:ext uri="{FF2B5EF4-FFF2-40B4-BE49-F238E27FC236}">
              <a16:creationId xmlns:a16="http://schemas.microsoft.com/office/drawing/2014/main" xmlns="" id="{00000000-0008-0000-2000-00003D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2" name="92 CuadroTexto">
          <a:extLst>
            <a:ext uri="{FF2B5EF4-FFF2-40B4-BE49-F238E27FC236}">
              <a16:creationId xmlns:a16="http://schemas.microsoft.com/office/drawing/2014/main" xmlns="" id="{00000000-0008-0000-2000-00003E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3" name="93 CuadroTexto">
          <a:extLst>
            <a:ext uri="{FF2B5EF4-FFF2-40B4-BE49-F238E27FC236}">
              <a16:creationId xmlns:a16="http://schemas.microsoft.com/office/drawing/2014/main" xmlns="" id="{00000000-0008-0000-2000-00003F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4" name="94 CuadroTexto">
          <a:extLst>
            <a:ext uri="{FF2B5EF4-FFF2-40B4-BE49-F238E27FC236}">
              <a16:creationId xmlns:a16="http://schemas.microsoft.com/office/drawing/2014/main" xmlns="" id="{00000000-0008-0000-2000-000040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5" name="95 CuadroTexto">
          <a:extLst>
            <a:ext uri="{FF2B5EF4-FFF2-40B4-BE49-F238E27FC236}">
              <a16:creationId xmlns:a16="http://schemas.microsoft.com/office/drawing/2014/main" xmlns="" id="{00000000-0008-0000-2000-000041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6" name="96 CuadroTexto">
          <a:extLst>
            <a:ext uri="{FF2B5EF4-FFF2-40B4-BE49-F238E27FC236}">
              <a16:creationId xmlns:a16="http://schemas.microsoft.com/office/drawing/2014/main" xmlns="" id="{00000000-0008-0000-2000-000042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7" name="97 CuadroTexto">
          <a:extLst>
            <a:ext uri="{FF2B5EF4-FFF2-40B4-BE49-F238E27FC236}">
              <a16:creationId xmlns:a16="http://schemas.microsoft.com/office/drawing/2014/main" xmlns="" id="{00000000-0008-0000-2000-000043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8" name="98 CuadroTexto">
          <a:extLst>
            <a:ext uri="{FF2B5EF4-FFF2-40B4-BE49-F238E27FC236}">
              <a16:creationId xmlns:a16="http://schemas.microsoft.com/office/drawing/2014/main" xmlns="" id="{00000000-0008-0000-2000-000044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9" name="99 CuadroTexto">
          <a:extLst>
            <a:ext uri="{FF2B5EF4-FFF2-40B4-BE49-F238E27FC236}">
              <a16:creationId xmlns:a16="http://schemas.microsoft.com/office/drawing/2014/main" xmlns="" id="{00000000-0008-0000-2000-000045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10" name="100 CuadroTexto">
          <a:extLst>
            <a:ext uri="{FF2B5EF4-FFF2-40B4-BE49-F238E27FC236}">
              <a16:creationId xmlns:a16="http://schemas.microsoft.com/office/drawing/2014/main" xmlns="" id="{00000000-0008-0000-2000-000046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11" name="101 CuadroTexto">
          <a:extLst>
            <a:ext uri="{FF2B5EF4-FFF2-40B4-BE49-F238E27FC236}">
              <a16:creationId xmlns:a16="http://schemas.microsoft.com/office/drawing/2014/main" xmlns="" id="{00000000-0008-0000-2000-000047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2" name="118 CuadroTexto">
          <a:extLst>
            <a:ext uri="{FF2B5EF4-FFF2-40B4-BE49-F238E27FC236}">
              <a16:creationId xmlns:a16="http://schemas.microsoft.com/office/drawing/2014/main" xmlns=""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3" name="119 CuadroTexto">
          <a:extLst>
            <a:ext uri="{FF2B5EF4-FFF2-40B4-BE49-F238E27FC236}">
              <a16:creationId xmlns:a16="http://schemas.microsoft.com/office/drawing/2014/main" xmlns=""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4" name="120 CuadroTexto">
          <a:extLst>
            <a:ext uri="{FF2B5EF4-FFF2-40B4-BE49-F238E27FC236}">
              <a16:creationId xmlns:a16="http://schemas.microsoft.com/office/drawing/2014/main" xmlns=""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5" name="121 CuadroTexto">
          <a:extLst>
            <a:ext uri="{FF2B5EF4-FFF2-40B4-BE49-F238E27FC236}">
              <a16:creationId xmlns:a16="http://schemas.microsoft.com/office/drawing/2014/main" xmlns=""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6" name="122 CuadroTexto">
          <a:extLst>
            <a:ext uri="{FF2B5EF4-FFF2-40B4-BE49-F238E27FC236}">
              <a16:creationId xmlns:a16="http://schemas.microsoft.com/office/drawing/2014/main" xmlns=""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7" name="123 CuadroTexto">
          <a:extLst>
            <a:ext uri="{FF2B5EF4-FFF2-40B4-BE49-F238E27FC236}">
              <a16:creationId xmlns:a16="http://schemas.microsoft.com/office/drawing/2014/main" xmlns=""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8" name="124 CuadroTexto">
          <a:extLst>
            <a:ext uri="{FF2B5EF4-FFF2-40B4-BE49-F238E27FC236}">
              <a16:creationId xmlns:a16="http://schemas.microsoft.com/office/drawing/2014/main" xmlns=""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9" name="125 CuadroTexto">
          <a:extLst>
            <a:ext uri="{FF2B5EF4-FFF2-40B4-BE49-F238E27FC236}">
              <a16:creationId xmlns:a16="http://schemas.microsoft.com/office/drawing/2014/main" xmlns=""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0" name="143 CuadroTexto">
          <a:extLst>
            <a:ext uri="{FF2B5EF4-FFF2-40B4-BE49-F238E27FC236}">
              <a16:creationId xmlns:a16="http://schemas.microsoft.com/office/drawing/2014/main" xmlns=""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1" name="144 CuadroTexto">
          <a:extLst>
            <a:ext uri="{FF2B5EF4-FFF2-40B4-BE49-F238E27FC236}">
              <a16:creationId xmlns:a16="http://schemas.microsoft.com/office/drawing/2014/main" xmlns=""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2" name="145 CuadroTexto">
          <a:extLst>
            <a:ext uri="{FF2B5EF4-FFF2-40B4-BE49-F238E27FC236}">
              <a16:creationId xmlns:a16="http://schemas.microsoft.com/office/drawing/2014/main" xmlns=""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3" name="146 CuadroTexto">
          <a:extLst>
            <a:ext uri="{FF2B5EF4-FFF2-40B4-BE49-F238E27FC236}">
              <a16:creationId xmlns:a16="http://schemas.microsoft.com/office/drawing/2014/main" xmlns=""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4" name="147 CuadroTexto">
          <a:extLst>
            <a:ext uri="{FF2B5EF4-FFF2-40B4-BE49-F238E27FC236}">
              <a16:creationId xmlns:a16="http://schemas.microsoft.com/office/drawing/2014/main" xmlns=""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5" name="148 CuadroTexto">
          <a:extLst>
            <a:ext uri="{FF2B5EF4-FFF2-40B4-BE49-F238E27FC236}">
              <a16:creationId xmlns:a16="http://schemas.microsoft.com/office/drawing/2014/main" xmlns=""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6" name="149 CuadroTexto">
          <a:extLst>
            <a:ext uri="{FF2B5EF4-FFF2-40B4-BE49-F238E27FC236}">
              <a16:creationId xmlns:a16="http://schemas.microsoft.com/office/drawing/2014/main" xmlns=""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7" name="150 CuadroTexto">
          <a:extLst>
            <a:ext uri="{FF2B5EF4-FFF2-40B4-BE49-F238E27FC236}">
              <a16:creationId xmlns:a16="http://schemas.microsoft.com/office/drawing/2014/main" xmlns=""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8" name="151 CuadroTexto">
          <a:extLst>
            <a:ext uri="{FF2B5EF4-FFF2-40B4-BE49-F238E27FC236}">
              <a16:creationId xmlns:a16="http://schemas.microsoft.com/office/drawing/2014/main" xmlns=""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9" name="152 CuadroTexto">
          <a:extLst>
            <a:ext uri="{FF2B5EF4-FFF2-40B4-BE49-F238E27FC236}">
              <a16:creationId xmlns:a16="http://schemas.microsoft.com/office/drawing/2014/main" xmlns=""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0" name="153 CuadroTexto">
          <a:extLst>
            <a:ext uri="{FF2B5EF4-FFF2-40B4-BE49-F238E27FC236}">
              <a16:creationId xmlns:a16="http://schemas.microsoft.com/office/drawing/2014/main" xmlns=""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1" name="154 CuadroTexto">
          <a:extLst>
            <a:ext uri="{FF2B5EF4-FFF2-40B4-BE49-F238E27FC236}">
              <a16:creationId xmlns:a16="http://schemas.microsoft.com/office/drawing/2014/main" xmlns=""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2" name="155 CuadroTexto">
          <a:extLst>
            <a:ext uri="{FF2B5EF4-FFF2-40B4-BE49-F238E27FC236}">
              <a16:creationId xmlns:a16="http://schemas.microsoft.com/office/drawing/2014/main" xmlns=""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3" name="156 CuadroTexto">
          <a:extLst>
            <a:ext uri="{FF2B5EF4-FFF2-40B4-BE49-F238E27FC236}">
              <a16:creationId xmlns:a16="http://schemas.microsoft.com/office/drawing/2014/main" xmlns=""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4" name="157 CuadroTexto">
          <a:extLst>
            <a:ext uri="{FF2B5EF4-FFF2-40B4-BE49-F238E27FC236}">
              <a16:creationId xmlns:a16="http://schemas.microsoft.com/office/drawing/2014/main" xmlns=""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5" name="158 CuadroTexto">
          <a:extLst>
            <a:ext uri="{FF2B5EF4-FFF2-40B4-BE49-F238E27FC236}">
              <a16:creationId xmlns:a16="http://schemas.microsoft.com/office/drawing/2014/main" xmlns=""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6" name="159 CuadroTexto">
          <a:extLst>
            <a:ext uri="{FF2B5EF4-FFF2-40B4-BE49-F238E27FC236}">
              <a16:creationId xmlns:a16="http://schemas.microsoft.com/office/drawing/2014/main" xmlns=""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7" name="160 CuadroTexto">
          <a:extLst>
            <a:ext uri="{FF2B5EF4-FFF2-40B4-BE49-F238E27FC236}">
              <a16:creationId xmlns:a16="http://schemas.microsoft.com/office/drawing/2014/main" xmlns=""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8" name="161 CuadroTexto">
          <a:extLst>
            <a:ext uri="{FF2B5EF4-FFF2-40B4-BE49-F238E27FC236}">
              <a16:creationId xmlns:a16="http://schemas.microsoft.com/office/drawing/2014/main" xmlns=""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9" name="162 CuadroTexto">
          <a:extLst>
            <a:ext uri="{FF2B5EF4-FFF2-40B4-BE49-F238E27FC236}">
              <a16:creationId xmlns:a16="http://schemas.microsoft.com/office/drawing/2014/main" xmlns=""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0" name="163 CuadroTexto">
          <a:extLst>
            <a:ext uri="{FF2B5EF4-FFF2-40B4-BE49-F238E27FC236}">
              <a16:creationId xmlns:a16="http://schemas.microsoft.com/office/drawing/2014/main" xmlns=""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1" name="164 CuadroTexto">
          <a:extLst>
            <a:ext uri="{FF2B5EF4-FFF2-40B4-BE49-F238E27FC236}">
              <a16:creationId xmlns:a16="http://schemas.microsoft.com/office/drawing/2014/main" xmlns=""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2" name="165 CuadroTexto">
          <a:extLst>
            <a:ext uri="{FF2B5EF4-FFF2-40B4-BE49-F238E27FC236}">
              <a16:creationId xmlns:a16="http://schemas.microsoft.com/office/drawing/2014/main" xmlns=""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3" name="166 CuadroTexto">
          <a:extLst>
            <a:ext uri="{FF2B5EF4-FFF2-40B4-BE49-F238E27FC236}">
              <a16:creationId xmlns:a16="http://schemas.microsoft.com/office/drawing/2014/main" xmlns=""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4" name="167 CuadroTexto">
          <a:extLst>
            <a:ext uri="{FF2B5EF4-FFF2-40B4-BE49-F238E27FC236}">
              <a16:creationId xmlns:a16="http://schemas.microsoft.com/office/drawing/2014/main" xmlns=""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5" name="168 CuadroTexto">
          <a:extLst>
            <a:ext uri="{FF2B5EF4-FFF2-40B4-BE49-F238E27FC236}">
              <a16:creationId xmlns:a16="http://schemas.microsoft.com/office/drawing/2014/main" xmlns=""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6" name="169 CuadroTexto">
          <a:extLst>
            <a:ext uri="{FF2B5EF4-FFF2-40B4-BE49-F238E27FC236}">
              <a16:creationId xmlns:a16="http://schemas.microsoft.com/office/drawing/2014/main" xmlns=""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7" name="170 CuadroTexto">
          <a:extLst>
            <a:ext uri="{FF2B5EF4-FFF2-40B4-BE49-F238E27FC236}">
              <a16:creationId xmlns:a16="http://schemas.microsoft.com/office/drawing/2014/main" xmlns=""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8" name="171 CuadroTexto">
          <a:extLst>
            <a:ext uri="{FF2B5EF4-FFF2-40B4-BE49-F238E27FC236}">
              <a16:creationId xmlns:a16="http://schemas.microsoft.com/office/drawing/2014/main" xmlns=""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9" name="172 CuadroTexto">
          <a:extLst>
            <a:ext uri="{FF2B5EF4-FFF2-40B4-BE49-F238E27FC236}">
              <a16:creationId xmlns:a16="http://schemas.microsoft.com/office/drawing/2014/main" xmlns=""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0" name="173 CuadroTexto">
          <a:extLst>
            <a:ext uri="{FF2B5EF4-FFF2-40B4-BE49-F238E27FC236}">
              <a16:creationId xmlns:a16="http://schemas.microsoft.com/office/drawing/2014/main" xmlns=""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1" name="174 CuadroTexto">
          <a:extLst>
            <a:ext uri="{FF2B5EF4-FFF2-40B4-BE49-F238E27FC236}">
              <a16:creationId xmlns:a16="http://schemas.microsoft.com/office/drawing/2014/main" xmlns=""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2" name="175 CuadroTexto">
          <a:extLst>
            <a:ext uri="{FF2B5EF4-FFF2-40B4-BE49-F238E27FC236}">
              <a16:creationId xmlns:a16="http://schemas.microsoft.com/office/drawing/2014/main" xmlns=""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3" name="176 CuadroTexto">
          <a:extLst>
            <a:ext uri="{FF2B5EF4-FFF2-40B4-BE49-F238E27FC236}">
              <a16:creationId xmlns:a16="http://schemas.microsoft.com/office/drawing/2014/main" xmlns=""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4" name="177 CuadroTexto">
          <a:extLst>
            <a:ext uri="{FF2B5EF4-FFF2-40B4-BE49-F238E27FC236}">
              <a16:creationId xmlns:a16="http://schemas.microsoft.com/office/drawing/2014/main" xmlns=""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5" name="178 CuadroTexto">
          <a:extLst>
            <a:ext uri="{FF2B5EF4-FFF2-40B4-BE49-F238E27FC236}">
              <a16:creationId xmlns:a16="http://schemas.microsoft.com/office/drawing/2014/main" xmlns=""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6" name="179 CuadroTexto">
          <a:extLst>
            <a:ext uri="{FF2B5EF4-FFF2-40B4-BE49-F238E27FC236}">
              <a16:creationId xmlns:a16="http://schemas.microsoft.com/office/drawing/2014/main" xmlns=""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7" name="180 CuadroTexto">
          <a:extLst>
            <a:ext uri="{FF2B5EF4-FFF2-40B4-BE49-F238E27FC236}">
              <a16:creationId xmlns:a16="http://schemas.microsoft.com/office/drawing/2014/main" xmlns=""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8" name="181 CuadroTexto">
          <a:extLst>
            <a:ext uri="{FF2B5EF4-FFF2-40B4-BE49-F238E27FC236}">
              <a16:creationId xmlns:a16="http://schemas.microsoft.com/office/drawing/2014/main" xmlns=""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9" name="182 CuadroTexto">
          <a:extLst>
            <a:ext uri="{FF2B5EF4-FFF2-40B4-BE49-F238E27FC236}">
              <a16:creationId xmlns:a16="http://schemas.microsoft.com/office/drawing/2014/main" xmlns=""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0" name="183 CuadroTexto">
          <a:extLst>
            <a:ext uri="{FF2B5EF4-FFF2-40B4-BE49-F238E27FC236}">
              <a16:creationId xmlns:a16="http://schemas.microsoft.com/office/drawing/2014/main" xmlns=""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1" name="184 CuadroTexto">
          <a:extLst>
            <a:ext uri="{FF2B5EF4-FFF2-40B4-BE49-F238E27FC236}">
              <a16:creationId xmlns:a16="http://schemas.microsoft.com/office/drawing/2014/main" xmlns=""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2" name="185 CuadroTexto">
          <a:extLst>
            <a:ext uri="{FF2B5EF4-FFF2-40B4-BE49-F238E27FC236}">
              <a16:creationId xmlns:a16="http://schemas.microsoft.com/office/drawing/2014/main" xmlns=""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3" name="186 CuadroTexto">
          <a:extLst>
            <a:ext uri="{FF2B5EF4-FFF2-40B4-BE49-F238E27FC236}">
              <a16:creationId xmlns:a16="http://schemas.microsoft.com/office/drawing/2014/main" xmlns=""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4" name="187 CuadroTexto">
          <a:extLst>
            <a:ext uri="{FF2B5EF4-FFF2-40B4-BE49-F238E27FC236}">
              <a16:creationId xmlns:a16="http://schemas.microsoft.com/office/drawing/2014/main" xmlns=""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5" name="188 CuadroTexto">
          <a:extLst>
            <a:ext uri="{FF2B5EF4-FFF2-40B4-BE49-F238E27FC236}">
              <a16:creationId xmlns:a16="http://schemas.microsoft.com/office/drawing/2014/main" xmlns=""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6" name="189 CuadroTexto">
          <a:extLst>
            <a:ext uri="{FF2B5EF4-FFF2-40B4-BE49-F238E27FC236}">
              <a16:creationId xmlns:a16="http://schemas.microsoft.com/office/drawing/2014/main" xmlns=""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7" name="190 CuadroTexto">
          <a:extLst>
            <a:ext uri="{FF2B5EF4-FFF2-40B4-BE49-F238E27FC236}">
              <a16:creationId xmlns:a16="http://schemas.microsoft.com/office/drawing/2014/main" xmlns=""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8" name="191 CuadroTexto">
          <a:extLst>
            <a:ext uri="{FF2B5EF4-FFF2-40B4-BE49-F238E27FC236}">
              <a16:creationId xmlns:a16="http://schemas.microsoft.com/office/drawing/2014/main" xmlns=""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9" name="192 CuadroTexto">
          <a:extLst>
            <a:ext uri="{FF2B5EF4-FFF2-40B4-BE49-F238E27FC236}">
              <a16:creationId xmlns:a16="http://schemas.microsoft.com/office/drawing/2014/main" xmlns=""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0" name="193 CuadroTexto">
          <a:extLst>
            <a:ext uri="{FF2B5EF4-FFF2-40B4-BE49-F238E27FC236}">
              <a16:creationId xmlns:a16="http://schemas.microsoft.com/office/drawing/2014/main" xmlns=""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1" name="194 CuadroTexto">
          <a:extLst>
            <a:ext uri="{FF2B5EF4-FFF2-40B4-BE49-F238E27FC236}">
              <a16:creationId xmlns:a16="http://schemas.microsoft.com/office/drawing/2014/main" xmlns=""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2" name="195 CuadroTexto">
          <a:extLst>
            <a:ext uri="{FF2B5EF4-FFF2-40B4-BE49-F238E27FC236}">
              <a16:creationId xmlns:a16="http://schemas.microsoft.com/office/drawing/2014/main" xmlns=""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3" name="196 CuadroTexto">
          <a:extLst>
            <a:ext uri="{FF2B5EF4-FFF2-40B4-BE49-F238E27FC236}">
              <a16:creationId xmlns:a16="http://schemas.microsoft.com/office/drawing/2014/main" xmlns=""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4" name="197 CuadroTexto">
          <a:extLst>
            <a:ext uri="{FF2B5EF4-FFF2-40B4-BE49-F238E27FC236}">
              <a16:creationId xmlns:a16="http://schemas.microsoft.com/office/drawing/2014/main" xmlns=""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5" name="198 CuadroTexto">
          <a:extLst>
            <a:ext uri="{FF2B5EF4-FFF2-40B4-BE49-F238E27FC236}">
              <a16:creationId xmlns:a16="http://schemas.microsoft.com/office/drawing/2014/main" xmlns=""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6" name="199 CuadroTexto">
          <a:extLst>
            <a:ext uri="{FF2B5EF4-FFF2-40B4-BE49-F238E27FC236}">
              <a16:creationId xmlns:a16="http://schemas.microsoft.com/office/drawing/2014/main" xmlns=""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7" name="200 CuadroTexto">
          <a:extLst>
            <a:ext uri="{FF2B5EF4-FFF2-40B4-BE49-F238E27FC236}">
              <a16:creationId xmlns:a16="http://schemas.microsoft.com/office/drawing/2014/main" xmlns=""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8" name="201 CuadroTexto">
          <a:extLst>
            <a:ext uri="{FF2B5EF4-FFF2-40B4-BE49-F238E27FC236}">
              <a16:creationId xmlns:a16="http://schemas.microsoft.com/office/drawing/2014/main" xmlns=""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9" name="202 CuadroTexto">
          <a:extLst>
            <a:ext uri="{FF2B5EF4-FFF2-40B4-BE49-F238E27FC236}">
              <a16:creationId xmlns:a16="http://schemas.microsoft.com/office/drawing/2014/main" xmlns=""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0" name="203 CuadroTexto">
          <a:extLst>
            <a:ext uri="{FF2B5EF4-FFF2-40B4-BE49-F238E27FC236}">
              <a16:creationId xmlns:a16="http://schemas.microsoft.com/office/drawing/2014/main" xmlns=""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1" name="204 CuadroTexto">
          <a:extLst>
            <a:ext uri="{FF2B5EF4-FFF2-40B4-BE49-F238E27FC236}">
              <a16:creationId xmlns:a16="http://schemas.microsoft.com/office/drawing/2014/main" xmlns=""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2" name="205 CuadroTexto">
          <a:extLst>
            <a:ext uri="{FF2B5EF4-FFF2-40B4-BE49-F238E27FC236}">
              <a16:creationId xmlns:a16="http://schemas.microsoft.com/office/drawing/2014/main" xmlns=""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3" name="206 CuadroTexto">
          <a:extLst>
            <a:ext uri="{FF2B5EF4-FFF2-40B4-BE49-F238E27FC236}">
              <a16:creationId xmlns:a16="http://schemas.microsoft.com/office/drawing/2014/main" xmlns=""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4" name="207 CuadroTexto">
          <a:extLst>
            <a:ext uri="{FF2B5EF4-FFF2-40B4-BE49-F238E27FC236}">
              <a16:creationId xmlns:a16="http://schemas.microsoft.com/office/drawing/2014/main" xmlns=""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5" name="208 CuadroTexto">
          <a:extLst>
            <a:ext uri="{FF2B5EF4-FFF2-40B4-BE49-F238E27FC236}">
              <a16:creationId xmlns:a16="http://schemas.microsoft.com/office/drawing/2014/main" xmlns=""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6" name="209 CuadroTexto">
          <a:extLst>
            <a:ext uri="{FF2B5EF4-FFF2-40B4-BE49-F238E27FC236}">
              <a16:creationId xmlns:a16="http://schemas.microsoft.com/office/drawing/2014/main" xmlns=""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7" name="210 CuadroTexto">
          <a:extLst>
            <a:ext uri="{FF2B5EF4-FFF2-40B4-BE49-F238E27FC236}">
              <a16:creationId xmlns:a16="http://schemas.microsoft.com/office/drawing/2014/main" xmlns=""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8" name="211 CuadroTexto">
          <a:extLst>
            <a:ext uri="{FF2B5EF4-FFF2-40B4-BE49-F238E27FC236}">
              <a16:creationId xmlns:a16="http://schemas.microsoft.com/office/drawing/2014/main" xmlns=""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9" name="212 CuadroTexto">
          <a:extLst>
            <a:ext uri="{FF2B5EF4-FFF2-40B4-BE49-F238E27FC236}">
              <a16:creationId xmlns:a16="http://schemas.microsoft.com/office/drawing/2014/main" xmlns=""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0" name="213 CuadroTexto">
          <a:extLst>
            <a:ext uri="{FF2B5EF4-FFF2-40B4-BE49-F238E27FC236}">
              <a16:creationId xmlns:a16="http://schemas.microsoft.com/office/drawing/2014/main" xmlns=""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1" name="214 CuadroTexto">
          <a:extLst>
            <a:ext uri="{FF2B5EF4-FFF2-40B4-BE49-F238E27FC236}">
              <a16:creationId xmlns:a16="http://schemas.microsoft.com/office/drawing/2014/main" xmlns=""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2" name="215 CuadroTexto">
          <a:extLst>
            <a:ext uri="{FF2B5EF4-FFF2-40B4-BE49-F238E27FC236}">
              <a16:creationId xmlns:a16="http://schemas.microsoft.com/office/drawing/2014/main" xmlns=""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3" name="216 CuadroTexto">
          <a:extLst>
            <a:ext uri="{FF2B5EF4-FFF2-40B4-BE49-F238E27FC236}">
              <a16:creationId xmlns:a16="http://schemas.microsoft.com/office/drawing/2014/main" xmlns=""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4" name="217 CuadroTexto">
          <a:extLst>
            <a:ext uri="{FF2B5EF4-FFF2-40B4-BE49-F238E27FC236}">
              <a16:creationId xmlns:a16="http://schemas.microsoft.com/office/drawing/2014/main" xmlns=""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5" name="218 CuadroTexto">
          <a:extLst>
            <a:ext uri="{FF2B5EF4-FFF2-40B4-BE49-F238E27FC236}">
              <a16:creationId xmlns:a16="http://schemas.microsoft.com/office/drawing/2014/main" xmlns=""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6" name="219 CuadroTexto">
          <a:extLst>
            <a:ext uri="{FF2B5EF4-FFF2-40B4-BE49-F238E27FC236}">
              <a16:creationId xmlns:a16="http://schemas.microsoft.com/office/drawing/2014/main" xmlns=""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7" name="220 CuadroTexto">
          <a:extLst>
            <a:ext uri="{FF2B5EF4-FFF2-40B4-BE49-F238E27FC236}">
              <a16:creationId xmlns:a16="http://schemas.microsoft.com/office/drawing/2014/main" xmlns=""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8" name="221 CuadroTexto">
          <a:extLst>
            <a:ext uri="{FF2B5EF4-FFF2-40B4-BE49-F238E27FC236}">
              <a16:creationId xmlns:a16="http://schemas.microsoft.com/office/drawing/2014/main" xmlns=""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9" name="222 CuadroTexto">
          <a:extLst>
            <a:ext uri="{FF2B5EF4-FFF2-40B4-BE49-F238E27FC236}">
              <a16:creationId xmlns:a16="http://schemas.microsoft.com/office/drawing/2014/main" xmlns=""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0" name="223 CuadroTexto">
          <a:extLst>
            <a:ext uri="{FF2B5EF4-FFF2-40B4-BE49-F238E27FC236}">
              <a16:creationId xmlns:a16="http://schemas.microsoft.com/office/drawing/2014/main" xmlns=""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1" name="224 CuadroTexto">
          <a:extLst>
            <a:ext uri="{FF2B5EF4-FFF2-40B4-BE49-F238E27FC236}">
              <a16:creationId xmlns:a16="http://schemas.microsoft.com/office/drawing/2014/main" xmlns=""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2" name="225 CuadroTexto">
          <a:extLst>
            <a:ext uri="{FF2B5EF4-FFF2-40B4-BE49-F238E27FC236}">
              <a16:creationId xmlns:a16="http://schemas.microsoft.com/office/drawing/2014/main" xmlns=""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3" name="226 CuadroTexto">
          <a:extLst>
            <a:ext uri="{FF2B5EF4-FFF2-40B4-BE49-F238E27FC236}">
              <a16:creationId xmlns:a16="http://schemas.microsoft.com/office/drawing/2014/main" xmlns=""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4" name="227 CuadroTexto">
          <a:extLst>
            <a:ext uri="{FF2B5EF4-FFF2-40B4-BE49-F238E27FC236}">
              <a16:creationId xmlns:a16="http://schemas.microsoft.com/office/drawing/2014/main" xmlns=""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5" name="228 CuadroTexto">
          <a:extLst>
            <a:ext uri="{FF2B5EF4-FFF2-40B4-BE49-F238E27FC236}">
              <a16:creationId xmlns:a16="http://schemas.microsoft.com/office/drawing/2014/main" xmlns=""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6" name="229 CuadroTexto">
          <a:extLst>
            <a:ext uri="{FF2B5EF4-FFF2-40B4-BE49-F238E27FC236}">
              <a16:creationId xmlns:a16="http://schemas.microsoft.com/office/drawing/2014/main" xmlns=""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7" name="230 CuadroTexto">
          <a:extLst>
            <a:ext uri="{FF2B5EF4-FFF2-40B4-BE49-F238E27FC236}">
              <a16:creationId xmlns:a16="http://schemas.microsoft.com/office/drawing/2014/main" xmlns=""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8" name="231 CuadroTexto">
          <a:extLst>
            <a:ext uri="{FF2B5EF4-FFF2-40B4-BE49-F238E27FC236}">
              <a16:creationId xmlns:a16="http://schemas.microsoft.com/office/drawing/2014/main" xmlns=""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9" name="232 CuadroTexto">
          <a:extLst>
            <a:ext uri="{FF2B5EF4-FFF2-40B4-BE49-F238E27FC236}">
              <a16:creationId xmlns:a16="http://schemas.microsoft.com/office/drawing/2014/main" xmlns=""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0" name="233 CuadroTexto">
          <a:extLst>
            <a:ext uri="{FF2B5EF4-FFF2-40B4-BE49-F238E27FC236}">
              <a16:creationId xmlns:a16="http://schemas.microsoft.com/office/drawing/2014/main" xmlns=""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1" name="234 CuadroTexto">
          <a:extLst>
            <a:ext uri="{FF2B5EF4-FFF2-40B4-BE49-F238E27FC236}">
              <a16:creationId xmlns:a16="http://schemas.microsoft.com/office/drawing/2014/main" xmlns=""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2" name="235 CuadroTexto">
          <a:extLst>
            <a:ext uri="{FF2B5EF4-FFF2-40B4-BE49-F238E27FC236}">
              <a16:creationId xmlns:a16="http://schemas.microsoft.com/office/drawing/2014/main" xmlns=""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3" name="236 CuadroTexto">
          <a:extLst>
            <a:ext uri="{FF2B5EF4-FFF2-40B4-BE49-F238E27FC236}">
              <a16:creationId xmlns:a16="http://schemas.microsoft.com/office/drawing/2014/main" xmlns=""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4" name="237 CuadroTexto">
          <a:extLst>
            <a:ext uri="{FF2B5EF4-FFF2-40B4-BE49-F238E27FC236}">
              <a16:creationId xmlns:a16="http://schemas.microsoft.com/office/drawing/2014/main" xmlns=""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5" name="238 CuadroTexto">
          <a:extLst>
            <a:ext uri="{FF2B5EF4-FFF2-40B4-BE49-F238E27FC236}">
              <a16:creationId xmlns:a16="http://schemas.microsoft.com/office/drawing/2014/main" xmlns=""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6" name="239 CuadroTexto">
          <a:extLst>
            <a:ext uri="{FF2B5EF4-FFF2-40B4-BE49-F238E27FC236}">
              <a16:creationId xmlns:a16="http://schemas.microsoft.com/office/drawing/2014/main" xmlns=""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7" name="240 CuadroTexto">
          <a:extLst>
            <a:ext uri="{FF2B5EF4-FFF2-40B4-BE49-F238E27FC236}">
              <a16:creationId xmlns:a16="http://schemas.microsoft.com/office/drawing/2014/main" xmlns=""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8" name="241 CuadroTexto">
          <a:extLst>
            <a:ext uri="{FF2B5EF4-FFF2-40B4-BE49-F238E27FC236}">
              <a16:creationId xmlns:a16="http://schemas.microsoft.com/office/drawing/2014/main" xmlns=""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9" name="242 CuadroTexto">
          <a:extLst>
            <a:ext uri="{FF2B5EF4-FFF2-40B4-BE49-F238E27FC236}">
              <a16:creationId xmlns:a16="http://schemas.microsoft.com/office/drawing/2014/main" xmlns=""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0" name="243 CuadroTexto">
          <a:extLst>
            <a:ext uri="{FF2B5EF4-FFF2-40B4-BE49-F238E27FC236}">
              <a16:creationId xmlns:a16="http://schemas.microsoft.com/office/drawing/2014/main" xmlns=""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1" name="244 CuadroTexto">
          <a:extLst>
            <a:ext uri="{FF2B5EF4-FFF2-40B4-BE49-F238E27FC236}">
              <a16:creationId xmlns:a16="http://schemas.microsoft.com/office/drawing/2014/main" xmlns=""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2" name="245 CuadroTexto">
          <a:extLst>
            <a:ext uri="{FF2B5EF4-FFF2-40B4-BE49-F238E27FC236}">
              <a16:creationId xmlns:a16="http://schemas.microsoft.com/office/drawing/2014/main" xmlns=""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3" name="246 CuadroTexto">
          <a:extLst>
            <a:ext uri="{FF2B5EF4-FFF2-40B4-BE49-F238E27FC236}">
              <a16:creationId xmlns:a16="http://schemas.microsoft.com/office/drawing/2014/main" xmlns=""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4" name="247 CuadroTexto">
          <a:extLst>
            <a:ext uri="{FF2B5EF4-FFF2-40B4-BE49-F238E27FC236}">
              <a16:creationId xmlns:a16="http://schemas.microsoft.com/office/drawing/2014/main" xmlns=""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5" name="248 CuadroTexto">
          <a:extLst>
            <a:ext uri="{FF2B5EF4-FFF2-40B4-BE49-F238E27FC236}">
              <a16:creationId xmlns:a16="http://schemas.microsoft.com/office/drawing/2014/main" xmlns=""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6" name="249 CuadroTexto">
          <a:extLst>
            <a:ext uri="{FF2B5EF4-FFF2-40B4-BE49-F238E27FC236}">
              <a16:creationId xmlns:a16="http://schemas.microsoft.com/office/drawing/2014/main" xmlns=""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7" name="250 CuadroTexto">
          <a:extLst>
            <a:ext uri="{FF2B5EF4-FFF2-40B4-BE49-F238E27FC236}">
              <a16:creationId xmlns:a16="http://schemas.microsoft.com/office/drawing/2014/main" xmlns=""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8" name="251 CuadroTexto">
          <a:extLst>
            <a:ext uri="{FF2B5EF4-FFF2-40B4-BE49-F238E27FC236}">
              <a16:creationId xmlns:a16="http://schemas.microsoft.com/office/drawing/2014/main" xmlns=""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9" name="252 CuadroTexto">
          <a:extLst>
            <a:ext uri="{FF2B5EF4-FFF2-40B4-BE49-F238E27FC236}">
              <a16:creationId xmlns:a16="http://schemas.microsoft.com/office/drawing/2014/main" xmlns=""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0" name="253 CuadroTexto">
          <a:extLst>
            <a:ext uri="{FF2B5EF4-FFF2-40B4-BE49-F238E27FC236}">
              <a16:creationId xmlns:a16="http://schemas.microsoft.com/office/drawing/2014/main" xmlns=""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1" name="254 CuadroTexto">
          <a:extLst>
            <a:ext uri="{FF2B5EF4-FFF2-40B4-BE49-F238E27FC236}">
              <a16:creationId xmlns:a16="http://schemas.microsoft.com/office/drawing/2014/main" xmlns=""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2" name="255 CuadroTexto">
          <a:extLst>
            <a:ext uri="{FF2B5EF4-FFF2-40B4-BE49-F238E27FC236}">
              <a16:creationId xmlns:a16="http://schemas.microsoft.com/office/drawing/2014/main" xmlns=""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3" name="256 CuadroTexto">
          <a:extLst>
            <a:ext uri="{FF2B5EF4-FFF2-40B4-BE49-F238E27FC236}">
              <a16:creationId xmlns:a16="http://schemas.microsoft.com/office/drawing/2014/main" xmlns=""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4" name="257 CuadroTexto">
          <a:extLst>
            <a:ext uri="{FF2B5EF4-FFF2-40B4-BE49-F238E27FC236}">
              <a16:creationId xmlns:a16="http://schemas.microsoft.com/office/drawing/2014/main" xmlns=""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5" name="258 CuadroTexto">
          <a:extLst>
            <a:ext uri="{FF2B5EF4-FFF2-40B4-BE49-F238E27FC236}">
              <a16:creationId xmlns:a16="http://schemas.microsoft.com/office/drawing/2014/main" xmlns=""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6" name="259 CuadroTexto">
          <a:extLst>
            <a:ext uri="{FF2B5EF4-FFF2-40B4-BE49-F238E27FC236}">
              <a16:creationId xmlns:a16="http://schemas.microsoft.com/office/drawing/2014/main" xmlns=""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7" name="260 CuadroTexto">
          <a:extLst>
            <a:ext uri="{FF2B5EF4-FFF2-40B4-BE49-F238E27FC236}">
              <a16:creationId xmlns:a16="http://schemas.microsoft.com/office/drawing/2014/main" xmlns=""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8" name="261 CuadroTexto">
          <a:extLst>
            <a:ext uri="{FF2B5EF4-FFF2-40B4-BE49-F238E27FC236}">
              <a16:creationId xmlns:a16="http://schemas.microsoft.com/office/drawing/2014/main" xmlns=""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9" name="262 CuadroTexto">
          <a:extLst>
            <a:ext uri="{FF2B5EF4-FFF2-40B4-BE49-F238E27FC236}">
              <a16:creationId xmlns:a16="http://schemas.microsoft.com/office/drawing/2014/main" xmlns=""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0" name="263 CuadroTexto">
          <a:extLst>
            <a:ext uri="{FF2B5EF4-FFF2-40B4-BE49-F238E27FC236}">
              <a16:creationId xmlns:a16="http://schemas.microsoft.com/office/drawing/2014/main" xmlns=""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1" name="264 CuadroTexto">
          <a:extLst>
            <a:ext uri="{FF2B5EF4-FFF2-40B4-BE49-F238E27FC236}">
              <a16:creationId xmlns:a16="http://schemas.microsoft.com/office/drawing/2014/main" xmlns=""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2" name="265 CuadroTexto">
          <a:extLst>
            <a:ext uri="{FF2B5EF4-FFF2-40B4-BE49-F238E27FC236}">
              <a16:creationId xmlns:a16="http://schemas.microsoft.com/office/drawing/2014/main" xmlns=""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3" name="266 CuadroTexto">
          <a:extLst>
            <a:ext uri="{FF2B5EF4-FFF2-40B4-BE49-F238E27FC236}">
              <a16:creationId xmlns:a16="http://schemas.microsoft.com/office/drawing/2014/main" xmlns=""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4" name="267 CuadroTexto">
          <a:extLst>
            <a:ext uri="{FF2B5EF4-FFF2-40B4-BE49-F238E27FC236}">
              <a16:creationId xmlns:a16="http://schemas.microsoft.com/office/drawing/2014/main" xmlns=""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045" name="268 CuadroTexto">
          <a:extLst>
            <a:ext uri="{FF2B5EF4-FFF2-40B4-BE49-F238E27FC236}">
              <a16:creationId xmlns:a16="http://schemas.microsoft.com/office/drawing/2014/main" xmlns="" id="{00000000-0008-0000-2000-0000C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6" name="269 CuadroTexto">
          <a:extLst>
            <a:ext uri="{FF2B5EF4-FFF2-40B4-BE49-F238E27FC236}">
              <a16:creationId xmlns:a16="http://schemas.microsoft.com/office/drawing/2014/main" xmlns="" id="{00000000-0008-0000-2000-0000C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7" name="270 CuadroTexto">
          <a:extLst>
            <a:ext uri="{FF2B5EF4-FFF2-40B4-BE49-F238E27FC236}">
              <a16:creationId xmlns:a16="http://schemas.microsoft.com/office/drawing/2014/main" xmlns="" id="{00000000-0008-0000-2000-0000C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8" name="271 CuadroTexto">
          <a:extLst>
            <a:ext uri="{FF2B5EF4-FFF2-40B4-BE49-F238E27FC236}">
              <a16:creationId xmlns:a16="http://schemas.microsoft.com/office/drawing/2014/main" xmlns="" id="{00000000-0008-0000-2000-0000D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9" name="272 CuadroTexto">
          <a:extLst>
            <a:ext uri="{FF2B5EF4-FFF2-40B4-BE49-F238E27FC236}">
              <a16:creationId xmlns:a16="http://schemas.microsoft.com/office/drawing/2014/main" xmlns="" id="{00000000-0008-0000-2000-0000D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0" name="273 CuadroTexto">
          <a:extLst>
            <a:ext uri="{FF2B5EF4-FFF2-40B4-BE49-F238E27FC236}">
              <a16:creationId xmlns:a16="http://schemas.microsoft.com/office/drawing/2014/main" xmlns="" id="{00000000-0008-0000-2000-0000D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1" name="274 CuadroTexto">
          <a:extLst>
            <a:ext uri="{FF2B5EF4-FFF2-40B4-BE49-F238E27FC236}">
              <a16:creationId xmlns:a16="http://schemas.microsoft.com/office/drawing/2014/main" xmlns="" id="{00000000-0008-0000-2000-0000D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2" name="275 CuadroTexto">
          <a:extLst>
            <a:ext uri="{FF2B5EF4-FFF2-40B4-BE49-F238E27FC236}">
              <a16:creationId xmlns:a16="http://schemas.microsoft.com/office/drawing/2014/main" xmlns="" id="{00000000-0008-0000-2000-0000D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3" name="276 CuadroTexto">
          <a:extLst>
            <a:ext uri="{FF2B5EF4-FFF2-40B4-BE49-F238E27FC236}">
              <a16:creationId xmlns:a16="http://schemas.microsoft.com/office/drawing/2014/main" xmlns="" id="{00000000-0008-0000-2000-0000D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4" name="277 CuadroTexto">
          <a:extLst>
            <a:ext uri="{FF2B5EF4-FFF2-40B4-BE49-F238E27FC236}">
              <a16:creationId xmlns:a16="http://schemas.microsoft.com/office/drawing/2014/main" xmlns="" id="{00000000-0008-0000-2000-0000D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5" name="278 CuadroTexto">
          <a:extLst>
            <a:ext uri="{FF2B5EF4-FFF2-40B4-BE49-F238E27FC236}">
              <a16:creationId xmlns:a16="http://schemas.microsoft.com/office/drawing/2014/main" xmlns="" id="{00000000-0008-0000-2000-0000D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6" name="279 CuadroTexto">
          <a:extLst>
            <a:ext uri="{FF2B5EF4-FFF2-40B4-BE49-F238E27FC236}">
              <a16:creationId xmlns:a16="http://schemas.microsoft.com/office/drawing/2014/main" xmlns="" id="{00000000-0008-0000-2000-0000D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7" name="280 CuadroTexto">
          <a:extLst>
            <a:ext uri="{FF2B5EF4-FFF2-40B4-BE49-F238E27FC236}">
              <a16:creationId xmlns:a16="http://schemas.microsoft.com/office/drawing/2014/main" xmlns="" id="{00000000-0008-0000-2000-0000D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8" name="281 CuadroTexto">
          <a:extLst>
            <a:ext uri="{FF2B5EF4-FFF2-40B4-BE49-F238E27FC236}">
              <a16:creationId xmlns:a16="http://schemas.microsoft.com/office/drawing/2014/main" xmlns="" id="{00000000-0008-0000-2000-0000D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9" name="282 CuadroTexto">
          <a:extLst>
            <a:ext uri="{FF2B5EF4-FFF2-40B4-BE49-F238E27FC236}">
              <a16:creationId xmlns:a16="http://schemas.microsoft.com/office/drawing/2014/main" xmlns="" id="{00000000-0008-0000-2000-0000D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60" name="283 CuadroTexto">
          <a:extLst>
            <a:ext uri="{FF2B5EF4-FFF2-40B4-BE49-F238E27FC236}">
              <a16:creationId xmlns:a16="http://schemas.microsoft.com/office/drawing/2014/main" xmlns="" id="{00000000-0008-0000-2000-0000D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61" name="284 CuadroTexto">
          <a:extLst>
            <a:ext uri="{FF2B5EF4-FFF2-40B4-BE49-F238E27FC236}">
              <a16:creationId xmlns:a16="http://schemas.microsoft.com/office/drawing/2014/main" xmlns="" id="{00000000-0008-0000-2000-0000D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2" name="285 CuadroTexto">
          <a:extLst>
            <a:ext uri="{FF2B5EF4-FFF2-40B4-BE49-F238E27FC236}">
              <a16:creationId xmlns:a16="http://schemas.microsoft.com/office/drawing/2014/main" xmlns=""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3" name="286 CuadroTexto">
          <a:extLst>
            <a:ext uri="{FF2B5EF4-FFF2-40B4-BE49-F238E27FC236}">
              <a16:creationId xmlns:a16="http://schemas.microsoft.com/office/drawing/2014/main" xmlns=""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4" name="287 CuadroTexto">
          <a:extLst>
            <a:ext uri="{FF2B5EF4-FFF2-40B4-BE49-F238E27FC236}">
              <a16:creationId xmlns:a16="http://schemas.microsoft.com/office/drawing/2014/main" xmlns=""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5" name="288 CuadroTexto">
          <a:extLst>
            <a:ext uri="{FF2B5EF4-FFF2-40B4-BE49-F238E27FC236}">
              <a16:creationId xmlns:a16="http://schemas.microsoft.com/office/drawing/2014/main" xmlns=""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6" name="289 CuadroTexto">
          <a:extLst>
            <a:ext uri="{FF2B5EF4-FFF2-40B4-BE49-F238E27FC236}">
              <a16:creationId xmlns:a16="http://schemas.microsoft.com/office/drawing/2014/main" xmlns=""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7" name="290 CuadroTexto">
          <a:extLst>
            <a:ext uri="{FF2B5EF4-FFF2-40B4-BE49-F238E27FC236}">
              <a16:creationId xmlns:a16="http://schemas.microsoft.com/office/drawing/2014/main" xmlns=""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8" name="291 CuadroTexto">
          <a:extLst>
            <a:ext uri="{FF2B5EF4-FFF2-40B4-BE49-F238E27FC236}">
              <a16:creationId xmlns:a16="http://schemas.microsoft.com/office/drawing/2014/main" xmlns=""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9" name="292 CuadroTexto">
          <a:extLst>
            <a:ext uri="{FF2B5EF4-FFF2-40B4-BE49-F238E27FC236}">
              <a16:creationId xmlns:a16="http://schemas.microsoft.com/office/drawing/2014/main" xmlns=""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0" name="293 CuadroTexto">
          <a:extLst>
            <a:ext uri="{FF2B5EF4-FFF2-40B4-BE49-F238E27FC236}">
              <a16:creationId xmlns:a16="http://schemas.microsoft.com/office/drawing/2014/main" xmlns=""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1" name="294 CuadroTexto">
          <a:extLst>
            <a:ext uri="{FF2B5EF4-FFF2-40B4-BE49-F238E27FC236}">
              <a16:creationId xmlns:a16="http://schemas.microsoft.com/office/drawing/2014/main" xmlns=""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2" name="295 CuadroTexto">
          <a:extLst>
            <a:ext uri="{FF2B5EF4-FFF2-40B4-BE49-F238E27FC236}">
              <a16:creationId xmlns:a16="http://schemas.microsoft.com/office/drawing/2014/main" xmlns=""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3" name="296 CuadroTexto">
          <a:extLst>
            <a:ext uri="{FF2B5EF4-FFF2-40B4-BE49-F238E27FC236}">
              <a16:creationId xmlns:a16="http://schemas.microsoft.com/office/drawing/2014/main" xmlns=""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4" name="1 CuadroTexto">
          <a:extLst>
            <a:ext uri="{FF2B5EF4-FFF2-40B4-BE49-F238E27FC236}">
              <a16:creationId xmlns:a16="http://schemas.microsoft.com/office/drawing/2014/main" xmlns=""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5" name="2 CuadroTexto">
          <a:extLst>
            <a:ext uri="{FF2B5EF4-FFF2-40B4-BE49-F238E27FC236}">
              <a16:creationId xmlns:a16="http://schemas.microsoft.com/office/drawing/2014/main" xmlns=""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6" name="3 CuadroTexto">
          <a:extLst>
            <a:ext uri="{FF2B5EF4-FFF2-40B4-BE49-F238E27FC236}">
              <a16:creationId xmlns:a16="http://schemas.microsoft.com/office/drawing/2014/main" xmlns=""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7" name="4 CuadroTexto">
          <a:extLst>
            <a:ext uri="{FF2B5EF4-FFF2-40B4-BE49-F238E27FC236}">
              <a16:creationId xmlns:a16="http://schemas.microsoft.com/office/drawing/2014/main" xmlns=""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8" name="5 CuadroTexto">
          <a:extLst>
            <a:ext uri="{FF2B5EF4-FFF2-40B4-BE49-F238E27FC236}">
              <a16:creationId xmlns:a16="http://schemas.microsoft.com/office/drawing/2014/main" xmlns=""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9" name="6 CuadroTexto">
          <a:extLst>
            <a:ext uri="{FF2B5EF4-FFF2-40B4-BE49-F238E27FC236}">
              <a16:creationId xmlns:a16="http://schemas.microsoft.com/office/drawing/2014/main" xmlns=""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0" name="7 CuadroTexto">
          <a:extLst>
            <a:ext uri="{FF2B5EF4-FFF2-40B4-BE49-F238E27FC236}">
              <a16:creationId xmlns:a16="http://schemas.microsoft.com/office/drawing/2014/main" xmlns=""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1" name="8 CuadroTexto">
          <a:extLst>
            <a:ext uri="{FF2B5EF4-FFF2-40B4-BE49-F238E27FC236}">
              <a16:creationId xmlns:a16="http://schemas.microsoft.com/office/drawing/2014/main" xmlns=""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2" name="9 CuadroTexto">
          <a:extLst>
            <a:ext uri="{FF2B5EF4-FFF2-40B4-BE49-F238E27FC236}">
              <a16:creationId xmlns:a16="http://schemas.microsoft.com/office/drawing/2014/main" xmlns=""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3" name="10 CuadroTexto">
          <a:extLst>
            <a:ext uri="{FF2B5EF4-FFF2-40B4-BE49-F238E27FC236}">
              <a16:creationId xmlns:a16="http://schemas.microsoft.com/office/drawing/2014/main" xmlns=""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4" name="11 CuadroTexto">
          <a:extLst>
            <a:ext uri="{FF2B5EF4-FFF2-40B4-BE49-F238E27FC236}">
              <a16:creationId xmlns:a16="http://schemas.microsoft.com/office/drawing/2014/main" xmlns=""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5" name="12 CuadroTexto">
          <a:extLst>
            <a:ext uri="{FF2B5EF4-FFF2-40B4-BE49-F238E27FC236}">
              <a16:creationId xmlns:a16="http://schemas.microsoft.com/office/drawing/2014/main" xmlns=""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6" name="13 CuadroTexto">
          <a:extLst>
            <a:ext uri="{FF2B5EF4-FFF2-40B4-BE49-F238E27FC236}">
              <a16:creationId xmlns:a16="http://schemas.microsoft.com/office/drawing/2014/main" xmlns=""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7" name="14 CuadroTexto">
          <a:extLst>
            <a:ext uri="{FF2B5EF4-FFF2-40B4-BE49-F238E27FC236}">
              <a16:creationId xmlns:a16="http://schemas.microsoft.com/office/drawing/2014/main" xmlns=""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8" name="15 CuadroTexto">
          <a:extLst>
            <a:ext uri="{FF2B5EF4-FFF2-40B4-BE49-F238E27FC236}">
              <a16:creationId xmlns:a16="http://schemas.microsoft.com/office/drawing/2014/main" xmlns=""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9" name="16 CuadroTexto">
          <a:extLst>
            <a:ext uri="{FF2B5EF4-FFF2-40B4-BE49-F238E27FC236}">
              <a16:creationId xmlns:a16="http://schemas.microsoft.com/office/drawing/2014/main" xmlns=""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0" name="18 CuadroTexto">
          <a:extLst>
            <a:ext uri="{FF2B5EF4-FFF2-40B4-BE49-F238E27FC236}">
              <a16:creationId xmlns:a16="http://schemas.microsoft.com/office/drawing/2014/main" xmlns=""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1" name="19 CuadroTexto">
          <a:extLst>
            <a:ext uri="{FF2B5EF4-FFF2-40B4-BE49-F238E27FC236}">
              <a16:creationId xmlns:a16="http://schemas.microsoft.com/office/drawing/2014/main" xmlns=""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2" name="20 CuadroTexto">
          <a:extLst>
            <a:ext uri="{FF2B5EF4-FFF2-40B4-BE49-F238E27FC236}">
              <a16:creationId xmlns:a16="http://schemas.microsoft.com/office/drawing/2014/main" xmlns=""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3" name="21 CuadroTexto">
          <a:extLst>
            <a:ext uri="{FF2B5EF4-FFF2-40B4-BE49-F238E27FC236}">
              <a16:creationId xmlns:a16="http://schemas.microsoft.com/office/drawing/2014/main" xmlns=""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4" name="22 CuadroTexto">
          <a:extLst>
            <a:ext uri="{FF2B5EF4-FFF2-40B4-BE49-F238E27FC236}">
              <a16:creationId xmlns:a16="http://schemas.microsoft.com/office/drawing/2014/main" xmlns=""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5" name="23 CuadroTexto">
          <a:extLst>
            <a:ext uri="{FF2B5EF4-FFF2-40B4-BE49-F238E27FC236}">
              <a16:creationId xmlns:a16="http://schemas.microsoft.com/office/drawing/2014/main" xmlns=""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6" name="24 CuadroTexto">
          <a:extLst>
            <a:ext uri="{FF2B5EF4-FFF2-40B4-BE49-F238E27FC236}">
              <a16:creationId xmlns:a16="http://schemas.microsoft.com/office/drawing/2014/main" xmlns=""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7" name="25 CuadroTexto">
          <a:extLst>
            <a:ext uri="{FF2B5EF4-FFF2-40B4-BE49-F238E27FC236}">
              <a16:creationId xmlns:a16="http://schemas.microsoft.com/office/drawing/2014/main" xmlns=""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8" name="26 CuadroTexto">
          <a:extLst>
            <a:ext uri="{FF2B5EF4-FFF2-40B4-BE49-F238E27FC236}">
              <a16:creationId xmlns:a16="http://schemas.microsoft.com/office/drawing/2014/main" xmlns=""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9" name="27 CuadroTexto">
          <a:extLst>
            <a:ext uri="{FF2B5EF4-FFF2-40B4-BE49-F238E27FC236}">
              <a16:creationId xmlns:a16="http://schemas.microsoft.com/office/drawing/2014/main" xmlns=""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0" name="28 CuadroTexto">
          <a:extLst>
            <a:ext uri="{FF2B5EF4-FFF2-40B4-BE49-F238E27FC236}">
              <a16:creationId xmlns:a16="http://schemas.microsoft.com/office/drawing/2014/main" xmlns=""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1" name="29 CuadroTexto">
          <a:extLst>
            <a:ext uri="{FF2B5EF4-FFF2-40B4-BE49-F238E27FC236}">
              <a16:creationId xmlns:a16="http://schemas.microsoft.com/office/drawing/2014/main" xmlns=""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2" name="30 CuadroTexto">
          <a:extLst>
            <a:ext uri="{FF2B5EF4-FFF2-40B4-BE49-F238E27FC236}">
              <a16:creationId xmlns:a16="http://schemas.microsoft.com/office/drawing/2014/main" xmlns=""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3" name="31 CuadroTexto">
          <a:extLst>
            <a:ext uri="{FF2B5EF4-FFF2-40B4-BE49-F238E27FC236}">
              <a16:creationId xmlns:a16="http://schemas.microsoft.com/office/drawing/2014/main" xmlns=""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4" name="32 CuadroTexto">
          <a:extLst>
            <a:ext uri="{FF2B5EF4-FFF2-40B4-BE49-F238E27FC236}">
              <a16:creationId xmlns:a16="http://schemas.microsoft.com/office/drawing/2014/main" xmlns=""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5" name="33 CuadroTexto">
          <a:extLst>
            <a:ext uri="{FF2B5EF4-FFF2-40B4-BE49-F238E27FC236}">
              <a16:creationId xmlns:a16="http://schemas.microsoft.com/office/drawing/2014/main" xmlns=""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6" name="34 CuadroTexto">
          <a:extLst>
            <a:ext uri="{FF2B5EF4-FFF2-40B4-BE49-F238E27FC236}">
              <a16:creationId xmlns:a16="http://schemas.microsoft.com/office/drawing/2014/main" xmlns=""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7" name="35 CuadroTexto">
          <a:extLst>
            <a:ext uri="{FF2B5EF4-FFF2-40B4-BE49-F238E27FC236}">
              <a16:creationId xmlns:a16="http://schemas.microsoft.com/office/drawing/2014/main" xmlns=""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8" name="36 CuadroTexto">
          <a:extLst>
            <a:ext uri="{FF2B5EF4-FFF2-40B4-BE49-F238E27FC236}">
              <a16:creationId xmlns:a16="http://schemas.microsoft.com/office/drawing/2014/main" xmlns=""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9" name="37 CuadroTexto">
          <a:extLst>
            <a:ext uri="{FF2B5EF4-FFF2-40B4-BE49-F238E27FC236}">
              <a16:creationId xmlns:a16="http://schemas.microsoft.com/office/drawing/2014/main" xmlns=""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0" name="38 CuadroTexto">
          <a:extLst>
            <a:ext uri="{FF2B5EF4-FFF2-40B4-BE49-F238E27FC236}">
              <a16:creationId xmlns:a16="http://schemas.microsoft.com/office/drawing/2014/main" xmlns=""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1" name="39 CuadroTexto">
          <a:extLst>
            <a:ext uri="{FF2B5EF4-FFF2-40B4-BE49-F238E27FC236}">
              <a16:creationId xmlns:a16="http://schemas.microsoft.com/office/drawing/2014/main" xmlns=""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2" name="40 CuadroTexto">
          <a:extLst>
            <a:ext uri="{FF2B5EF4-FFF2-40B4-BE49-F238E27FC236}">
              <a16:creationId xmlns:a16="http://schemas.microsoft.com/office/drawing/2014/main" xmlns=""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3" name="41 CuadroTexto">
          <a:extLst>
            <a:ext uri="{FF2B5EF4-FFF2-40B4-BE49-F238E27FC236}">
              <a16:creationId xmlns:a16="http://schemas.microsoft.com/office/drawing/2014/main" xmlns=""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4" name="42 CuadroTexto">
          <a:extLst>
            <a:ext uri="{FF2B5EF4-FFF2-40B4-BE49-F238E27FC236}">
              <a16:creationId xmlns:a16="http://schemas.microsoft.com/office/drawing/2014/main" xmlns=""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5" name="43 CuadroTexto">
          <a:extLst>
            <a:ext uri="{FF2B5EF4-FFF2-40B4-BE49-F238E27FC236}">
              <a16:creationId xmlns:a16="http://schemas.microsoft.com/office/drawing/2014/main" xmlns=""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6" name="44 CuadroTexto">
          <a:extLst>
            <a:ext uri="{FF2B5EF4-FFF2-40B4-BE49-F238E27FC236}">
              <a16:creationId xmlns:a16="http://schemas.microsoft.com/office/drawing/2014/main" xmlns=""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7" name="45 CuadroTexto">
          <a:extLst>
            <a:ext uri="{FF2B5EF4-FFF2-40B4-BE49-F238E27FC236}">
              <a16:creationId xmlns:a16="http://schemas.microsoft.com/office/drawing/2014/main" xmlns=""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8" name="46 CuadroTexto">
          <a:extLst>
            <a:ext uri="{FF2B5EF4-FFF2-40B4-BE49-F238E27FC236}">
              <a16:creationId xmlns:a16="http://schemas.microsoft.com/office/drawing/2014/main" xmlns=""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9" name="47 CuadroTexto">
          <a:extLst>
            <a:ext uri="{FF2B5EF4-FFF2-40B4-BE49-F238E27FC236}">
              <a16:creationId xmlns:a16="http://schemas.microsoft.com/office/drawing/2014/main" xmlns=""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0" name="48 CuadroTexto">
          <a:extLst>
            <a:ext uri="{FF2B5EF4-FFF2-40B4-BE49-F238E27FC236}">
              <a16:creationId xmlns:a16="http://schemas.microsoft.com/office/drawing/2014/main" xmlns=""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1" name="49 CuadroTexto">
          <a:extLst>
            <a:ext uri="{FF2B5EF4-FFF2-40B4-BE49-F238E27FC236}">
              <a16:creationId xmlns:a16="http://schemas.microsoft.com/office/drawing/2014/main" xmlns=""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2" name="50 CuadroTexto">
          <a:extLst>
            <a:ext uri="{FF2B5EF4-FFF2-40B4-BE49-F238E27FC236}">
              <a16:creationId xmlns:a16="http://schemas.microsoft.com/office/drawing/2014/main" xmlns=""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3" name="51 CuadroTexto">
          <a:extLst>
            <a:ext uri="{FF2B5EF4-FFF2-40B4-BE49-F238E27FC236}">
              <a16:creationId xmlns:a16="http://schemas.microsoft.com/office/drawing/2014/main" xmlns=""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4" name="52 CuadroTexto">
          <a:extLst>
            <a:ext uri="{FF2B5EF4-FFF2-40B4-BE49-F238E27FC236}">
              <a16:creationId xmlns:a16="http://schemas.microsoft.com/office/drawing/2014/main" xmlns=""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5" name="53 CuadroTexto">
          <a:extLst>
            <a:ext uri="{FF2B5EF4-FFF2-40B4-BE49-F238E27FC236}">
              <a16:creationId xmlns:a16="http://schemas.microsoft.com/office/drawing/2014/main" xmlns=""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6" name="54 CuadroTexto">
          <a:extLst>
            <a:ext uri="{FF2B5EF4-FFF2-40B4-BE49-F238E27FC236}">
              <a16:creationId xmlns:a16="http://schemas.microsoft.com/office/drawing/2014/main" xmlns=""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7" name="55 CuadroTexto">
          <a:extLst>
            <a:ext uri="{FF2B5EF4-FFF2-40B4-BE49-F238E27FC236}">
              <a16:creationId xmlns:a16="http://schemas.microsoft.com/office/drawing/2014/main" xmlns=""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8" name="56 CuadroTexto">
          <a:extLst>
            <a:ext uri="{FF2B5EF4-FFF2-40B4-BE49-F238E27FC236}">
              <a16:creationId xmlns:a16="http://schemas.microsoft.com/office/drawing/2014/main" xmlns=""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9" name="57 CuadroTexto">
          <a:extLst>
            <a:ext uri="{FF2B5EF4-FFF2-40B4-BE49-F238E27FC236}">
              <a16:creationId xmlns:a16="http://schemas.microsoft.com/office/drawing/2014/main" xmlns=""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0" name="58 CuadroTexto">
          <a:extLst>
            <a:ext uri="{FF2B5EF4-FFF2-40B4-BE49-F238E27FC236}">
              <a16:creationId xmlns:a16="http://schemas.microsoft.com/office/drawing/2014/main" xmlns=""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1" name="59 CuadroTexto">
          <a:extLst>
            <a:ext uri="{FF2B5EF4-FFF2-40B4-BE49-F238E27FC236}">
              <a16:creationId xmlns:a16="http://schemas.microsoft.com/office/drawing/2014/main" xmlns=""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2" name="60 CuadroTexto">
          <a:extLst>
            <a:ext uri="{FF2B5EF4-FFF2-40B4-BE49-F238E27FC236}">
              <a16:creationId xmlns:a16="http://schemas.microsoft.com/office/drawing/2014/main" xmlns=""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3" name="61 CuadroTexto">
          <a:extLst>
            <a:ext uri="{FF2B5EF4-FFF2-40B4-BE49-F238E27FC236}">
              <a16:creationId xmlns:a16="http://schemas.microsoft.com/office/drawing/2014/main" xmlns=""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4" name="62 CuadroTexto">
          <a:extLst>
            <a:ext uri="{FF2B5EF4-FFF2-40B4-BE49-F238E27FC236}">
              <a16:creationId xmlns:a16="http://schemas.microsoft.com/office/drawing/2014/main" xmlns=""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5" name="63 CuadroTexto">
          <a:extLst>
            <a:ext uri="{FF2B5EF4-FFF2-40B4-BE49-F238E27FC236}">
              <a16:creationId xmlns:a16="http://schemas.microsoft.com/office/drawing/2014/main" xmlns=""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6" name="64 CuadroTexto">
          <a:extLst>
            <a:ext uri="{FF2B5EF4-FFF2-40B4-BE49-F238E27FC236}">
              <a16:creationId xmlns:a16="http://schemas.microsoft.com/office/drawing/2014/main" xmlns=""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7" name="65 CuadroTexto">
          <a:extLst>
            <a:ext uri="{FF2B5EF4-FFF2-40B4-BE49-F238E27FC236}">
              <a16:creationId xmlns:a16="http://schemas.microsoft.com/office/drawing/2014/main" xmlns=""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8" name="66 CuadroTexto">
          <a:extLst>
            <a:ext uri="{FF2B5EF4-FFF2-40B4-BE49-F238E27FC236}">
              <a16:creationId xmlns:a16="http://schemas.microsoft.com/office/drawing/2014/main" xmlns=""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9" name="67 CuadroTexto">
          <a:extLst>
            <a:ext uri="{FF2B5EF4-FFF2-40B4-BE49-F238E27FC236}">
              <a16:creationId xmlns:a16="http://schemas.microsoft.com/office/drawing/2014/main" xmlns=""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0" name="68 CuadroTexto">
          <a:extLst>
            <a:ext uri="{FF2B5EF4-FFF2-40B4-BE49-F238E27FC236}">
              <a16:creationId xmlns:a16="http://schemas.microsoft.com/office/drawing/2014/main" xmlns=""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1" name="69 CuadroTexto">
          <a:extLst>
            <a:ext uri="{FF2B5EF4-FFF2-40B4-BE49-F238E27FC236}">
              <a16:creationId xmlns:a16="http://schemas.microsoft.com/office/drawing/2014/main" xmlns=""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2" name="70 CuadroTexto">
          <a:extLst>
            <a:ext uri="{FF2B5EF4-FFF2-40B4-BE49-F238E27FC236}">
              <a16:creationId xmlns:a16="http://schemas.microsoft.com/office/drawing/2014/main" xmlns=""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3" name="71 CuadroTexto">
          <a:extLst>
            <a:ext uri="{FF2B5EF4-FFF2-40B4-BE49-F238E27FC236}">
              <a16:creationId xmlns:a16="http://schemas.microsoft.com/office/drawing/2014/main" xmlns=""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4" name="72 CuadroTexto">
          <a:extLst>
            <a:ext uri="{FF2B5EF4-FFF2-40B4-BE49-F238E27FC236}">
              <a16:creationId xmlns:a16="http://schemas.microsoft.com/office/drawing/2014/main" xmlns=""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5" name="73 CuadroTexto">
          <a:extLst>
            <a:ext uri="{FF2B5EF4-FFF2-40B4-BE49-F238E27FC236}">
              <a16:creationId xmlns:a16="http://schemas.microsoft.com/office/drawing/2014/main" xmlns=""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6" name="74 CuadroTexto">
          <a:extLst>
            <a:ext uri="{FF2B5EF4-FFF2-40B4-BE49-F238E27FC236}">
              <a16:creationId xmlns:a16="http://schemas.microsoft.com/office/drawing/2014/main" xmlns=""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7" name="75 CuadroTexto">
          <a:extLst>
            <a:ext uri="{FF2B5EF4-FFF2-40B4-BE49-F238E27FC236}">
              <a16:creationId xmlns:a16="http://schemas.microsoft.com/office/drawing/2014/main" xmlns=""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8" name="76 CuadroTexto">
          <a:extLst>
            <a:ext uri="{FF2B5EF4-FFF2-40B4-BE49-F238E27FC236}">
              <a16:creationId xmlns:a16="http://schemas.microsoft.com/office/drawing/2014/main" xmlns=""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9" name="77 CuadroTexto">
          <a:extLst>
            <a:ext uri="{FF2B5EF4-FFF2-40B4-BE49-F238E27FC236}">
              <a16:creationId xmlns:a16="http://schemas.microsoft.com/office/drawing/2014/main" xmlns=""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0" name="78 CuadroTexto">
          <a:extLst>
            <a:ext uri="{FF2B5EF4-FFF2-40B4-BE49-F238E27FC236}">
              <a16:creationId xmlns:a16="http://schemas.microsoft.com/office/drawing/2014/main" xmlns=""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1" name="79 CuadroTexto">
          <a:extLst>
            <a:ext uri="{FF2B5EF4-FFF2-40B4-BE49-F238E27FC236}">
              <a16:creationId xmlns:a16="http://schemas.microsoft.com/office/drawing/2014/main" xmlns=""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2" name="80 CuadroTexto">
          <a:extLst>
            <a:ext uri="{FF2B5EF4-FFF2-40B4-BE49-F238E27FC236}">
              <a16:creationId xmlns:a16="http://schemas.microsoft.com/office/drawing/2014/main" xmlns=""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3" name="81 CuadroTexto">
          <a:extLst>
            <a:ext uri="{FF2B5EF4-FFF2-40B4-BE49-F238E27FC236}">
              <a16:creationId xmlns:a16="http://schemas.microsoft.com/office/drawing/2014/main" xmlns=""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4" name="82 CuadroTexto">
          <a:extLst>
            <a:ext uri="{FF2B5EF4-FFF2-40B4-BE49-F238E27FC236}">
              <a16:creationId xmlns:a16="http://schemas.microsoft.com/office/drawing/2014/main" xmlns=""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5" name="83 CuadroTexto">
          <a:extLst>
            <a:ext uri="{FF2B5EF4-FFF2-40B4-BE49-F238E27FC236}">
              <a16:creationId xmlns:a16="http://schemas.microsoft.com/office/drawing/2014/main" xmlns=""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6" name="84 CuadroTexto">
          <a:extLst>
            <a:ext uri="{FF2B5EF4-FFF2-40B4-BE49-F238E27FC236}">
              <a16:creationId xmlns:a16="http://schemas.microsoft.com/office/drawing/2014/main" xmlns=""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7" name="85 CuadroTexto">
          <a:extLst>
            <a:ext uri="{FF2B5EF4-FFF2-40B4-BE49-F238E27FC236}">
              <a16:creationId xmlns:a16="http://schemas.microsoft.com/office/drawing/2014/main" xmlns=""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8" name="86 CuadroTexto">
          <a:extLst>
            <a:ext uri="{FF2B5EF4-FFF2-40B4-BE49-F238E27FC236}">
              <a16:creationId xmlns:a16="http://schemas.microsoft.com/office/drawing/2014/main" xmlns=""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9" name="87 CuadroTexto">
          <a:extLst>
            <a:ext uri="{FF2B5EF4-FFF2-40B4-BE49-F238E27FC236}">
              <a16:creationId xmlns:a16="http://schemas.microsoft.com/office/drawing/2014/main" xmlns=""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0" name="88 CuadroTexto">
          <a:extLst>
            <a:ext uri="{FF2B5EF4-FFF2-40B4-BE49-F238E27FC236}">
              <a16:creationId xmlns:a16="http://schemas.microsoft.com/office/drawing/2014/main" xmlns=""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1" name="89 CuadroTexto">
          <a:extLst>
            <a:ext uri="{FF2B5EF4-FFF2-40B4-BE49-F238E27FC236}">
              <a16:creationId xmlns:a16="http://schemas.microsoft.com/office/drawing/2014/main" xmlns=""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2" name="102 CuadroTexto">
          <a:extLst>
            <a:ext uri="{FF2B5EF4-FFF2-40B4-BE49-F238E27FC236}">
              <a16:creationId xmlns:a16="http://schemas.microsoft.com/office/drawing/2014/main" xmlns=""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3" name="103 CuadroTexto">
          <a:extLst>
            <a:ext uri="{FF2B5EF4-FFF2-40B4-BE49-F238E27FC236}">
              <a16:creationId xmlns:a16="http://schemas.microsoft.com/office/drawing/2014/main" xmlns=""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4" name="104 CuadroTexto">
          <a:extLst>
            <a:ext uri="{FF2B5EF4-FFF2-40B4-BE49-F238E27FC236}">
              <a16:creationId xmlns:a16="http://schemas.microsoft.com/office/drawing/2014/main" xmlns=""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5" name="105 CuadroTexto">
          <a:extLst>
            <a:ext uri="{FF2B5EF4-FFF2-40B4-BE49-F238E27FC236}">
              <a16:creationId xmlns:a16="http://schemas.microsoft.com/office/drawing/2014/main" xmlns=""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6" name="106 CuadroTexto">
          <a:extLst>
            <a:ext uri="{FF2B5EF4-FFF2-40B4-BE49-F238E27FC236}">
              <a16:creationId xmlns:a16="http://schemas.microsoft.com/office/drawing/2014/main" xmlns=""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7" name="107 CuadroTexto">
          <a:extLst>
            <a:ext uri="{FF2B5EF4-FFF2-40B4-BE49-F238E27FC236}">
              <a16:creationId xmlns:a16="http://schemas.microsoft.com/office/drawing/2014/main" xmlns=""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8" name="108 CuadroTexto">
          <a:extLst>
            <a:ext uri="{FF2B5EF4-FFF2-40B4-BE49-F238E27FC236}">
              <a16:creationId xmlns:a16="http://schemas.microsoft.com/office/drawing/2014/main" xmlns=""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9" name="109 CuadroTexto">
          <a:extLst>
            <a:ext uri="{FF2B5EF4-FFF2-40B4-BE49-F238E27FC236}">
              <a16:creationId xmlns:a16="http://schemas.microsoft.com/office/drawing/2014/main" xmlns=""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0" name="110 CuadroTexto">
          <a:extLst>
            <a:ext uri="{FF2B5EF4-FFF2-40B4-BE49-F238E27FC236}">
              <a16:creationId xmlns:a16="http://schemas.microsoft.com/office/drawing/2014/main" xmlns=""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1" name="111 CuadroTexto">
          <a:extLst>
            <a:ext uri="{FF2B5EF4-FFF2-40B4-BE49-F238E27FC236}">
              <a16:creationId xmlns:a16="http://schemas.microsoft.com/office/drawing/2014/main" xmlns=""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2" name="112 CuadroTexto">
          <a:extLst>
            <a:ext uri="{FF2B5EF4-FFF2-40B4-BE49-F238E27FC236}">
              <a16:creationId xmlns:a16="http://schemas.microsoft.com/office/drawing/2014/main" xmlns=""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3" name="113 CuadroTexto">
          <a:extLst>
            <a:ext uri="{FF2B5EF4-FFF2-40B4-BE49-F238E27FC236}">
              <a16:creationId xmlns:a16="http://schemas.microsoft.com/office/drawing/2014/main" xmlns=""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4" name="114 CuadroTexto">
          <a:extLst>
            <a:ext uri="{FF2B5EF4-FFF2-40B4-BE49-F238E27FC236}">
              <a16:creationId xmlns:a16="http://schemas.microsoft.com/office/drawing/2014/main" xmlns=""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5" name="115 CuadroTexto">
          <a:extLst>
            <a:ext uri="{FF2B5EF4-FFF2-40B4-BE49-F238E27FC236}">
              <a16:creationId xmlns:a16="http://schemas.microsoft.com/office/drawing/2014/main" xmlns=""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6" name="116 CuadroTexto">
          <a:extLst>
            <a:ext uri="{FF2B5EF4-FFF2-40B4-BE49-F238E27FC236}">
              <a16:creationId xmlns:a16="http://schemas.microsoft.com/office/drawing/2014/main" xmlns=""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7" name="117 CuadroTexto">
          <a:extLst>
            <a:ext uri="{FF2B5EF4-FFF2-40B4-BE49-F238E27FC236}">
              <a16:creationId xmlns:a16="http://schemas.microsoft.com/office/drawing/2014/main" xmlns=""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8" name="126 CuadroTexto">
          <a:extLst>
            <a:ext uri="{FF2B5EF4-FFF2-40B4-BE49-F238E27FC236}">
              <a16:creationId xmlns:a16="http://schemas.microsoft.com/office/drawing/2014/main" xmlns=""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9" name="127 CuadroTexto">
          <a:extLst>
            <a:ext uri="{FF2B5EF4-FFF2-40B4-BE49-F238E27FC236}">
              <a16:creationId xmlns:a16="http://schemas.microsoft.com/office/drawing/2014/main" xmlns=""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0" name="128 CuadroTexto">
          <a:extLst>
            <a:ext uri="{FF2B5EF4-FFF2-40B4-BE49-F238E27FC236}">
              <a16:creationId xmlns:a16="http://schemas.microsoft.com/office/drawing/2014/main" xmlns=""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1" name="129 CuadroTexto">
          <a:extLst>
            <a:ext uri="{FF2B5EF4-FFF2-40B4-BE49-F238E27FC236}">
              <a16:creationId xmlns:a16="http://schemas.microsoft.com/office/drawing/2014/main" xmlns=""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2" name="130 CuadroTexto">
          <a:extLst>
            <a:ext uri="{FF2B5EF4-FFF2-40B4-BE49-F238E27FC236}">
              <a16:creationId xmlns:a16="http://schemas.microsoft.com/office/drawing/2014/main" xmlns=""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3" name="131 CuadroTexto">
          <a:extLst>
            <a:ext uri="{FF2B5EF4-FFF2-40B4-BE49-F238E27FC236}">
              <a16:creationId xmlns:a16="http://schemas.microsoft.com/office/drawing/2014/main" xmlns=""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4" name="132 CuadroTexto">
          <a:extLst>
            <a:ext uri="{FF2B5EF4-FFF2-40B4-BE49-F238E27FC236}">
              <a16:creationId xmlns:a16="http://schemas.microsoft.com/office/drawing/2014/main" xmlns=""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5" name="133 CuadroTexto">
          <a:extLst>
            <a:ext uri="{FF2B5EF4-FFF2-40B4-BE49-F238E27FC236}">
              <a16:creationId xmlns:a16="http://schemas.microsoft.com/office/drawing/2014/main" xmlns=""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6" name="134 CuadroTexto">
          <a:extLst>
            <a:ext uri="{FF2B5EF4-FFF2-40B4-BE49-F238E27FC236}">
              <a16:creationId xmlns:a16="http://schemas.microsoft.com/office/drawing/2014/main" xmlns=""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7" name="135 CuadroTexto">
          <a:extLst>
            <a:ext uri="{FF2B5EF4-FFF2-40B4-BE49-F238E27FC236}">
              <a16:creationId xmlns:a16="http://schemas.microsoft.com/office/drawing/2014/main" xmlns=""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8" name="136 CuadroTexto">
          <a:extLst>
            <a:ext uri="{FF2B5EF4-FFF2-40B4-BE49-F238E27FC236}">
              <a16:creationId xmlns:a16="http://schemas.microsoft.com/office/drawing/2014/main" xmlns=""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9" name="137 CuadroTexto">
          <a:extLst>
            <a:ext uri="{FF2B5EF4-FFF2-40B4-BE49-F238E27FC236}">
              <a16:creationId xmlns:a16="http://schemas.microsoft.com/office/drawing/2014/main" xmlns=""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0" name="138 CuadroTexto">
          <a:extLst>
            <a:ext uri="{FF2B5EF4-FFF2-40B4-BE49-F238E27FC236}">
              <a16:creationId xmlns:a16="http://schemas.microsoft.com/office/drawing/2014/main" xmlns=""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1" name="139 CuadroTexto">
          <a:extLst>
            <a:ext uri="{FF2B5EF4-FFF2-40B4-BE49-F238E27FC236}">
              <a16:creationId xmlns:a16="http://schemas.microsoft.com/office/drawing/2014/main" xmlns=""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2" name="140 CuadroTexto">
          <a:extLst>
            <a:ext uri="{FF2B5EF4-FFF2-40B4-BE49-F238E27FC236}">
              <a16:creationId xmlns:a16="http://schemas.microsoft.com/office/drawing/2014/main" xmlns=""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3" name="141 CuadroTexto">
          <a:extLst>
            <a:ext uri="{FF2B5EF4-FFF2-40B4-BE49-F238E27FC236}">
              <a16:creationId xmlns:a16="http://schemas.microsoft.com/office/drawing/2014/main" xmlns=""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4" name="142 CuadroTexto">
          <a:extLst>
            <a:ext uri="{FF2B5EF4-FFF2-40B4-BE49-F238E27FC236}">
              <a16:creationId xmlns:a16="http://schemas.microsoft.com/office/drawing/2014/main" xmlns=""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5" name="306 CuadroTexto">
          <a:extLst>
            <a:ext uri="{FF2B5EF4-FFF2-40B4-BE49-F238E27FC236}">
              <a16:creationId xmlns:a16="http://schemas.microsoft.com/office/drawing/2014/main" xmlns="" id="{00000000-0008-0000-2000-00006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6" name="307 CuadroTexto">
          <a:extLst>
            <a:ext uri="{FF2B5EF4-FFF2-40B4-BE49-F238E27FC236}">
              <a16:creationId xmlns:a16="http://schemas.microsoft.com/office/drawing/2014/main" xmlns="" id="{00000000-0008-0000-2000-00006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7" name="308 CuadroTexto">
          <a:extLst>
            <a:ext uri="{FF2B5EF4-FFF2-40B4-BE49-F238E27FC236}">
              <a16:creationId xmlns:a16="http://schemas.microsoft.com/office/drawing/2014/main" xmlns="" id="{00000000-0008-0000-2000-00006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8" name="309 CuadroTexto">
          <a:extLst>
            <a:ext uri="{FF2B5EF4-FFF2-40B4-BE49-F238E27FC236}">
              <a16:creationId xmlns:a16="http://schemas.microsoft.com/office/drawing/2014/main" xmlns="" id="{00000000-0008-0000-2000-00006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9" name="310 CuadroTexto">
          <a:extLst>
            <a:ext uri="{FF2B5EF4-FFF2-40B4-BE49-F238E27FC236}">
              <a16:creationId xmlns:a16="http://schemas.microsoft.com/office/drawing/2014/main" xmlns="" id="{00000000-0008-0000-2000-00006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0" name="311 CuadroTexto">
          <a:extLst>
            <a:ext uri="{FF2B5EF4-FFF2-40B4-BE49-F238E27FC236}">
              <a16:creationId xmlns:a16="http://schemas.microsoft.com/office/drawing/2014/main" xmlns="" id="{00000000-0008-0000-2000-00006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1" name="312 CuadroTexto">
          <a:extLst>
            <a:ext uri="{FF2B5EF4-FFF2-40B4-BE49-F238E27FC236}">
              <a16:creationId xmlns:a16="http://schemas.microsoft.com/office/drawing/2014/main" xmlns="" id="{00000000-0008-0000-2000-00006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2" name="313 CuadroTexto">
          <a:extLst>
            <a:ext uri="{FF2B5EF4-FFF2-40B4-BE49-F238E27FC236}">
              <a16:creationId xmlns:a16="http://schemas.microsoft.com/office/drawing/2014/main" xmlns="" id="{00000000-0008-0000-2000-00006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3" name="314 CuadroTexto">
          <a:extLst>
            <a:ext uri="{FF2B5EF4-FFF2-40B4-BE49-F238E27FC236}">
              <a16:creationId xmlns:a16="http://schemas.microsoft.com/office/drawing/2014/main" xmlns="" id="{00000000-0008-0000-2000-00006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4" name="315 CuadroTexto">
          <a:extLst>
            <a:ext uri="{FF2B5EF4-FFF2-40B4-BE49-F238E27FC236}">
              <a16:creationId xmlns:a16="http://schemas.microsoft.com/office/drawing/2014/main" xmlns="" id="{00000000-0008-0000-2000-00006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5" name="316 CuadroTexto">
          <a:extLst>
            <a:ext uri="{FF2B5EF4-FFF2-40B4-BE49-F238E27FC236}">
              <a16:creationId xmlns:a16="http://schemas.microsoft.com/office/drawing/2014/main" xmlns="" id="{00000000-0008-0000-2000-00006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6" name="317 CuadroTexto">
          <a:extLst>
            <a:ext uri="{FF2B5EF4-FFF2-40B4-BE49-F238E27FC236}">
              <a16:creationId xmlns:a16="http://schemas.microsoft.com/office/drawing/2014/main" xmlns="" id="{00000000-0008-0000-2000-00006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7" name="318 CuadroTexto">
          <a:extLst>
            <a:ext uri="{FF2B5EF4-FFF2-40B4-BE49-F238E27FC236}">
              <a16:creationId xmlns:a16="http://schemas.microsoft.com/office/drawing/2014/main" xmlns="" id="{00000000-0008-0000-2000-00006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8" name="319 CuadroTexto">
          <a:extLst>
            <a:ext uri="{FF2B5EF4-FFF2-40B4-BE49-F238E27FC236}">
              <a16:creationId xmlns:a16="http://schemas.microsoft.com/office/drawing/2014/main" xmlns="" id="{00000000-0008-0000-2000-00007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9" name="320 CuadroTexto">
          <a:extLst>
            <a:ext uri="{FF2B5EF4-FFF2-40B4-BE49-F238E27FC236}">
              <a16:creationId xmlns:a16="http://schemas.microsoft.com/office/drawing/2014/main" xmlns="" id="{00000000-0008-0000-2000-00007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0" name="321 CuadroTexto">
          <a:extLst>
            <a:ext uri="{FF2B5EF4-FFF2-40B4-BE49-F238E27FC236}">
              <a16:creationId xmlns:a16="http://schemas.microsoft.com/office/drawing/2014/main" xmlns="" id="{00000000-0008-0000-2000-00007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1" name="322 CuadroTexto">
          <a:extLst>
            <a:ext uri="{FF2B5EF4-FFF2-40B4-BE49-F238E27FC236}">
              <a16:creationId xmlns:a16="http://schemas.microsoft.com/office/drawing/2014/main" xmlns="" id="{00000000-0008-0000-2000-00007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2" name="323 CuadroTexto">
          <a:extLst>
            <a:ext uri="{FF2B5EF4-FFF2-40B4-BE49-F238E27FC236}">
              <a16:creationId xmlns:a16="http://schemas.microsoft.com/office/drawing/2014/main" xmlns="" id="{00000000-0008-0000-2000-00007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3" name="324 CuadroTexto">
          <a:extLst>
            <a:ext uri="{FF2B5EF4-FFF2-40B4-BE49-F238E27FC236}">
              <a16:creationId xmlns:a16="http://schemas.microsoft.com/office/drawing/2014/main" xmlns="" id="{00000000-0008-0000-2000-00007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4" name="325 CuadroTexto">
          <a:extLst>
            <a:ext uri="{FF2B5EF4-FFF2-40B4-BE49-F238E27FC236}">
              <a16:creationId xmlns:a16="http://schemas.microsoft.com/office/drawing/2014/main" xmlns="" id="{00000000-0008-0000-2000-00007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5" name="326 CuadroTexto">
          <a:extLst>
            <a:ext uri="{FF2B5EF4-FFF2-40B4-BE49-F238E27FC236}">
              <a16:creationId xmlns:a16="http://schemas.microsoft.com/office/drawing/2014/main" xmlns="" id="{00000000-0008-0000-2000-00007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6" name="327 CuadroTexto">
          <a:extLst>
            <a:ext uri="{FF2B5EF4-FFF2-40B4-BE49-F238E27FC236}">
              <a16:creationId xmlns:a16="http://schemas.microsoft.com/office/drawing/2014/main" xmlns="" id="{00000000-0008-0000-2000-00007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7" name="328 CuadroTexto">
          <a:extLst>
            <a:ext uri="{FF2B5EF4-FFF2-40B4-BE49-F238E27FC236}">
              <a16:creationId xmlns:a16="http://schemas.microsoft.com/office/drawing/2014/main" xmlns="" id="{00000000-0008-0000-2000-00007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8" name="329 CuadroTexto">
          <a:extLst>
            <a:ext uri="{FF2B5EF4-FFF2-40B4-BE49-F238E27FC236}">
              <a16:creationId xmlns:a16="http://schemas.microsoft.com/office/drawing/2014/main" xmlns="" id="{00000000-0008-0000-2000-00007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9" name="330 CuadroTexto">
          <a:extLst>
            <a:ext uri="{FF2B5EF4-FFF2-40B4-BE49-F238E27FC236}">
              <a16:creationId xmlns:a16="http://schemas.microsoft.com/office/drawing/2014/main" xmlns="" id="{00000000-0008-0000-2000-00007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0" name="331 CuadroTexto">
          <a:extLst>
            <a:ext uri="{FF2B5EF4-FFF2-40B4-BE49-F238E27FC236}">
              <a16:creationId xmlns:a16="http://schemas.microsoft.com/office/drawing/2014/main" xmlns="" id="{00000000-0008-0000-2000-00007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1" name="332 CuadroTexto">
          <a:extLst>
            <a:ext uri="{FF2B5EF4-FFF2-40B4-BE49-F238E27FC236}">
              <a16:creationId xmlns:a16="http://schemas.microsoft.com/office/drawing/2014/main" xmlns="" id="{00000000-0008-0000-2000-00007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2" name="333 CuadroTexto">
          <a:extLst>
            <a:ext uri="{FF2B5EF4-FFF2-40B4-BE49-F238E27FC236}">
              <a16:creationId xmlns:a16="http://schemas.microsoft.com/office/drawing/2014/main" xmlns="" id="{00000000-0008-0000-2000-00007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3" name="334 CuadroTexto">
          <a:extLst>
            <a:ext uri="{FF2B5EF4-FFF2-40B4-BE49-F238E27FC236}">
              <a16:creationId xmlns:a16="http://schemas.microsoft.com/office/drawing/2014/main" xmlns="" id="{00000000-0008-0000-2000-00007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4" name="335 CuadroTexto">
          <a:extLst>
            <a:ext uri="{FF2B5EF4-FFF2-40B4-BE49-F238E27FC236}">
              <a16:creationId xmlns:a16="http://schemas.microsoft.com/office/drawing/2014/main" xmlns="" id="{00000000-0008-0000-2000-00008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5" name="336 CuadroTexto">
          <a:extLst>
            <a:ext uri="{FF2B5EF4-FFF2-40B4-BE49-F238E27FC236}">
              <a16:creationId xmlns:a16="http://schemas.microsoft.com/office/drawing/2014/main" xmlns="" id="{00000000-0008-0000-2000-00008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6" name="337 CuadroTexto">
          <a:extLst>
            <a:ext uri="{FF2B5EF4-FFF2-40B4-BE49-F238E27FC236}">
              <a16:creationId xmlns:a16="http://schemas.microsoft.com/office/drawing/2014/main" xmlns="" id="{00000000-0008-0000-2000-00008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7" name="338 CuadroTexto">
          <a:extLst>
            <a:ext uri="{FF2B5EF4-FFF2-40B4-BE49-F238E27FC236}">
              <a16:creationId xmlns:a16="http://schemas.microsoft.com/office/drawing/2014/main" xmlns="" id="{00000000-0008-0000-2000-00008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8" name="339 CuadroTexto">
          <a:extLst>
            <a:ext uri="{FF2B5EF4-FFF2-40B4-BE49-F238E27FC236}">
              <a16:creationId xmlns:a16="http://schemas.microsoft.com/office/drawing/2014/main" xmlns="" id="{00000000-0008-0000-2000-00008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9" name="340 CuadroTexto">
          <a:extLst>
            <a:ext uri="{FF2B5EF4-FFF2-40B4-BE49-F238E27FC236}">
              <a16:creationId xmlns:a16="http://schemas.microsoft.com/office/drawing/2014/main" xmlns="" id="{00000000-0008-0000-2000-00008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0" name="341 CuadroTexto">
          <a:extLst>
            <a:ext uri="{FF2B5EF4-FFF2-40B4-BE49-F238E27FC236}">
              <a16:creationId xmlns:a16="http://schemas.microsoft.com/office/drawing/2014/main" xmlns="" id="{00000000-0008-0000-2000-00008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1" name="342 CuadroTexto">
          <a:extLst>
            <a:ext uri="{FF2B5EF4-FFF2-40B4-BE49-F238E27FC236}">
              <a16:creationId xmlns:a16="http://schemas.microsoft.com/office/drawing/2014/main" xmlns="" id="{00000000-0008-0000-2000-00008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2" name="343 CuadroTexto">
          <a:extLst>
            <a:ext uri="{FF2B5EF4-FFF2-40B4-BE49-F238E27FC236}">
              <a16:creationId xmlns:a16="http://schemas.microsoft.com/office/drawing/2014/main" xmlns="" id="{00000000-0008-0000-2000-00008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3" name="344 CuadroTexto">
          <a:extLst>
            <a:ext uri="{FF2B5EF4-FFF2-40B4-BE49-F238E27FC236}">
              <a16:creationId xmlns:a16="http://schemas.microsoft.com/office/drawing/2014/main" xmlns="" id="{00000000-0008-0000-2000-00008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4" name="345 CuadroTexto">
          <a:extLst>
            <a:ext uri="{FF2B5EF4-FFF2-40B4-BE49-F238E27FC236}">
              <a16:creationId xmlns:a16="http://schemas.microsoft.com/office/drawing/2014/main" xmlns="" id="{00000000-0008-0000-2000-00008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5" name="346 CuadroTexto">
          <a:extLst>
            <a:ext uri="{FF2B5EF4-FFF2-40B4-BE49-F238E27FC236}">
              <a16:creationId xmlns:a16="http://schemas.microsoft.com/office/drawing/2014/main" xmlns="" id="{00000000-0008-0000-2000-00008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6" name="347 CuadroTexto">
          <a:extLst>
            <a:ext uri="{FF2B5EF4-FFF2-40B4-BE49-F238E27FC236}">
              <a16:creationId xmlns:a16="http://schemas.microsoft.com/office/drawing/2014/main" xmlns="" id="{00000000-0008-0000-2000-00008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7" name="348 CuadroTexto">
          <a:extLst>
            <a:ext uri="{FF2B5EF4-FFF2-40B4-BE49-F238E27FC236}">
              <a16:creationId xmlns:a16="http://schemas.microsoft.com/office/drawing/2014/main" xmlns="" id="{00000000-0008-0000-2000-00008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8" name="349 CuadroTexto">
          <a:extLst>
            <a:ext uri="{FF2B5EF4-FFF2-40B4-BE49-F238E27FC236}">
              <a16:creationId xmlns:a16="http://schemas.microsoft.com/office/drawing/2014/main" xmlns="" id="{00000000-0008-0000-2000-00008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9" name="350 CuadroTexto">
          <a:extLst>
            <a:ext uri="{FF2B5EF4-FFF2-40B4-BE49-F238E27FC236}">
              <a16:creationId xmlns:a16="http://schemas.microsoft.com/office/drawing/2014/main" xmlns="" id="{00000000-0008-0000-2000-00008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0" name="351 CuadroTexto">
          <a:extLst>
            <a:ext uri="{FF2B5EF4-FFF2-40B4-BE49-F238E27FC236}">
              <a16:creationId xmlns:a16="http://schemas.microsoft.com/office/drawing/2014/main" xmlns="" id="{00000000-0008-0000-2000-00009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1" name="352 CuadroTexto">
          <a:extLst>
            <a:ext uri="{FF2B5EF4-FFF2-40B4-BE49-F238E27FC236}">
              <a16:creationId xmlns:a16="http://schemas.microsoft.com/office/drawing/2014/main" xmlns="" id="{00000000-0008-0000-2000-00009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2" name="353 CuadroTexto">
          <a:extLst>
            <a:ext uri="{FF2B5EF4-FFF2-40B4-BE49-F238E27FC236}">
              <a16:creationId xmlns:a16="http://schemas.microsoft.com/office/drawing/2014/main" xmlns="" id="{00000000-0008-0000-2000-00009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3" name="354 CuadroTexto">
          <a:extLst>
            <a:ext uri="{FF2B5EF4-FFF2-40B4-BE49-F238E27FC236}">
              <a16:creationId xmlns:a16="http://schemas.microsoft.com/office/drawing/2014/main" xmlns="" id="{00000000-0008-0000-2000-00009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4" name="355 CuadroTexto">
          <a:extLst>
            <a:ext uri="{FF2B5EF4-FFF2-40B4-BE49-F238E27FC236}">
              <a16:creationId xmlns:a16="http://schemas.microsoft.com/office/drawing/2014/main" xmlns="" id="{00000000-0008-0000-2000-00009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5" name="356 CuadroTexto">
          <a:extLst>
            <a:ext uri="{FF2B5EF4-FFF2-40B4-BE49-F238E27FC236}">
              <a16:creationId xmlns:a16="http://schemas.microsoft.com/office/drawing/2014/main" xmlns="" id="{00000000-0008-0000-2000-00009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6" name="357 CuadroTexto">
          <a:extLst>
            <a:ext uri="{FF2B5EF4-FFF2-40B4-BE49-F238E27FC236}">
              <a16:creationId xmlns:a16="http://schemas.microsoft.com/office/drawing/2014/main" xmlns="" id="{00000000-0008-0000-2000-00009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7" name="358 CuadroTexto">
          <a:extLst>
            <a:ext uri="{FF2B5EF4-FFF2-40B4-BE49-F238E27FC236}">
              <a16:creationId xmlns:a16="http://schemas.microsoft.com/office/drawing/2014/main" xmlns="" id="{00000000-0008-0000-2000-00009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8" name="359 CuadroTexto">
          <a:extLst>
            <a:ext uri="{FF2B5EF4-FFF2-40B4-BE49-F238E27FC236}">
              <a16:creationId xmlns:a16="http://schemas.microsoft.com/office/drawing/2014/main" xmlns="" id="{00000000-0008-0000-2000-00009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9" name="360 CuadroTexto">
          <a:extLst>
            <a:ext uri="{FF2B5EF4-FFF2-40B4-BE49-F238E27FC236}">
              <a16:creationId xmlns:a16="http://schemas.microsoft.com/office/drawing/2014/main" xmlns="" id="{00000000-0008-0000-2000-00009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0" name="361 CuadroTexto">
          <a:extLst>
            <a:ext uri="{FF2B5EF4-FFF2-40B4-BE49-F238E27FC236}">
              <a16:creationId xmlns:a16="http://schemas.microsoft.com/office/drawing/2014/main" xmlns="" id="{00000000-0008-0000-2000-00009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1" name="362 CuadroTexto">
          <a:extLst>
            <a:ext uri="{FF2B5EF4-FFF2-40B4-BE49-F238E27FC236}">
              <a16:creationId xmlns:a16="http://schemas.microsoft.com/office/drawing/2014/main" xmlns="" id="{00000000-0008-0000-2000-00009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2" name="363 CuadroTexto">
          <a:extLst>
            <a:ext uri="{FF2B5EF4-FFF2-40B4-BE49-F238E27FC236}">
              <a16:creationId xmlns:a16="http://schemas.microsoft.com/office/drawing/2014/main" xmlns="" id="{00000000-0008-0000-2000-00009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3" name="364 CuadroTexto">
          <a:extLst>
            <a:ext uri="{FF2B5EF4-FFF2-40B4-BE49-F238E27FC236}">
              <a16:creationId xmlns:a16="http://schemas.microsoft.com/office/drawing/2014/main" xmlns="" id="{00000000-0008-0000-2000-00009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4" name="365 CuadroTexto">
          <a:extLst>
            <a:ext uri="{FF2B5EF4-FFF2-40B4-BE49-F238E27FC236}">
              <a16:creationId xmlns:a16="http://schemas.microsoft.com/office/drawing/2014/main" xmlns="" id="{00000000-0008-0000-2000-00009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5" name="366 CuadroTexto">
          <a:extLst>
            <a:ext uri="{FF2B5EF4-FFF2-40B4-BE49-F238E27FC236}">
              <a16:creationId xmlns:a16="http://schemas.microsoft.com/office/drawing/2014/main" xmlns="" id="{00000000-0008-0000-2000-00009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6" name="367 CuadroTexto">
          <a:extLst>
            <a:ext uri="{FF2B5EF4-FFF2-40B4-BE49-F238E27FC236}">
              <a16:creationId xmlns:a16="http://schemas.microsoft.com/office/drawing/2014/main" xmlns="" id="{00000000-0008-0000-2000-0000A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7" name="368 CuadroTexto">
          <a:extLst>
            <a:ext uri="{FF2B5EF4-FFF2-40B4-BE49-F238E27FC236}">
              <a16:creationId xmlns:a16="http://schemas.microsoft.com/office/drawing/2014/main" xmlns="" id="{00000000-0008-0000-2000-0000A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8" name="369 CuadroTexto">
          <a:extLst>
            <a:ext uri="{FF2B5EF4-FFF2-40B4-BE49-F238E27FC236}">
              <a16:creationId xmlns:a16="http://schemas.microsoft.com/office/drawing/2014/main" xmlns="" id="{00000000-0008-0000-2000-0000A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9" name="370 CuadroTexto">
          <a:extLst>
            <a:ext uri="{FF2B5EF4-FFF2-40B4-BE49-F238E27FC236}">
              <a16:creationId xmlns:a16="http://schemas.microsoft.com/office/drawing/2014/main" xmlns="" id="{00000000-0008-0000-2000-0000A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0" name="371 CuadroTexto">
          <a:extLst>
            <a:ext uri="{FF2B5EF4-FFF2-40B4-BE49-F238E27FC236}">
              <a16:creationId xmlns:a16="http://schemas.microsoft.com/office/drawing/2014/main" xmlns="" id="{00000000-0008-0000-2000-0000A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1" name="372 CuadroTexto">
          <a:extLst>
            <a:ext uri="{FF2B5EF4-FFF2-40B4-BE49-F238E27FC236}">
              <a16:creationId xmlns:a16="http://schemas.microsoft.com/office/drawing/2014/main" xmlns="" id="{00000000-0008-0000-2000-0000A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2" name="373 CuadroTexto">
          <a:extLst>
            <a:ext uri="{FF2B5EF4-FFF2-40B4-BE49-F238E27FC236}">
              <a16:creationId xmlns:a16="http://schemas.microsoft.com/office/drawing/2014/main" xmlns="" id="{00000000-0008-0000-2000-0000A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3" name="374 CuadroTexto">
          <a:extLst>
            <a:ext uri="{FF2B5EF4-FFF2-40B4-BE49-F238E27FC236}">
              <a16:creationId xmlns:a16="http://schemas.microsoft.com/office/drawing/2014/main" xmlns="" id="{00000000-0008-0000-2000-0000A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4" name="375 CuadroTexto">
          <a:extLst>
            <a:ext uri="{FF2B5EF4-FFF2-40B4-BE49-F238E27FC236}">
              <a16:creationId xmlns:a16="http://schemas.microsoft.com/office/drawing/2014/main" xmlns="" id="{00000000-0008-0000-2000-0000A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5" name="376 CuadroTexto">
          <a:extLst>
            <a:ext uri="{FF2B5EF4-FFF2-40B4-BE49-F238E27FC236}">
              <a16:creationId xmlns:a16="http://schemas.microsoft.com/office/drawing/2014/main" xmlns="" id="{00000000-0008-0000-2000-0000A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6" name="377 CuadroTexto">
          <a:extLst>
            <a:ext uri="{FF2B5EF4-FFF2-40B4-BE49-F238E27FC236}">
              <a16:creationId xmlns:a16="http://schemas.microsoft.com/office/drawing/2014/main" xmlns="" id="{00000000-0008-0000-2000-0000A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7" name="378 CuadroTexto">
          <a:extLst>
            <a:ext uri="{FF2B5EF4-FFF2-40B4-BE49-F238E27FC236}">
              <a16:creationId xmlns:a16="http://schemas.microsoft.com/office/drawing/2014/main" xmlns="" id="{00000000-0008-0000-2000-0000A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8" name="379 CuadroTexto">
          <a:extLst>
            <a:ext uri="{FF2B5EF4-FFF2-40B4-BE49-F238E27FC236}">
              <a16:creationId xmlns:a16="http://schemas.microsoft.com/office/drawing/2014/main" xmlns="" id="{00000000-0008-0000-2000-0000A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9" name="380 CuadroTexto">
          <a:extLst>
            <a:ext uri="{FF2B5EF4-FFF2-40B4-BE49-F238E27FC236}">
              <a16:creationId xmlns:a16="http://schemas.microsoft.com/office/drawing/2014/main" xmlns="" id="{00000000-0008-0000-2000-0000A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0" name="381 CuadroTexto">
          <a:extLst>
            <a:ext uri="{FF2B5EF4-FFF2-40B4-BE49-F238E27FC236}">
              <a16:creationId xmlns:a16="http://schemas.microsoft.com/office/drawing/2014/main" xmlns="" id="{00000000-0008-0000-2000-0000A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1" name="382 CuadroTexto">
          <a:extLst>
            <a:ext uri="{FF2B5EF4-FFF2-40B4-BE49-F238E27FC236}">
              <a16:creationId xmlns:a16="http://schemas.microsoft.com/office/drawing/2014/main" xmlns="" id="{00000000-0008-0000-2000-0000A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2" name="383 CuadroTexto">
          <a:extLst>
            <a:ext uri="{FF2B5EF4-FFF2-40B4-BE49-F238E27FC236}">
              <a16:creationId xmlns:a16="http://schemas.microsoft.com/office/drawing/2014/main" xmlns="" id="{00000000-0008-0000-2000-0000B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3" name="384 CuadroTexto">
          <a:extLst>
            <a:ext uri="{FF2B5EF4-FFF2-40B4-BE49-F238E27FC236}">
              <a16:creationId xmlns:a16="http://schemas.microsoft.com/office/drawing/2014/main" xmlns="" id="{00000000-0008-0000-2000-0000B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4" name="385 CuadroTexto">
          <a:extLst>
            <a:ext uri="{FF2B5EF4-FFF2-40B4-BE49-F238E27FC236}">
              <a16:creationId xmlns:a16="http://schemas.microsoft.com/office/drawing/2014/main" xmlns="" id="{00000000-0008-0000-2000-0000B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5" name="386 CuadroTexto">
          <a:extLst>
            <a:ext uri="{FF2B5EF4-FFF2-40B4-BE49-F238E27FC236}">
              <a16:creationId xmlns:a16="http://schemas.microsoft.com/office/drawing/2014/main" xmlns="" id="{00000000-0008-0000-2000-0000B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6" name="387 CuadroTexto">
          <a:extLst>
            <a:ext uri="{FF2B5EF4-FFF2-40B4-BE49-F238E27FC236}">
              <a16:creationId xmlns:a16="http://schemas.microsoft.com/office/drawing/2014/main" xmlns="" id="{00000000-0008-0000-2000-0000B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7" name="388 CuadroTexto">
          <a:extLst>
            <a:ext uri="{FF2B5EF4-FFF2-40B4-BE49-F238E27FC236}">
              <a16:creationId xmlns:a16="http://schemas.microsoft.com/office/drawing/2014/main" xmlns="" id="{00000000-0008-0000-2000-0000B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8" name="389 CuadroTexto">
          <a:extLst>
            <a:ext uri="{FF2B5EF4-FFF2-40B4-BE49-F238E27FC236}">
              <a16:creationId xmlns:a16="http://schemas.microsoft.com/office/drawing/2014/main" xmlns="" id="{00000000-0008-0000-2000-0000B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9" name="390 CuadroTexto">
          <a:extLst>
            <a:ext uri="{FF2B5EF4-FFF2-40B4-BE49-F238E27FC236}">
              <a16:creationId xmlns:a16="http://schemas.microsoft.com/office/drawing/2014/main" xmlns="" id="{00000000-0008-0000-2000-0000B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0" name="391 CuadroTexto">
          <a:extLst>
            <a:ext uri="{FF2B5EF4-FFF2-40B4-BE49-F238E27FC236}">
              <a16:creationId xmlns:a16="http://schemas.microsoft.com/office/drawing/2014/main" xmlns="" id="{00000000-0008-0000-2000-0000B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1" name="392 CuadroTexto">
          <a:extLst>
            <a:ext uri="{FF2B5EF4-FFF2-40B4-BE49-F238E27FC236}">
              <a16:creationId xmlns:a16="http://schemas.microsoft.com/office/drawing/2014/main" xmlns="" id="{00000000-0008-0000-2000-0000B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2" name="393 CuadroTexto">
          <a:extLst>
            <a:ext uri="{FF2B5EF4-FFF2-40B4-BE49-F238E27FC236}">
              <a16:creationId xmlns:a16="http://schemas.microsoft.com/office/drawing/2014/main" xmlns="" id="{00000000-0008-0000-2000-0000B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3" name="394 CuadroTexto">
          <a:extLst>
            <a:ext uri="{FF2B5EF4-FFF2-40B4-BE49-F238E27FC236}">
              <a16:creationId xmlns:a16="http://schemas.microsoft.com/office/drawing/2014/main" xmlns="" id="{00000000-0008-0000-2000-0000B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4" name="395 CuadroTexto">
          <a:extLst>
            <a:ext uri="{FF2B5EF4-FFF2-40B4-BE49-F238E27FC236}">
              <a16:creationId xmlns:a16="http://schemas.microsoft.com/office/drawing/2014/main" xmlns="" id="{00000000-0008-0000-2000-0000B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5" name="396 CuadroTexto">
          <a:extLst>
            <a:ext uri="{FF2B5EF4-FFF2-40B4-BE49-F238E27FC236}">
              <a16:creationId xmlns:a16="http://schemas.microsoft.com/office/drawing/2014/main" xmlns="" id="{00000000-0008-0000-2000-0000B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6" name="397 CuadroTexto">
          <a:extLst>
            <a:ext uri="{FF2B5EF4-FFF2-40B4-BE49-F238E27FC236}">
              <a16:creationId xmlns:a16="http://schemas.microsoft.com/office/drawing/2014/main" xmlns="" id="{00000000-0008-0000-2000-0000B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7" name="398 CuadroTexto">
          <a:extLst>
            <a:ext uri="{FF2B5EF4-FFF2-40B4-BE49-F238E27FC236}">
              <a16:creationId xmlns:a16="http://schemas.microsoft.com/office/drawing/2014/main" xmlns="" id="{00000000-0008-0000-2000-0000B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8" name="399 CuadroTexto">
          <a:extLst>
            <a:ext uri="{FF2B5EF4-FFF2-40B4-BE49-F238E27FC236}">
              <a16:creationId xmlns:a16="http://schemas.microsoft.com/office/drawing/2014/main" xmlns="" id="{00000000-0008-0000-2000-0000C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9" name="400 CuadroTexto">
          <a:extLst>
            <a:ext uri="{FF2B5EF4-FFF2-40B4-BE49-F238E27FC236}">
              <a16:creationId xmlns:a16="http://schemas.microsoft.com/office/drawing/2014/main" xmlns="" id="{00000000-0008-0000-2000-0000C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0" name="401 CuadroTexto">
          <a:extLst>
            <a:ext uri="{FF2B5EF4-FFF2-40B4-BE49-F238E27FC236}">
              <a16:creationId xmlns:a16="http://schemas.microsoft.com/office/drawing/2014/main" xmlns="" id="{00000000-0008-0000-2000-0000C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1" name="402 CuadroTexto">
          <a:extLst>
            <a:ext uri="{FF2B5EF4-FFF2-40B4-BE49-F238E27FC236}">
              <a16:creationId xmlns:a16="http://schemas.microsoft.com/office/drawing/2014/main" xmlns="" id="{00000000-0008-0000-2000-0000C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2" name="403 CuadroTexto">
          <a:extLst>
            <a:ext uri="{FF2B5EF4-FFF2-40B4-BE49-F238E27FC236}">
              <a16:creationId xmlns:a16="http://schemas.microsoft.com/office/drawing/2014/main" xmlns="" id="{00000000-0008-0000-2000-0000C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3" name="404 CuadroTexto">
          <a:extLst>
            <a:ext uri="{FF2B5EF4-FFF2-40B4-BE49-F238E27FC236}">
              <a16:creationId xmlns:a16="http://schemas.microsoft.com/office/drawing/2014/main" xmlns="" id="{00000000-0008-0000-2000-0000C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4" name="405 CuadroTexto">
          <a:extLst>
            <a:ext uri="{FF2B5EF4-FFF2-40B4-BE49-F238E27FC236}">
              <a16:creationId xmlns:a16="http://schemas.microsoft.com/office/drawing/2014/main" xmlns="" id="{00000000-0008-0000-2000-0000C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5" name="406 CuadroTexto">
          <a:extLst>
            <a:ext uri="{FF2B5EF4-FFF2-40B4-BE49-F238E27FC236}">
              <a16:creationId xmlns:a16="http://schemas.microsoft.com/office/drawing/2014/main" xmlns="" id="{00000000-0008-0000-2000-0000C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6" name="407 CuadroTexto">
          <a:extLst>
            <a:ext uri="{FF2B5EF4-FFF2-40B4-BE49-F238E27FC236}">
              <a16:creationId xmlns:a16="http://schemas.microsoft.com/office/drawing/2014/main" xmlns="" id="{00000000-0008-0000-2000-0000C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7" name="408 CuadroTexto">
          <a:extLst>
            <a:ext uri="{FF2B5EF4-FFF2-40B4-BE49-F238E27FC236}">
              <a16:creationId xmlns:a16="http://schemas.microsoft.com/office/drawing/2014/main" xmlns="" id="{00000000-0008-0000-2000-0000C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8" name="409 CuadroTexto">
          <a:extLst>
            <a:ext uri="{FF2B5EF4-FFF2-40B4-BE49-F238E27FC236}">
              <a16:creationId xmlns:a16="http://schemas.microsoft.com/office/drawing/2014/main" xmlns="" id="{00000000-0008-0000-2000-0000C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9" name="410 CuadroTexto">
          <a:extLst>
            <a:ext uri="{FF2B5EF4-FFF2-40B4-BE49-F238E27FC236}">
              <a16:creationId xmlns:a16="http://schemas.microsoft.com/office/drawing/2014/main" xmlns="" id="{00000000-0008-0000-2000-0000C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0" name="411 CuadroTexto">
          <a:extLst>
            <a:ext uri="{FF2B5EF4-FFF2-40B4-BE49-F238E27FC236}">
              <a16:creationId xmlns:a16="http://schemas.microsoft.com/office/drawing/2014/main" xmlns="" id="{00000000-0008-0000-2000-0000C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1" name="412 CuadroTexto">
          <a:extLst>
            <a:ext uri="{FF2B5EF4-FFF2-40B4-BE49-F238E27FC236}">
              <a16:creationId xmlns:a16="http://schemas.microsoft.com/office/drawing/2014/main" xmlns="" id="{00000000-0008-0000-2000-0000C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2" name="413 CuadroTexto">
          <a:extLst>
            <a:ext uri="{FF2B5EF4-FFF2-40B4-BE49-F238E27FC236}">
              <a16:creationId xmlns:a16="http://schemas.microsoft.com/office/drawing/2014/main" xmlns="" id="{00000000-0008-0000-2000-0000C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3" name="414 CuadroTexto">
          <a:extLst>
            <a:ext uri="{FF2B5EF4-FFF2-40B4-BE49-F238E27FC236}">
              <a16:creationId xmlns:a16="http://schemas.microsoft.com/office/drawing/2014/main" xmlns="" id="{00000000-0008-0000-2000-0000C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4" name="415 CuadroTexto">
          <a:extLst>
            <a:ext uri="{FF2B5EF4-FFF2-40B4-BE49-F238E27FC236}">
              <a16:creationId xmlns:a16="http://schemas.microsoft.com/office/drawing/2014/main" xmlns="" id="{00000000-0008-0000-2000-0000D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5" name="416 CuadroTexto">
          <a:extLst>
            <a:ext uri="{FF2B5EF4-FFF2-40B4-BE49-F238E27FC236}">
              <a16:creationId xmlns:a16="http://schemas.microsoft.com/office/drawing/2014/main" xmlns="" id="{00000000-0008-0000-2000-0000D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6" name="417 CuadroTexto">
          <a:extLst>
            <a:ext uri="{FF2B5EF4-FFF2-40B4-BE49-F238E27FC236}">
              <a16:creationId xmlns:a16="http://schemas.microsoft.com/office/drawing/2014/main" xmlns="" id="{00000000-0008-0000-2000-0000D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7" name="418 CuadroTexto">
          <a:extLst>
            <a:ext uri="{FF2B5EF4-FFF2-40B4-BE49-F238E27FC236}">
              <a16:creationId xmlns:a16="http://schemas.microsoft.com/office/drawing/2014/main" xmlns="" id="{00000000-0008-0000-2000-0000D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8" name="419 CuadroTexto">
          <a:extLst>
            <a:ext uri="{FF2B5EF4-FFF2-40B4-BE49-F238E27FC236}">
              <a16:creationId xmlns:a16="http://schemas.microsoft.com/office/drawing/2014/main" xmlns="" id="{00000000-0008-0000-2000-0000D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9" name="420 CuadroTexto">
          <a:extLst>
            <a:ext uri="{FF2B5EF4-FFF2-40B4-BE49-F238E27FC236}">
              <a16:creationId xmlns:a16="http://schemas.microsoft.com/office/drawing/2014/main" xmlns="" id="{00000000-0008-0000-2000-0000D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10" name="421 CuadroTexto">
          <a:extLst>
            <a:ext uri="{FF2B5EF4-FFF2-40B4-BE49-F238E27FC236}">
              <a16:creationId xmlns:a16="http://schemas.microsoft.com/office/drawing/2014/main" xmlns="" id="{00000000-0008-0000-2000-0000D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11" name="422 CuadroTexto">
          <a:extLst>
            <a:ext uri="{FF2B5EF4-FFF2-40B4-BE49-F238E27FC236}">
              <a16:creationId xmlns:a16="http://schemas.microsoft.com/office/drawing/2014/main" xmlns="" id="{00000000-0008-0000-2000-0000D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4312" name="423 CuadroTexto">
          <a:extLst>
            <a:ext uri="{FF2B5EF4-FFF2-40B4-BE49-F238E27FC236}">
              <a16:creationId xmlns:a16="http://schemas.microsoft.com/office/drawing/2014/main" xmlns="" id="{00000000-0008-0000-2000-0000D8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3" name="424 CuadroTexto">
          <a:extLst>
            <a:ext uri="{FF2B5EF4-FFF2-40B4-BE49-F238E27FC236}">
              <a16:creationId xmlns:a16="http://schemas.microsoft.com/office/drawing/2014/main" xmlns="" id="{00000000-0008-0000-2000-0000D9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4" name="425 CuadroTexto">
          <a:extLst>
            <a:ext uri="{FF2B5EF4-FFF2-40B4-BE49-F238E27FC236}">
              <a16:creationId xmlns:a16="http://schemas.microsoft.com/office/drawing/2014/main" xmlns="" id="{00000000-0008-0000-2000-0000DA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5" name="426 CuadroTexto">
          <a:extLst>
            <a:ext uri="{FF2B5EF4-FFF2-40B4-BE49-F238E27FC236}">
              <a16:creationId xmlns:a16="http://schemas.microsoft.com/office/drawing/2014/main" xmlns="" id="{00000000-0008-0000-2000-0000DB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6" name="427 CuadroTexto">
          <a:extLst>
            <a:ext uri="{FF2B5EF4-FFF2-40B4-BE49-F238E27FC236}">
              <a16:creationId xmlns:a16="http://schemas.microsoft.com/office/drawing/2014/main" xmlns="" id="{00000000-0008-0000-2000-0000DC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7" name="428 CuadroTexto">
          <a:extLst>
            <a:ext uri="{FF2B5EF4-FFF2-40B4-BE49-F238E27FC236}">
              <a16:creationId xmlns:a16="http://schemas.microsoft.com/office/drawing/2014/main" xmlns="" id="{00000000-0008-0000-2000-0000DD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8" name="429 CuadroTexto">
          <a:extLst>
            <a:ext uri="{FF2B5EF4-FFF2-40B4-BE49-F238E27FC236}">
              <a16:creationId xmlns:a16="http://schemas.microsoft.com/office/drawing/2014/main" xmlns="" id="{00000000-0008-0000-2000-0000DE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9" name="430 CuadroTexto">
          <a:extLst>
            <a:ext uri="{FF2B5EF4-FFF2-40B4-BE49-F238E27FC236}">
              <a16:creationId xmlns:a16="http://schemas.microsoft.com/office/drawing/2014/main" xmlns="" id="{00000000-0008-0000-2000-0000DF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0" name="431 CuadroTexto">
          <a:extLst>
            <a:ext uri="{FF2B5EF4-FFF2-40B4-BE49-F238E27FC236}">
              <a16:creationId xmlns:a16="http://schemas.microsoft.com/office/drawing/2014/main" xmlns="" id="{00000000-0008-0000-2000-0000E0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1" name="432 CuadroTexto">
          <a:extLst>
            <a:ext uri="{FF2B5EF4-FFF2-40B4-BE49-F238E27FC236}">
              <a16:creationId xmlns:a16="http://schemas.microsoft.com/office/drawing/2014/main" xmlns="" id="{00000000-0008-0000-2000-0000E1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2" name="433 CuadroTexto">
          <a:extLst>
            <a:ext uri="{FF2B5EF4-FFF2-40B4-BE49-F238E27FC236}">
              <a16:creationId xmlns:a16="http://schemas.microsoft.com/office/drawing/2014/main" xmlns="" id="{00000000-0008-0000-2000-0000E2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3" name="434 CuadroTexto">
          <a:extLst>
            <a:ext uri="{FF2B5EF4-FFF2-40B4-BE49-F238E27FC236}">
              <a16:creationId xmlns:a16="http://schemas.microsoft.com/office/drawing/2014/main" xmlns="" id="{00000000-0008-0000-2000-0000E3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4" name="435 CuadroTexto">
          <a:extLst>
            <a:ext uri="{FF2B5EF4-FFF2-40B4-BE49-F238E27FC236}">
              <a16:creationId xmlns:a16="http://schemas.microsoft.com/office/drawing/2014/main" xmlns="" id="{00000000-0008-0000-2000-0000E4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5" name="436 CuadroTexto">
          <a:extLst>
            <a:ext uri="{FF2B5EF4-FFF2-40B4-BE49-F238E27FC236}">
              <a16:creationId xmlns:a16="http://schemas.microsoft.com/office/drawing/2014/main" xmlns="" id="{00000000-0008-0000-2000-0000E5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6" name="437 CuadroTexto">
          <a:extLst>
            <a:ext uri="{FF2B5EF4-FFF2-40B4-BE49-F238E27FC236}">
              <a16:creationId xmlns:a16="http://schemas.microsoft.com/office/drawing/2014/main" xmlns="" id="{00000000-0008-0000-2000-0000E6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7" name="438 CuadroTexto">
          <a:extLst>
            <a:ext uri="{FF2B5EF4-FFF2-40B4-BE49-F238E27FC236}">
              <a16:creationId xmlns:a16="http://schemas.microsoft.com/office/drawing/2014/main" xmlns="" id="{00000000-0008-0000-2000-0000E7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8" name="439 CuadroTexto">
          <a:extLst>
            <a:ext uri="{FF2B5EF4-FFF2-40B4-BE49-F238E27FC236}">
              <a16:creationId xmlns:a16="http://schemas.microsoft.com/office/drawing/2014/main" xmlns="" id="{00000000-0008-0000-2000-0000E8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4329" name="440 CuadroTexto">
          <a:extLst>
            <a:ext uri="{FF2B5EF4-FFF2-40B4-BE49-F238E27FC236}">
              <a16:creationId xmlns:a16="http://schemas.microsoft.com/office/drawing/2014/main" xmlns="" id="{00000000-0008-0000-2000-0000E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0" name="441 CuadroTexto">
          <a:extLst>
            <a:ext uri="{FF2B5EF4-FFF2-40B4-BE49-F238E27FC236}">
              <a16:creationId xmlns:a16="http://schemas.microsoft.com/office/drawing/2014/main" xmlns="" id="{00000000-0008-0000-2000-0000E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1" name="442 CuadroTexto">
          <a:extLst>
            <a:ext uri="{FF2B5EF4-FFF2-40B4-BE49-F238E27FC236}">
              <a16:creationId xmlns:a16="http://schemas.microsoft.com/office/drawing/2014/main" xmlns="" id="{00000000-0008-0000-2000-0000E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2" name="443 CuadroTexto">
          <a:extLst>
            <a:ext uri="{FF2B5EF4-FFF2-40B4-BE49-F238E27FC236}">
              <a16:creationId xmlns:a16="http://schemas.microsoft.com/office/drawing/2014/main" xmlns="" id="{00000000-0008-0000-2000-0000E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3" name="444 CuadroTexto">
          <a:extLst>
            <a:ext uri="{FF2B5EF4-FFF2-40B4-BE49-F238E27FC236}">
              <a16:creationId xmlns:a16="http://schemas.microsoft.com/office/drawing/2014/main" xmlns="" id="{00000000-0008-0000-2000-0000E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4" name="445 CuadroTexto">
          <a:extLst>
            <a:ext uri="{FF2B5EF4-FFF2-40B4-BE49-F238E27FC236}">
              <a16:creationId xmlns:a16="http://schemas.microsoft.com/office/drawing/2014/main" xmlns="" id="{00000000-0008-0000-2000-0000E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5" name="446 CuadroTexto">
          <a:extLst>
            <a:ext uri="{FF2B5EF4-FFF2-40B4-BE49-F238E27FC236}">
              <a16:creationId xmlns:a16="http://schemas.microsoft.com/office/drawing/2014/main" xmlns="" id="{00000000-0008-0000-2000-0000E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6" name="447 CuadroTexto">
          <a:extLst>
            <a:ext uri="{FF2B5EF4-FFF2-40B4-BE49-F238E27FC236}">
              <a16:creationId xmlns:a16="http://schemas.microsoft.com/office/drawing/2014/main" xmlns="" id="{00000000-0008-0000-2000-0000F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7" name="448 CuadroTexto">
          <a:extLst>
            <a:ext uri="{FF2B5EF4-FFF2-40B4-BE49-F238E27FC236}">
              <a16:creationId xmlns:a16="http://schemas.microsoft.com/office/drawing/2014/main" xmlns="" id="{00000000-0008-0000-2000-0000F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8" name="449 CuadroTexto">
          <a:extLst>
            <a:ext uri="{FF2B5EF4-FFF2-40B4-BE49-F238E27FC236}">
              <a16:creationId xmlns:a16="http://schemas.microsoft.com/office/drawing/2014/main" xmlns="" id="{00000000-0008-0000-2000-0000F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9" name="450 CuadroTexto">
          <a:extLst>
            <a:ext uri="{FF2B5EF4-FFF2-40B4-BE49-F238E27FC236}">
              <a16:creationId xmlns:a16="http://schemas.microsoft.com/office/drawing/2014/main" xmlns="" id="{00000000-0008-0000-2000-0000F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40" name="451 CuadroTexto">
          <a:extLst>
            <a:ext uri="{FF2B5EF4-FFF2-40B4-BE49-F238E27FC236}">
              <a16:creationId xmlns:a16="http://schemas.microsoft.com/office/drawing/2014/main" xmlns="" id="{00000000-0008-0000-2000-0000F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41" name="17 CuadroTexto">
          <a:extLst>
            <a:ext uri="{FF2B5EF4-FFF2-40B4-BE49-F238E27FC236}">
              <a16:creationId xmlns:a16="http://schemas.microsoft.com/office/drawing/2014/main" xmlns=""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342" name="90 CuadroTexto">
          <a:extLst>
            <a:ext uri="{FF2B5EF4-FFF2-40B4-BE49-F238E27FC236}">
              <a16:creationId xmlns:a16="http://schemas.microsoft.com/office/drawing/2014/main" xmlns="" id="{00000000-0008-0000-2000-0000F6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3" name="91 CuadroTexto">
          <a:extLst>
            <a:ext uri="{FF2B5EF4-FFF2-40B4-BE49-F238E27FC236}">
              <a16:creationId xmlns:a16="http://schemas.microsoft.com/office/drawing/2014/main" xmlns="" id="{00000000-0008-0000-2000-0000F7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4" name="92 CuadroTexto">
          <a:extLst>
            <a:ext uri="{FF2B5EF4-FFF2-40B4-BE49-F238E27FC236}">
              <a16:creationId xmlns:a16="http://schemas.microsoft.com/office/drawing/2014/main" xmlns="" id="{00000000-0008-0000-2000-0000F8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5" name="93 CuadroTexto">
          <a:extLst>
            <a:ext uri="{FF2B5EF4-FFF2-40B4-BE49-F238E27FC236}">
              <a16:creationId xmlns:a16="http://schemas.microsoft.com/office/drawing/2014/main" xmlns="" id="{00000000-0008-0000-2000-0000F9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6" name="94 CuadroTexto">
          <a:extLst>
            <a:ext uri="{FF2B5EF4-FFF2-40B4-BE49-F238E27FC236}">
              <a16:creationId xmlns:a16="http://schemas.microsoft.com/office/drawing/2014/main" xmlns="" id="{00000000-0008-0000-2000-0000FA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7" name="95 CuadroTexto">
          <a:extLst>
            <a:ext uri="{FF2B5EF4-FFF2-40B4-BE49-F238E27FC236}">
              <a16:creationId xmlns:a16="http://schemas.microsoft.com/office/drawing/2014/main" xmlns="" id="{00000000-0008-0000-2000-0000FB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8" name="96 CuadroTexto">
          <a:extLst>
            <a:ext uri="{FF2B5EF4-FFF2-40B4-BE49-F238E27FC236}">
              <a16:creationId xmlns:a16="http://schemas.microsoft.com/office/drawing/2014/main" xmlns="" id="{00000000-0008-0000-2000-0000FC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9" name="97 CuadroTexto">
          <a:extLst>
            <a:ext uri="{FF2B5EF4-FFF2-40B4-BE49-F238E27FC236}">
              <a16:creationId xmlns:a16="http://schemas.microsoft.com/office/drawing/2014/main" xmlns="" id="{00000000-0008-0000-2000-0000FD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0" name="98 CuadroTexto">
          <a:extLst>
            <a:ext uri="{FF2B5EF4-FFF2-40B4-BE49-F238E27FC236}">
              <a16:creationId xmlns:a16="http://schemas.microsoft.com/office/drawing/2014/main" xmlns="" id="{00000000-0008-0000-2000-0000FE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1" name="99 CuadroTexto">
          <a:extLst>
            <a:ext uri="{FF2B5EF4-FFF2-40B4-BE49-F238E27FC236}">
              <a16:creationId xmlns:a16="http://schemas.microsoft.com/office/drawing/2014/main" xmlns="" id="{00000000-0008-0000-2000-0000FF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2" name="100 CuadroTexto">
          <a:extLst>
            <a:ext uri="{FF2B5EF4-FFF2-40B4-BE49-F238E27FC236}">
              <a16:creationId xmlns:a16="http://schemas.microsoft.com/office/drawing/2014/main" xmlns="" id="{00000000-0008-0000-2000-00000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3" name="101 CuadroTexto">
          <a:extLst>
            <a:ext uri="{FF2B5EF4-FFF2-40B4-BE49-F238E27FC236}">
              <a16:creationId xmlns:a16="http://schemas.microsoft.com/office/drawing/2014/main" xmlns="" id="{00000000-0008-0000-2000-000001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4" name="118 CuadroTexto">
          <a:extLst>
            <a:ext uri="{FF2B5EF4-FFF2-40B4-BE49-F238E27FC236}">
              <a16:creationId xmlns:a16="http://schemas.microsoft.com/office/drawing/2014/main" xmlns=""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5" name="119 CuadroTexto">
          <a:extLst>
            <a:ext uri="{FF2B5EF4-FFF2-40B4-BE49-F238E27FC236}">
              <a16:creationId xmlns:a16="http://schemas.microsoft.com/office/drawing/2014/main" xmlns=""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6" name="120 CuadroTexto">
          <a:extLst>
            <a:ext uri="{FF2B5EF4-FFF2-40B4-BE49-F238E27FC236}">
              <a16:creationId xmlns:a16="http://schemas.microsoft.com/office/drawing/2014/main" xmlns=""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7" name="121 CuadroTexto">
          <a:extLst>
            <a:ext uri="{FF2B5EF4-FFF2-40B4-BE49-F238E27FC236}">
              <a16:creationId xmlns:a16="http://schemas.microsoft.com/office/drawing/2014/main" xmlns=""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8" name="122 CuadroTexto">
          <a:extLst>
            <a:ext uri="{FF2B5EF4-FFF2-40B4-BE49-F238E27FC236}">
              <a16:creationId xmlns:a16="http://schemas.microsoft.com/office/drawing/2014/main" xmlns=""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9" name="123 CuadroTexto">
          <a:extLst>
            <a:ext uri="{FF2B5EF4-FFF2-40B4-BE49-F238E27FC236}">
              <a16:creationId xmlns:a16="http://schemas.microsoft.com/office/drawing/2014/main" xmlns=""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0" name="124 CuadroTexto">
          <a:extLst>
            <a:ext uri="{FF2B5EF4-FFF2-40B4-BE49-F238E27FC236}">
              <a16:creationId xmlns:a16="http://schemas.microsoft.com/office/drawing/2014/main" xmlns=""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1" name="125 CuadroTexto">
          <a:extLst>
            <a:ext uri="{FF2B5EF4-FFF2-40B4-BE49-F238E27FC236}">
              <a16:creationId xmlns:a16="http://schemas.microsoft.com/office/drawing/2014/main" xmlns=""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2" name="143 CuadroTexto">
          <a:extLst>
            <a:ext uri="{FF2B5EF4-FFF2-40B4-BE49-F238E27FC236}">
              <a16:creationId xmlns:a16="http://schemas.microsoft.com/office/drawing/2014/main" xmlns=""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3" name="144 CuadroTexto">
          <a:extLst>
            <a:ext uri="{FF2B5EF4-FFF2-40B4-BE49-F238E27FC236}">
              <a16:creationId xmlns:a16="http://schemas.microsoft.com/office/drawing/2014/main" xmlns=""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4" name="145 CuadroTexto">
          <a:extLst>
            <a:ext uri="{FF2B5EF4-FFF2-40B4-BE49-F238E27FC236}">
              <a16:creationId xmlns:a16="http://schemas.microsoft.com/office/drawing/2014/main" xmlns=""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5" name="146 CuadroTexto">
          <a:extLst>
            <a:ext uri="{FF2B5EF4-FFF2-40B4-BE49-F238E27FC236}">
              <a16:creationId xmlns:a16="http://schemas.microsoft.com/office/drawing/2014/main" xmlns=""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6" name="147 CuadroTexto">
          <a:extLst>
            <a:ext uri="{FF2B5EF4-FFF2-40B4-BE49-F238E27FC236}">
              <a16:creationId xmlns:a16="http://schemas.microsoft.com/office/drawing/2014/main" xmlns=""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7" name="148 CuadroTexto">
          <a:extLst>
            <a:ext uri="{FF2B5EF4-FFF2-40B4-BE49-F238E27FC236}">
              <a16:creationId xmlns:a16="http://schemas.microsoft.com/office/drawing/2014/main" xmlns=""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8" name="149 CuadroTexto">
          <a:extLst>
            <a:ext uri="{FF2B5EF4-FFF2-40B4-BE49-F238E27FC236}">
              <a16:creationId xmlns:a16="http://schemas.microsoft.com/office/drawing/2014/main" xmlns=""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9" name="150 CuadroTexto">
          <a:extLst>
            <a:ext uri="{FF2B5EF4-FFF2-40B4-BE49-F238E27FC236}">
              <a16:creationId xmlns:a16="http://schemas.microsoft.com/office/drawing/2014/main" xmlns=""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0" name="151 CuadroTexto">
          <a:extLst>
            <a:ext uri="{FF2B5EF4-FFF2-40B4-BE49-F238E27FC236}">
              <a16:creationId xmlns:a16="http://schemas.microsoft.com/office/drawing/2014/main" xmlns=""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1" name="152 CuadroTexto">
          <a:extLst>
            <a:ext uri="{FF2B5EF4-FFF2-40B4-BE49-F238E27FC236}">
              <a16:creationId xmlns:a16="http://schemas.microsoft.com/office/drawing/2014/main" xmlns=""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2" name="153 CuadroTexto">
          <a:extLst>
            <a:ext uri="{FF2B5EF4-FFF2-40B4-BE49-F238E27FC236}">
              <a16:creationId xmlns:a16="http://schemas.microsoft.com/office/drawing/2014/main" xmlns=""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3" name="154 CuadroTexto">
          <a:extLst>
            <a:ext uri="{FF2B5EF4-FFF2-40B4-BE49-F238E27FC236}">
              <a16:creationId xmlns:a16="http://schemas.microsoft.com/office/drawing/2014/main" xmlns=""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4" name="155 CuadroTexto">
          <a:extLst>
            <a:ext uri="{FF2B5EF4-FFF2-40B4-BE49-F238E27FC236}">
              <a16:creationId xmlns:a16="http://schemas.microsoft.com/office/drawing/2014/main" xmlns=""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5" name="156 CuadroTexto">
          <a:extLst>
            <a:ext uri="{FF2B5EF4-FFF2-40B4-BE49-F238E27FC236}">
              <a16:creationId xmlns:a16="http://schemas.microsoft.com/office/drawing/2014/main" xmlns=""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6" name="157 CuadroTexto">
          <a:extLst>
            <a:ext uri="{FF2B5EF4-FFF2-40B4-BE49-F238E27FC236}">
              <a16:creationId xmlns:a16="http://schemas.microsoft.com/office/drawing/2014/main" xmlns=""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7" name="158 CuadroTexto">
          <a:extLst>
            <a:ext uri="{FF2B5EF4-FFF2-40B4-BE49-F238E27FC236}">
              <a16:creationId xmlns:a16="http://schemas.microsoft.com/office/drawing/2014/main" xmlns=""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8" name="159 CuadroTexto">
          <a:extLst>
            <a:ext uri="{FF2B5EF4-FFF2-40B4-BE49-F238E27FC236}">
              <a16:creationId xmlns:a16="http://schemas.microsoft.com/office/drawing/2014/main" xmlns=""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9" name="160 CuadroTexto">
          <a:extLst>
            <a:ext uri="{FF2B5EF4-FFF2-40B4-BE49-F238E27FC236}">
              <a16:creationId xmlns:a16="http://schemas.microsoft.com/office/drawing/2014/main" xmlns=""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0" name="161 CuadroTexto">
          <a:extLst>
            <a:ext uri="{FF2B5EF4-FFF2-40B4-BE49-F238E27FC236}">
              <a16:creationId xmlns:a16="http://schemas.microsoft.com/office/drawing/2014/main" xmlns=""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1" name="162 CuadroTexto">
          <a:extLst>
            <a:ext uri="{FF2B5EF4-FFF2-40B4-BE49-F238E27FC236}">
              <a16:creationId xmlns:a16="http://schemas.microsoft.com/office/drawing/2014/main" xmlns=""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2" name="163 CuadroTexto">
          <a:extLst>
            <a:ext uri="{FF2B5EF4-FFF2-40B4-BE49-F238E27FC236}">
              <a16:creationId xmlns:a16="http://schemas.microsoft.com/office/drawing/2014/main" xmlns=""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3" name="164 CuadroTexto">
          <a:extLst>
            <a:ext uri="{FF2B5EF4-FFF2-40B4-BE49-F238E27FC236}">
              <a16:creationId xmlns:a16="http://schemas.microsoft.com/office/drawing/2014/main" xmlns=""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4" name="165 CuadroTexto">
          <a:extLst>
            <a:ext uri="{FF2B5EF4-FFF2-40B4-BE49-F238E27FC236}">
              <a16:creationId xmlns:a16="http://schemas.microsoft.com/office/drawing/2014/main" xmlns=""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5" name="166 CuadroTexto">
          <a:extLst>
            <a:ext uri="{FF2B5EF4-FFF2-40B4-BE49-F238E27FC236}">
              <a16:creationId xmlns:a16="http://schemas.microsoft.com/office/drawing/2014/main" xmlns=""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6" name="167 CuadroTexto">
          <a:extLst>
            <a:ext uri="{FF2B5EF4-FFF2-40B4-BE49-F238E27FC236}">
              <a16:creationId xmlns:a16="http://schemas.microsoft.com/office/drawing/2014/main" xmlns=""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7" name="168 CuadroTexto">
          <a:extLst>
            <a:ext uri="{FF2B5EF4-FFF2-40B4-BE49-F238E27FC236}">
              <a16:creationId xmlns:a16="http://schemas.microsoft.com/office/drawing/2014/main" xmlns=""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8" name="169 CuadroTexto">
          <a:extLst>
            <a:ext uri="{FF2B5EF4-FFF2-40B4-BE49-F238E27FC236}">
              <a16:creationId xmlns:a16="http://schemas.microsoft.com/office/drawing/2014/main" xmlns=""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9" name="170 CuadroTexto">
          <a:extLst>
            <a:ext uri="{FF2B5EF4-FFF2-40B4-BE49-F238E27FC236}">
              <a16:creationId xmlns:a16="http://schemas.microsoft.com/office/drawing/2014/main" xmlns=""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0" name="171 CuadroTexto">
          <a:extLst>
            <a:ext uri="{FF2B5EF4-FFF2-40B4-BE49-F238E27FC236}">
              <a16:creationId xmlns:a16="http://schemas.microsoft.com/office/drawing/2014/main" xmlns=""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1" name="172 CuadroTexto">
          <a:extLst>
            <a:ext uri="{FF2B5EF4-FFF2-40B4-BE49-F238E27FC236}">
              <a16:creationId xmlns:a16="http://schemas.microsoft.com/office/drawing/2014/main" xmlns=""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2" name="173 CuadroTexto">
          <a:extLst>
            <a:ext uri="{FF2B5EF4-FFF2-40B4-BE49-F238E27FC236}">
              <a16:creationId xmlns:a16="http://schemas.microsoft.com/office/drawing/2014/main" xmlns=""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3" name="174 CuadroTexto">
          <a:extLst>
            <a:ext uri="{FF2B5EF4-FFF2-40B4-BE49-F238E27FC236}">
              <a16:creationId xmlns:a16="http://schemas.microsoft.com/office/drawing/2014/main" xmlns=""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4" name="175 CuadroTexto">
          <a:extLst>
            <a:ext uri="{FF2B5EF4-FFF2-40B4-BE49-F238E27FC236}">
              <a16:creationId xmlns:a16="http://schemas.microsoft.com/office/drawing/2014/main" xmlns=""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5" name="176 CuadroTexto">
          <a:extLst>
            <a:ext uri="{FF2B5EF4-FFF2-40B4-BE49-F238E27FC236}">
              <a16:creationId xmlns:a16="http://schemas.microsoft.com/office/drawing/2014/main" xmlns=""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6" name="177 CuadroTexto">
          <a:extLst>
            <a:ext uri="{FF2B5EF4-FFF2-40B4-BE49-F238E27FC236}">
              <a16:creationId xmlns:a16="http://schemas.microsoft.com/office/drawing/2014/main" xmlns=""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7" name="178 CuadroTexto">
          <a:extLst>
            <a:ext uri="{FF2B5EF4-FFF2-40B4-BE49-F238E27FC236}">
              <a16:creationId xmlns:a16="http://schemas.microsoft.com/office/drawing/2014/main" xmlns=""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8" name="179 CuadroTexto">
          <a:extLst>
            <a:ext uri="{FF2B5EF4-FFF2-40B4-BE49-F238E27FC236}">
              <a16:creationId xmlns:a16="http://schemas.microsoft.com/office/drawing/2014/main" xmlns=""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9" name="180 CuadroTexto">
          <a:extLst>
            <a:ext uri="{FF2B5EF4-FFF2-40B4-BE49-F238E27FC236}">
              <a16:creationId xmlns:a16="http://schemas.microsoft.com/office/drawing/2014/main" xmlns=""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0" name="181 CuadroTexto">
          <a:extLst>
            <a:ext uri="{FF2B5EF4-FFF2-40B4-BE49-F238E27FC236}">
              <a16:creationId xmlns:a16="http://schemas.microsoft.com/office/drawing/2014/main" xmlns=""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1" name="182 CuadroTexto">
          <a:extLst>
            <a:ext uri="{FF2B5EF4-FFF2-40B4-BE49-F238E27FC236}">
              <a16:creationId xmlns:a16="http://schemas.microsoft.com/office/drawing/2014/main" xmlns=""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2" name="183 CuadroTexto">
          <a:extLst>
            <a:ext uri="{FF2B5EF4-FFF2-40B4-BE49-F238E27FC236}">
              <a16:creationId xmlns:a16="http://schemas.microsoft.com/office/drawing/2014/main" xmlns=""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3" name="184 CuadroTexto">
          <a:extLst>
            <a:ext uri="{FF2B5EF4-FFF2-40B4-BE49-F238E27FC236}">
              <a16:creationId xmlns:a16="http://schemas.microsoft.com/office/drawing/2014/main" xmlns=""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4" name="185 CuadroTexto">
          <a:extLst>
            <a:ext uri="{FF2B5EF4-FFF2-40B4-BE49-F238E27FC236}">
              <a16:creationId xmlns:a16="http://schemas.microsoft.com/office/drawing/2014/main" xmlns=""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5" name="186 CuadroTexto">
          <a:extLst>
            <a:ext uri="{FF2B5EF4-FFF2-40B4-BE49-F238E27FC236}">
              <a16:creationId xmlns:a16="http://schemas.microsoft.com/office/drawing/2014/main" xmlns=""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6" name="187 CuadroTexto">
          <a:extLst>
            <a:ext uri="{FF2B5EF4-FFF2-40B4-BE49-F238E27FC236}">
              <a16:creationId xmlns:a16="http://schemas.microsoft.com/office/drawing/2014/main" xmlns=""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7" name="188 CuadroTexto">
          <a:extLst>
            <a:ext uri="{FF2B5EF4-FFF2-40B4-BE49-F238E27FC236}">
              <a16:creationId xmlns:a16="http://schemas.microsoft.com/office/drawing/2014/main" xmlns=""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8" name="189 CuadroTexto">
          <a:extLst>
            <a:ext uri="{FF2B5EF4-FFF2-40B4-BE49-F238E27FC236}">
              <a16:creationId xmlns:a16="http://schemas.microsoft.com/office/drawing/2014/main" xmlns=""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9" name="190 CuadroTexto">
          <a:extLst>
            <a:ext uri="{FF2B5EF4-FFF2-40B4-BE49-F238E27FC236}">
              <a16:creationId xmlns:a16="http://schemas.microsoft.com/office/drawing/2014/main" xmlns=""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0" name="191 CuadroTexto">
          <a:extLst>
            <a:ext uri="{FF2B5EF4-FFF2-40B4-BE49-F238E27FC236}">
              <a16:creationId xmlns:a16="http://schemas.microsoft.com/office/drawing/2014/main" xmlns=""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1" name="192 CuadroTexto">
          <a:extLst>
            <a:ext uri="{FF2B5EF4-FFF2-40B4-BE49-F238E27FC236}">
              <a16:creationId xmlns:a16="http://schemas.microsoft.com/office/drawing/2014/main" xmlns=""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2" name="193 CuadroTexto">
          <a:extLst>
            <a:ext uri="{FF2B5EF4-FFF2-40B4-BE49-F238E27FC236}">
              <a16:creationId xmlns:a16="http://schemas.microsoft.com/office/drawing/2014/main" xmlns=""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3" name="194 CuadroTexto">
          <a:extLst>
            <a:ext uri="{FF2B5EF4-FFF2-40B4-BE49-F238E27FC236}">
              <a16:creationId xmlns:a16="http://schemas.microsoft.com/office/drawing/2014/main" xmlns=""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4" name="195 CuadroTexto">
          <a:extLst>
            <a:ext uri="{FF2B5EF4-FFF2-40B4-BE49-F238E27FC236}">
              <a16:creationId xmlns:a16="http://schemas.microsoft.com/office/drawing/2014/main" xmlns=""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5" name="196 CuadroTexto">
          <a:extLst>
            <a:ext uri="{FF2B5EF4-FFF2-40B4-BE49-F238E27FC236}">
              <a16:creationId xmlns:a16="http://schemas.microsoft.com/office/drawing/2014/main" xmlns=""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6" name="197 CuadroTexto">
          <a:extLst>
            <a:ext uri="{FF2B5EF4-FFF2-40B4-BE49-F238E27FC236}">
              <a16:creationId xmlns:a16="http://schemas.microsoft.com/office/drawing/2014/main" xmlns=""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7" name="198 CuadroTexto">
          <a:extLst>
            <a:ext uri="{FF2B5EF4-FFF2-40B4-BE49-F238E27FC236}">
              <a16:creationId xmlns:a16="http://schemas.microsoft.com/office/drawing/2014/main" xmlns=""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8" name="199 CuadroTexto">
          <a:extLst>
            <a:ext uri="{FF2B5EF4-FFF2-40B4-BE49-F238E27FC236}">
              <a16:creationId xmlns:a16="http://schemas.microsoft.com/office/drawing/2014/main" xmlns=""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9" name="200 CuadroTexto">
          <a:extLst>
            <a:ext uri="{FF2B5EF4-FFF2-40B4-BE49-F238E27FC236}">
              <a16:creationId xmlns:a16="http://schemas.microsoft.com/office/drawing/2014/main" xmlns=""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0" name="201 CuadroTexto">
          <a:extLst>
            <a:ext uri="{FF2B5EF4-FFF2-40B4-BE49-F238E27FC236}">
              <a16:creationId xmlns:a16="http://schemas.microsoft.com/office/drawing/2014/main" xmlns=""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1" name="202 CuadroTexto">
          <a:extLst>
            <a:ext uri="{FF2B5EF4-FFF2-40B4-BE49-F238E27FC236}">
              <a16:creationId xmlns:a16="http://schemas.microsoft.com/office/drawing/2014/main" xmlns=""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2" name="203 CuadroTexto">
          <a:extLst>
            <a:ext uri="{FF2B5EF4-FFF2-40B4-BE49-F238E27FC236}">
              <a16:creationId xmlns:a16="http://schemas.microsoft.com/office/drawing/2014/main" xmlns=""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3" name="204 CuadroTexto">
          <a:extLst>
            <a:ext uri="{FF2B5EF4-FFF2-40B4-BE49-F238E27FC236}">
              <a16:creationId xmlns:a16="http://schemas.microsoft.com/office/drawing/2014/main" xmlns=""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4" name="205 CuadroTexto">
          <a:extLst>
            <a:ext uri="{FF2B5EF4-FFF2-40B4-BE49-F238E27FC236}">
              <a16:creationId xmlns:a16="http://schemas.microsoft.com/office/drawing/2014/main" xmlns=""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5" name="206 CuadroTexto">
          <a:extLst>
            <a:ext uri="{FF2B5EF4-FFF2-40B4-BE49-F238E27FC236}">
              <a16:creationId xmlns:a16="http://schemas.microsoft.com/office/drawing/2014/main" xmlns=""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6" name="207 CuadroTexto">
          <a:extLst>
            <a:ext uri="{FF2B5EF4-FFF2-40B4-BE49-F238E27FC236}">
              <a16:creationId xmlns:a16="http://schemas.microsoft.com/office/drawing/2014/main" xmlns=""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7" name="208 CuadroTexto">
          <a:extLst>
            <a:ext uri="{FF2B5EF4-FFF2-40B4-BE49-F238E27FC236}">
              <a16:creationId xmlns:a16="http://schemas.microsoft.com/office/drawing/2014/main" xmlns=""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8" name="209 CuadroTexto">
          <a:extLst>
            <a:ext uri="{FF2B5EF4-FFF2-40B4-BE49-F238E27FC236}">
              <a16:creationId xmlns:a16="http://schemas.microsoft.com/office/drawing/2014/main" xmlns=""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9" name="210 CuadroTexto">
          <a:extLst>
            <a:ext uri="{FF2B5EF4-FFF2-40B4-BE49-F238E27FC236}">
              <a16:creationId xmlns:a16="http://schemas.microsoft.com/office/drawing/2014/main" xmlns=""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0" name="211 CuadroTexto">
          <a:extLst>
            <a:ext uri="{FF2B5EF4-FFF2-40B4-BE49-F238E27FC236}">
              <a16:creationId xmlns:a16="http://schemas.microsoft.com/office/drawing/2014/main" xmlns=""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1" name="212 CuadroTexto">
          <a:extLst>
            <a:ext uri="{FF2B5EF4-FFF2-40B4-BE49-F238E27FC236}">
              <a16:creationId xmlns:a16="http://schemas.microsoft.com/office/drawing/2014/main" xmlns=""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2" name="213 CuadroTexto">
          <a:extLst>
            <a:ext uri="{FF2B5EF4-FFF2-40B4-BE49-F238E27FC236}">
              <a16:creationId xmlns:a16="http://schemas.microsoft.com/office/drawing/2014/main" xmlns=""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3" name="214 CuadroTexto">
          <a:extLst>
            <a:ext uri="{FF2B5EF4-FFF2-40B4-BE49-F238E27FC236}">
              <a16:creationId xmlns:a16="http://schemas.microsoft.com/office/drawing/2014/main" xmlns=""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4" name="215 CuadroTexto">
          <a:extLst>
            <a:ext uri="{FF2B5EF4-FFF2-40B4-BE49-F238E27FC236}">
              <a16:creationId xmlns:a16="http://schemas.microsoft.com/office/drawing/2014/main" xmlns=""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5" name="216 CuadroTexto">
          <a:extLst>
            <a:ext uri="{FF2B5EF4-FFF2-40B4-BE49-F238E27FC236}">
              <a16:creationId xmlns:a16="http://schemas.microsoft.com/office/drawing/2014/main" xmlns=""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6" name="217 CuadroTexto">
          <a:extLst>
            <a:ext uri="{FF2B5EF4-FFF2-40B4-BE49-F238E27FC236}">
              <a16:creationId xmlns:a16="http://schemas.microsoft.com/office/drawing/2014/main" xmlns=""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7" name="218 CuadroTexto">
          <a:extLst>
            <a:ext uri="{FF2B5EF4-FFF2-40B4-BE49-F238E27FC236}">
              <a16:creationId xmlns:a16="http://schemas.microsoft.com/office/drawing/2014/main" xmlns=""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8" name="219 CuadroTexto">
          <a:extLst>
            <a:ext uri="{FF2B5EF4-FFF2-40B4-BE49-F238E27FC236}">
              <a16:creationId xmlns:a16="http://schemas.microsoft.com/office/drawing/2014/main" xmlns=""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9" name="220 CuadroTexto">
          <a:extLst>
            <a:ext uri="{FF2B5EF4-FFF2-40B4-BE49-F238E27FC236}">
              <a16:creationId xmlns:a16="http://schemas.microsoft.com/office/drawing/2014/main" xmlns=""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0" name="221 CuadroTexto">
          <a:extLst>
            <a:ext uri="{FF2B5EF4-FFF2-40B4-BE49-F238E27FC236}">
              <a16:creationId xmlns:a16="http://schemas.microsoft.com/office/drawing/2014/main" xmlns=""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1" name="222 CuadroTexto">
          <a:extLst>
            <a:ext uri="{FF2B5EF4-FFF2-40B4-BE49-F238E27FC236}">
              <a16:creationId xmlns:a16="http://schemas.microsoft.com/office/drawing/2014/main" xmlns=""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2" name="223 CuadroTexto">
          <a:extLst>
            <a:ext uri="{FF2B5EF4-FFF2-40B4-BE49-F238E27FC236}">
              <a16:creationId xmlns:a16="http://schemas.microsoft.com/office/drawing/2014/main" xmlns=""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3" name="224 CuadroTexto">
          <a:extLst>
            <a:ext uri="{FF2B5EF4-FFF2-40B4-BE49-F238E27FC236}">
              <a16:creationId xmlns:a16="http://schemas.microsoft.com/office/drawing/2014/main" xmlns=""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4" name="225 CuadroTexto">
          <a:extLst>
            <a:ext uri="{FF2B5EF4-FFF2-40B4-BE49-F238E27FC236}">
              <a16:creationId xmlns:a16="http://schemas.microsoft.com/office/drawing/2014/main" xmlns=""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5" name="226 CuadroTexto">
          <a:extLst>
            <a:ext uri="{FF2B5EF4-FFF2-40B4-BE49-F238E27FC236}">
              <a16:creationId xmlns:a16="http://schemas.microsoft.com/office/drawing/2014/main" xmlns=""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6" name="227 CuadroTexto">
          <a:extLst>
            <a:ext uri="{FF2B5EF4-FFF2-40B4-BE49-F238E27FC236}">
              <a16:creationId xmlns:a16="http://schemas.microsoft.com/office/drawing/2014/main" xmlns=""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7" name="228 CuadroTexto">
          <a:extLst>
            <a:ext uri="{FF2B5EF4-FFF2-40B4-BE49-F238E27FC236}">
              <a16:creationId xmlns:a16="http://schemas.microsoft.com/office/drawing/2014/main" xmlns=""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8" name="229 CuadroTexto">
          <a:extLst>
            <a:ext uri="{FF2B5EF4-FFF2-40B4-BE49-F238E27FC236}">
              <a16:creationId xmlns:a16="http://schemas.microsoft.com/office/drawing/2014/main" xmlns=""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9" name="230 CuadroTexto">
          <a:extLst>
            <a:ext uri="{FF2B5EF4-FFF2-40B4-BE49-F238E27FC236}">
              <a16:creationId xmlns:a16="http://schemas.microsoft.com/office/drawing/2014/main" xmlns=""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0" name="231 CuadroTexto">
          <a:extLst>
            <a:ext uri="{FF2B5EF4-FFF2-40B4-BE49-F238E27FC236}">
              <a16:creationId xmlns:a16="http://schemas.microsoft.com/office/drawing/2014/main" xmlns=""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1" name="232 CuadroTexto">
          <a:extLst>
            <a:ext uri="{FF2B5EF4-FFF2-40B4-BE49-F238E27FC236}">
              <a16:creationId xmlns:a16="http://schemas.microsoft.com/office/drawing/2014/main" xmlns=""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2" name="233 CuadroTexto">
          <a:extLst>
            <a:ext uri="{FF2B5EF4-FFF2-40B4-BE49-F238E27FC236}">
              <a16:creationId xmlns:a16="http://schemas.microsoft.com/office/drawing/2014/main" xmlns=""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3" name="234 CuadroTexto">
          <a:extLst>
            <a:ext uri="{FF2B5EF4-FFF2-40B4-BE49-F238E27FC236}">
              <a16:creationId xmlns:a16="http://schemas.microsoft.com/office/drawing/2014/main" xmlns=""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4" name="235 CuadroTexto">
          <a:extLst>
            <a:ext uri="{FF2B5EF4-FFF2-40B4-BE49-F238E27FC236}">
              <a16:creationId xmlns:a16="http://schemas.microsoft.com/office/drawing/2014/main" xmlns=""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5" name="236 CuadroTexto">
          <a:extLst>
            <a:ext uri="{FF2B5EF4-FFF2-40B4-BE49-F238E27FC236}">
              <a16:creationId xmlns:a16="http://schemas.microsoft.com/office/drawing/2014/main" xmlns=""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6" name="237 CuadroTexto">
          <a:extLst>
            <a:ext uri="{FF2B5EF4-FFF2-40B4-BE49-F238E27FC236}">
              <a16:creationId xmlns:a16="http://schemas.microsoft.com/office/drawing/2014/main" xmlns=""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7" name="238 CuadroTexto">
          <a:extLst>
            <a:ext uri="{FF2B5EF4-FFF2-40B4-BE49-F238E27FC236}">
              <a16:creationId xmlns:a16="http://schemas.microsoft.com/office/drawing/2014/main" xmlns=""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8" name="239 CuadroTexto">
          <a:extLst>
            <a:ext uri="{FF2B5EF4-FFF2-40B4-BE49-F238E27FC236}">
              <a16:creationId xmlns:a16="http://schemas.microsoft.com/office/drawing/2014/main" xmlns=""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9" name="240 CuadroTexto">
          <a:extLst>
            <a:ext uri="{FF2B5EF4-FFF2-40B4-BE49-F238E27FC236}">
              <a16:creationId xmlns:a16="http://schemas.microsoft.com/office/drawing/2014/main" xmlns=""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0" name="241 CuadroTexto">
          <a:extLst>
            <a:ext uri="{FF2B5EF4-FFF2-40B4-BE49-F238E27FC236}">
              <a16:creationId xmlns:a16="http://schemas.microsoft.com/office/drawing/2014/main" xmlns=""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1" name="242 CuadroTexto">
          <a:extLst>
            <a:ext uri="{FF2B5EF4-FFF2-40B4-BE49-F238E27FC236}">
              <a16:creationId xmlns:a16="http://schemas.microsoft.com/office/drawing/2014/main" xmlns=""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2" name="243 CuadroTexto">
          <a:extLst>
            <a:ext uri="{FF2B5EF4-FFF2-40B4-BE49-F238E27FC236}">
              <a16:creationId xmlns:a16="http://schemas.microsoft.com/office/drawing/2014/main" xmlns=""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3" name="244 CuadroTexto">
          <a:extLst>
            <a:ext uri="{FF2B5EF4-FFF2-40B4-BE49-F238E27FC236}">
              <a16:creationId xmlns:a16="http://schemas.microsoft.com/office/drawing/2014/main" xmlns=""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4" name="245 CuadroTexto">
          <a:extLst>
            <a:ext uri="{FF2B5EF4-FFF2-40B4-BE49-F238E27FC236}">
              <a16:creationId xmlns:a16="http://schemas.microsoft.com/office/drawing/2014/main" xmlns=""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5" name="246 CuadroTexto">
          <a:extLst>
            <a:ext uri="{FF2B5EF4-FFF2-40B4-BE49-F238E27FC236}">
              <a16:creationId xmlns:a16="http://schemas.microsoft.com/office/drawing/2014/main" xmlns=""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6" name="247 CuadroTexto">
          <a:extLst>
            <a:ext uri="{FF2B5EF4-FFF2-40B4-BE49-F238E27FC236}">
              <a16:creationId xmlns:a16="http://schemas.microsoft.com/office/drawing/2014/main" xmlns=""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7" name="248 CuadroTexto">
          <a:extLst>
            <a:ext uri="{FF2B5EF4-FFF2-40B4-BE49-F238E27FC236}">
              <a16:creationId xmlns:a16="http://schemas.microsoft.com/office/drawing/2014/main" xmlns=""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8" name="249 CuadroTexto">
          <a:extLst>
            <a:ext uri="{FF2B5EF4-FFF2-40B4-BE49-F238E27FC236}">
              <a16:creationId xmlns:a16="http://schemas.microsoft.com/office/drawing/2014/main" xmlns=""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9" name="250 CuadroTexto">
          <a:extLst>
            <a:ext uri="{FF2B5EF4-FFF2-40B4-BE49-F238E27FC236}">
              <a16:creationId xmlns:a16="http://schemas.microsoft.com/office/drawing/2014/main" xmlns=""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0" name="251 CuadroTexto">
          <a:extLst>
            <a:ext uri="{FF2B5EF4-FFF2-40B4-BE49-F238E27FC236}">
              <a16:creationId xmlns:a16="http://schemas.microsoft.com/office/drawing/2014/main" xmlns=""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1" name="252 CuadroTexto">
          <a:extLst>
            <a:ext uri="{FF2B5EF4-FFF2-40B4-BE49-F238E27FC236}">
              <a16:creationId xmlns:a16="http://schemas.microsoft.com/office/drawing/2014/main" xmlns=""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2" name="253 CuadroTexto">
          <a:extLst>
            <a:ext uri="{FF2B5EF4-FFF2-40B4-BE49-F238E27FC236}">
              <a16:creationId xmlns:a16="http://schemas.microsoft.com/office/drawing/2014/main" xmlns=""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3" name="254 CuadroTexto">
          <a:extLst>
            <a:ext uri="{FF2B5EF4-FFF2-40B4-BE49-F238E27FC236}">
              <a16:creationId xmlns:a16="http://schemas.microsoft.com/office/drawing/2014/main" xmlns=""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4" name="255 CuadroTexto">
          <a:extLst>
            <a:ext uri="{FF2B5EF4-FFF2-40B4-BE49-F238E27FC236}">
              <a16:creationId xmlns:a16="http://schemas.microsoft.com/office/drawing/2014/main" xmlns=""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5" name="256 CuadroTexto">
          <a:extLst>
            <a:ext uri="{FF2B5EF4-FFF2-40B4-BE49-F238E27FC236}">
              <a16:creationId xmlns:a16="http://schemas.microsoft.com/office/drawing/2014/main" xmlns=""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6" name="257 CuadroTexto">
          <a:extLst>
            <a:ext uri="{FF2B5EF4-FFF2-40B4-BE49-F238E27FC236}">
              <a16:creationId xmlns:a16="http://schemas.microsoft.com/office/drawing/2014/main" xmlns=""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7" name="258 CuadroTexto">
          <a:extLst>
            <a:ext uri="{FF2B5EF4-FFF2-40B4-BE49-F238E27FC236}">
              <a16:creationId xmlns:a16="http://schemas.microsoft.com/office/drawing/2014/main" xmlns=""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8" name="259 CuadroTexto">
          <a:extLst>
            <a:ext uri="{FF2B5EF4-FFF2-40B4-BE49-F238E27FC236}">
              <a16:creationId xmlns:a16="http://schemas.microsoft.com/office/drawing/2014/main" xmlns=""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9" name="260 CuadroTexto">
          <a:extLst>
            <a:ext uri="{FF2B5EF4-FFF2-40B4-BE49-F238E27FC236}">
              <a16:creationId xmlns:a16="http://schemas.microsoft.com/office/drawing/2014/main" xmlns=""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0" name="261 CuadroTexto">
          <a:extLst>
            <a:ext uri="{FF2B5EF4-FFF2-40B4-BE49-F238E27FC236}">
              <a16:creationId xmlns:a16="http://schemas.microsoft.com/office/drawing/2014/main" xmlns=""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1" name="262 CuadroTexto">
          <a:extLst>
            <a:ext uri="{FF2B5EF4-FFF2-40B4-BE49-F238E27FC236}">
              <a16:creationId xmlns:a16="http://schemas.microsoft.com/office/drawing/2014/main" xmlns=""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2" name="263 CuadroTexto">
          <a:extLst>
            <a:ext uri="{FF2B5EF4-FFF2-40B4-BE49-F238E27FC236}">
              <a16:creationId xmlns:a16="http://schemas.microsoft.com/office/drawing/2014/main" xmlns=""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3" name="264 CuadroTexto">
          <a:extLst>
            <a:ext uri="{FF2B5EF4-FFF2-40B4-BE49-F238E27FC236}">
              <a16:creationId xmlns:a16="http://schemas.microsoft.com/office/drawing/2014/main" xmlns=""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4" name="265 CuadroTexto">
          <a:extLst>
            <a:ext uri="{FF2B5EF4-FFF2-40B4-BE49-F238E27FC236}">
              <a16:creationId xmlns:a16="http://schemas.microsoft.com/office/drawing/2014/main" xmlns=""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5" name="266 CuadroTexto">
          <a:extLst>
            <a:ext uri="{FF2B5EF4-FFF2-40B4-BE49-F238E27FC236}">
              <a16:creationId xmlns:a16="http://schemas.microsoft.com/office/drawing/2014/main" xmlns=""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6" name="267 CuadroTexto">
          <a:extLst>
            <a:ext uri="{FF2B5EF4-FFF2-40B4-BE49-F238E27FC236}">
              <a16:creationId xmlns:a16="http://schemas.microsoft.com/office/drawing/2014/main" xmlns=""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487" name="268 CuadroTexto">
          <a:extLst>
            <a:ext uri="{FF2B5EF4-FFF2-40B4-BE49-F238E27FC236}">
              <a16:creationId xmlns:a16="http://schemas.microsoft.com/office/drawing/2014/main" xmlns="" id="{00000000-0008-0000-2000-00008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88" name="269 CuadroTexto">
          <a:extLst>
            <a:ext uri="{FF2B5EF4-FFF2-40B4-BE49-F238E27FC236}">
              <a16:creationId xmlns:a16="http://schemas.microsoft.com/office/drawing/2014/main" xmlns="" id="{00000000-0008-0000-2000-000088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89" name="270 CuadroTexto">
          <a:extLst>
            <a:ext uri="{FF2B5EF4-FFF2-40B4-BE49-F238E27FC236}">
              <a16:creationId xmlns:a16="http://schemas.microsoft.com/office/drawing/2014/main" xmlns="" id="{00000000-0008-0000-2000-000089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0" name="271 CuadroTexto">
          <a:extLst>
            <a:ext uri="{FF2B5EF4-FFF2-40B4-BE49-F238E27FC236}">
              <a16:creationId xmlns:a16="http://schemas.microsoft.com/office/drawing/2014/main" xmlns="" id="{00000000-0008-0000-2000-00008A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1" name="272 CuadroTexto">
          <a:extLst>
            <a:ext uri="{FF2B5EF4-FFF2-40B4-BE49-F238E27FC236}">
              <a16:creationId xmlns:a16="http://schemas.microsoft.com/office/drawing/2014/main" xmlns="" id="{00000000-0008-0000-2000-00008B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2" name="273 CuadroTexto">
          <a:extLst>
            <a:ext uri="{FF2B5EF4-FFF2-40B4-BE49-F238E27FC236}">
              <a16:creationId xmlns:a16="http://schemas.microsoft.com/office/drawing/2014/main" xmlns="" id="{00000000-0008-0000-2000-00008C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3" name="274 CuadroTexto">
          <a:extLst>
            <a:ext uri="{FF2B5EF4-FFF2-40B4-BE49-F238E27FC236}">
              <a16:creationId xmlns:a16="http://schemas.microsoft.com/office/drawing/2014/main" xmlns="" id="{00000000-0008-0000-2000-00008D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4" name="275 CuadroTexto">
          <a:extLst>
            <a:ext uri="{FF2B5EF4-FFF2-40B4-BE49-F238E27FC236}">
              <a16:creationId xmlns:a16="http://schemas.microsoft.com/office/drawing/2014/main" xmlns="" id="{00000000-0008-0000-2000-00008E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5" name="276 CuadroTexto">
          <a:extLst>
            <a:ext uri="{FF2B5EF4-FFF2-40B4-BE49-F238E27FC236}">
              <a16:creationId xmlns:a16="http://schemas.microsoft.com/office/drawing/2014/main" xmlns="" id="{00000000-0008-0000-2000-00008F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6" name="277 CuadroTexto">
          <a:extLst>
            <a:ext uri="{FF2B5EF4-FFF2-40B4-BE49-F238E27FC236}">
              <a16:creationId xmlns:a16="http://schemas.microsoft.com/office/drawing/2014/main" xmlns="" id="{00000000-0008-0000-2000-000090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7" name="278 CuadroTexto">
          <a:extLst>
            <a:ext uri="{FF2B5EF4-FFF2-40B4-BE49-F238E27FC236}">
              <a16:creationId xmlns:a16="http://schemas.microsoft.com/office/drawing/2014/main" xmlns="" id="{00000000-0008-0000-2000-000091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8" name="279 CuadroTexto">
          <a:extLst>
            <a:ext uri="{FF2B5EF4-FFF2-40B4-BE49-F238E27FC236}">
              <a16:creationId xmlns:a16="http://schemas.microsoft.com/office/drawing/2014/main" xmlns="" id="{00000000-0008-0000-2000-000092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9" name="280 CuadroTexto">
          <a:extLst>
            <a:ext uri="{FF2B5EF4-FFF2-40B4-BE49-F238E27FC236}">
              <a16:creationId xmlns:a16="http://schemas.microsoft.com/office/drawing/2014/main" xmlns="" id="{00000000-0008-0000-2000-000093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0" name="281 CuadroTexto">
          <a:extLst>
            <a:ext uri="{FF2B5EF4-FFF2-40B4-BE49-F238E27FC236}">
              <a16:creationId xmlns:a16="http://schemas.microsoft.com/office/drawing/2014/main" xmlns="" id="{00000000-0008-0000-2000-000094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1" name="282 CuadroTexto">
          <a:extLst>
            <a:ext uri="{FF2B5EF4-FFF2-40B4-BE49-F238E27FC236}">
              <a16:creationId xmlns:a16="http://schemas.microsoft.com/office/drawing/2014/main" xmlns="" id="{00000000-0008-0000-2000-000095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2" name="283 CuadroTexto">
          <a:extLst>
            <a:ext uri="{FF2B5EF4-FFF2-40B4-BE49-F238E27FC236}">
              <a16:creationId xmlns:a16="http://schemas.microsoft.com/office/drawing/2014/main" xmlns="" id="{00000000-0008-0000-2000-000096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3" name="284 CuadroTexto">
          <a:extLst>
            <a:ext uri="{FF2B5EF4-FFF2-40B4-BE49-F238E27FC236}">
              <a16:creationId xmlns:a16="http://schemas.microsoft.com/office/drawing/2014/main" xmlns="" id="{00000000-0008-0000-2000-00009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4" name="285 CuadroTexto">
          <a:extLst>
            <a:ext uri="{FF2B5EF4-FFF2-40B4-BE49-F238E27FC236}">
              <a16:creationId xmlns:a16="http://schemas.microsoft.com/office/drawing/2014/main" xmlns=""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5" name="286 CuadroTexto">
          <a:extLst>
            <a:ext uri="{FF2B5EF4-FFF2-40B4-BE49-F238E27FC236}">
              <a16:creationId xmlns:a16="http://schemas.microsoft.com/office/drawing/2014/main" xmlns=""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6" name="287 CuadroTexto">
          <a:extLst>
            <a:ext uri="{FF2B5EF4-FFF2-40B4-BE49-F238E27FC236}">
              <a16:creationId xmlns:a16="http://schemas.microsoft.com/office/drawing/2014/main" xmlns=""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7" name="288 CuadroTexto">
          <a:extLst>
            <a:ext uri="{FF2B5EF4-FFF2-40B4-BE49-F238E27FC236}">
              <a16:creationId xmlns:a16="http://schemas.microsoft.com/office/drawing/2014/main" xmlns=""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8" name="289 CuadroTexto">
          <a:extLst>
            <a:ext uri="{FF2B5EF4-FFF2-40B4-BE49-F238E27FC236}">
              <a16:creationId xmlns:a16="http://schemas.microsoft.com/office/drawing/2014/main" xmlns=""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9" name="290 CuadroTexto">
          <a:extLst>
            <a:ext uri="{FF2B5EF4-FFF2-40B4-BE49-F238E27FC236}">
              <a16:creationId xmlns:a16="http://schemas.microsoft.com/office/drawing/2014/main" xmlns=""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0" name="291 CuadroTexto">
          <a:extLst>
            <a:ext uri="{FF2B5EF4-FFF2-40B4-BE49-F238E27FC236}">
              <a16:creationId xmlns:a16="http://schemas.microsoft.com/office/drawing/2014/main" xmlns=""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1" name="292 CuadroTexto">
          <a:extLst>
            <a:ext uri="{FF2B5EF4-FFF2-40B4-BE49-F238E27FC236}">
              <a16:creationId xmlns:a16="http://schemas.microsoft.com/office/drawing/2014/main" xmlns=""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2" name="293 CuadroTexto">
          <a:extLst>
            <a:ext uri="{FF2B5EF4-FFF2-40B4-BE49-F238E27FC236}">
              <a16:creationId xmlns:a16="http://schemas.microsoft.com/office/drawing/2014/main" xmlns=""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3" name="294 CuadroTexto">
          <a:extLst>
            <a:ext uri="{FF2B5EF4-FFF2-40B4-BE49-F238E27FC236}">
              <a16:creationId xmlns:a16="http://schemas.microsoft.com/office/drawing/2014/main" xmlns=""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4" name="295 CuadroTexto">
          <a:extLst>
            <a:ext uri="{FF2B5EF4-FFF2-40B4-BE49-F238E27FC236}">
              <a16:creationId xmlns:a16="http://schemas.microsoft.com/office/drawing/2014/main" xmlns=""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5" name="296 CuadroTexto">
          <a:extLst>
            <a:ext uri="{FF2B5EF4-FFF2-40B4-BE49-F238E27FC236}">
              <a16:creationId xmlns:a16="http://schemas.microsoft.com/office/drawing/2014/main" xmlns=""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6" name="17 CuadroTexto">
          <a:extLst>
            <a:ext uri="{FF2B5EF4-FFF2-40B4-BE49-F238E27FC236}">
              <a16:creationId xmlns:a16="http://schemas.microsoft.com/office/drawing/2014/main" xmlns=""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517" name="90 CuadroTexto">
          <a:extLst>
            <a:ext uri="{FF2B5EF4-FFF2-40B4-BE49-F238E27FC236}">
              <a16:creationId xmlns:a16="http://schemas.microsoft.com/office/drawing/2014/main" xmlns="" id="{00000000-0008-0000-2000-0000A5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8" name="91 CuadroTexto">
          <a:extLst>
            <a:ext uri="{FF2B5EF4-FFF2-40B4-BE49-F238E27FC236}">
              <a16:creationId xmlns:a16="http://schemas.microsoft.com/office/drawing/2014/main" xmlns="" id="{00000000-0008-0000-2000-0000A6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9" name="92 CuadroTexto">
          <a:extLst>
            <a:ext uri="{FF2B5EF4-FFF2-40B4-BE49-F238E27FC236}">
              <a16:creationId xmlns:a16="http://schemas.microsoft.com/office/drawing/2014/main" xmlns="" id="{00000000-0008-0000-2000-0000A7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0" name="93 CuadroTexto">
          <a:extLst>
            <a:ext uri="{FF2B5EF4-FFF2-40B4-BE49-F238E27FC236}">
              <a16:creationId xmlns:a16="http://schemas.microsoft.com/office/drawing/2014/main" xmlns="" id="{00000000-0008-0000-2000-0000A8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1" name="94 CuadroTexto">
          <a:extLst>
            <a:ext uri="{FF2B5EF4-FFF2-40B4-BE49-F238E27FC236}">
              <a16:creationId xmlns:a16="http://schemas.microsoft.com/office/drawing/2014/main" xmlns="" id="{00000000-0008-0000-2000-0000A9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2" name="95 CuadroTexto">
          <a:extLst>
            <a:ext uri="{FF2B5EF4-FFF2-40B4-BE49-F238E27FC236}">
              <a16:creationId xmlns:a16="http://schemas.microsoft.com/office/drawing/2014/main" xmlns="" id="{00000000-0008-0000-2000-0000AA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3" name="96 CuadroTexto">
          <a:extLst>
            <a:ext uri="{FF2B5EF4-FFF2-40B4-BE49-F238E27FC236}">
              <a16:creationId xmlns:a16="http://schemas.microsoft.com/office/drawing/2014/main" xmlns="" id="{00000000-0008-0000-2000-0000AB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4" name="97 CuadroTexto">
          <a:extLst>
            <a:ext uri="{FF2B5EF4-FFF2-40B4-BE49-F238E27FC236}">
              <a16:creationId xmlns:a16="http://schemas.microsoft.com/office/drawing/2014/main" xmlns="" id="{00000000-0008-0000-2000-0000AC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5" name="98 CuadroTexto">
          <a:extLst>
            <a:ext uri="{FF2B5EF4-FFF2-40B4-BE49-F238E27FC236}">
              <a16:creationId xmlns:a16="http://schemas.microsoft.com/office/drawing/2014/main" xmlns="" id="{00000000-0008-0000-2000-0000AD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6" name="99 CuadroTexto">
          <a:extLst>
            <a:ext uri="{FF2B5EF4-FFF2-40B4-BE49-F238E27FC236}">
              <a16:creationId xmlns:a16="http://schemas.microsoft.com/office/drawing/2014/main" xmlns="" id="{00000000-0008-0000-2000-0000AE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7" name="100 CuadroTexto">
          <a:extLst>
            <a:ext uri="{FF2B5EF4-FFF2-40B4-BE49-F238E27FC236}">
              <a16:creationId xmlns:a16="http://schemas.microsoft.com/office/drawing/2014/main" xmlns="" id="{00000000-0008-0000-2000-0000AF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8" name="101 CuadroTexto">
          <a:extLst>
            <a:ext uri="{FF2B5EF4-FFF2-40B4-BE49-F238E27FC236}">
              <a16:creationId xmlns:a16="http://schemas.microsoft.com/office/drawing/2014/main" xmlns="" id="{00000000-0008-0000-2000-0000B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9" name="118 CuadroTexto">
          <a:extLst>
            <a:ext uri="{FF2B5EF4-FFF2-40B4-BE49-F238E27FC236}">
              <a16:creationId xmlns:a16="http://schemas.microsoft.com/office/drawing/2014/main" xmlns=""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0" name="119 CuadroTexto">
          <a:extLst>
            <a:ext uri="{FF2B5EF4-FFF2-40B4-BE49-F238E27FC236}">
              <a16:creationId xmlns:a16="http://schemas.microsoft.com/office/drawing/2014/main" xmlns=""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1" name="120 CuadroTexto">
          <a:extLst>
            <a:ext uri="{FF2B5EF4-FFF2-40B4-BE49-F238E27FC236}">
              <a16:creationId xmlns:a16="http://schemas.microsoft.com/office/drawing/2014/main" xmlns=""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2" name="121 CuadroTexto">
          <a:extLst>
            <a:ext uri="{FF2B5EF4-FFF2-40B4-BE49-F238E27FC236}">
              <a16:creationId xmlns:a16="http://schemas.microsoft.com/office/drawing/2014/main" xmlns=""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3" name="122 CuadroTexto">
          <a:extLst>
            <a:ext uri="{FF2B5EF4-FFF2-40B4-BE49-F238E27FC236}">
              <a16:creationId xmlns:a16="http://schemas.microsoft.com/office/drawing/2014/main" xmlns=""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4" name="123 CuadroTexto">
          <a:extLst>
            <a:ext uri="{FF2B5EF4-FFF2-40B4-BE49-F238E27FC236}">
              <a16:creationId xmlns:a16="http://schemas.microsoft.com/office/drawing/2014/main" xmlns=""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5" name="124 CuadroTexto">
          <a:extLst>
            <a:ext uri="{FF2B5EF4-FFF2-40B4-BE49-F238E27FC236}">
              <a16:creationId xmlns:a16="http://schemas.microsoft.com/office/drawing/2014/main" xmlns=""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6" name="125 CuadroTexto">
          <a:extLst>
            <a:ext uri="{FF2B5EF4-FFF2-40B4-BE49-F238E27FC236}">
              <a16:creationId xmlns:a16="http://schemas.microsoft.com/office/drawing/2014/main" xmlns=""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7" name="143 CuadroTexto">
          <a:extLst>
            <a:ext uri="{FF2B5EF4-FFF2-40B4-BE49-F238E27FC236}">
              <a16:creationId xmlns:a16="http://schemas.microsoft.com/office/drawing/2014/main" xmlns=""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8" name="144 CuadroTexto">
          <a:extLst>
            <a:ext uri="{FF2B5EF4-FFF2-40B4-BE49-F238E27FC236}">
              <a16:creationId xmlns:a16="http://schemas.microsoft.com/office/drawing/2014/main" xmlns=""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9" name="145 CuadroTexto">
          <a:extLst>
            <a:ext uri="{FF2B5EF4-FFF2-40B4-BE49-F238E27FC236}">
              <a16:creationId xmlns:a16="http://schemas.microsoft.com/office/drawing/2014/main" xmlns=""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0" name="146 CuadroTexto">
          <a:extLst>
            <a:ext uri="{FF2B5EF4-FFF2-40B4-BE49-F238E27FC236}">
              <a16:creationId xmlns:a16="http://schemas.microsoft.com/office/drawing/2014/main" xmlns=""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1" name="147 CuadroTexto">
          <a:extLst>
            <a:ext uri="{FF2B5EF4-FFF2-40B4-BE49-F238E27FC236}">
              <a16:creationId xmlns:a16="http://schemas.microsoft.com/office/drawing/2014/main" xmlns=""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2" name="148 CuadroTexto">
          <a:extLst>
            <a:ext uri="{FF2B5EF4-FFF2-40B4-BE49-F238E27FC236}">
              <a16:creationId xmlns:a16="http://schemas.microsoft.com/office/drawing/2014/main" xmlns=""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3" name="149 CuadroTexto">
          <a:extLst>
            <a:ext uri="{FF2B5EF4-FFF2-40B4-BE49-F238E27FC236}">
              <a16:creationId xmlns:a16="http://schemas.microsoft.com/office/drawing/2014/main" xmlns=""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4" name="150 CuadroTexto">
          <a:extLst>
            <a:ext uri="{FF2B5EF4-FFF2-40B4-BE49-F238E27FC236}">
              <a16:creationId xmlns:a16="http://schemas.microsoft.com/office/drawing/2014/main" xmlns=""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5" name="151 CuadroTexto">
          <a:extLst>
            <a:ext uri="{FF2B5EF4-FFF2-40B4-BE49-F238E27FC236}">
              <a16:creationId xmlns:a16="http://schemas.microsoft.com/office/drawing/2014/main" xmlns=""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6" name="152 CuadroTexto">
          <a:extLst>
            <a:ext uri="{FF2B5EF4-FFF2-40B4-BE49-F238E27FC236}">
              <a16:creationId xmlns:a16="http://schemas.microsoft.com/office/drawing/2014/main" xmlns=""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7" name="153 CuadroTexto">
          <a:extLst>
            <a:ext uri="{FF2B5EF4-FFF2-40B4-BE49-F238E27FC236}">
              <a16:creationId xmlns:a16="http://schemas.microsoft.com/office/drawing/2014/main" xmlns=""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8" name="154 CuadroTexto">
          <a:extLst>
            <a:ext uri="{FF2B5EF4-FFF2-40B4-BE49-F238E27FC236}">
              <a16:creationId xmlns:a16="http://schemas.microsoft.com/office/drawing/2014/main" xmlns=""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9" name="155 CuadroTexto">
          <a:extLst>
            <a:ext uri="{FF2B5EF4-FFF2-40B4-BE49-F238E27FC236}">
              <a16:creationId xmlns:a16="http://schemas.microsoft.com/office/drawing/2014/main" xmlns=""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0" name="156 CuadroTexto">
          <a:extLst>
            <a:ext uri="{FF2B5EF4-FFF2-40B4-BE49-F238E27FC236}">
              <a16:creationId xmlns:a16="http://schemas.microsoft.com/office/drawing/2014/main" xmlns=""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1" name="157 CuadroTexto">
          <a:extLst>
            <a:ext uri="{FF2B5EF4-FFF2-40B4-BE49-F238E27FC236}">
              <a16:creationId xmlns:a16="http://schemas.microsoft.com/office/drawing/2014/main" xmlns=""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2" name="158 CuadroTexto">
          <a:extLst>
            <a:ext uri="{FF2B5EF4-FFF2-40B4-BE49-F238E27FC236}">
              <a16:creationId xmlns:a16="http://schemas.microsoft.com/office/drawing/2014/main" xmlns=""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3" name="159 CuadroTexto">
          <a:extLst>
            <a:ext uri="{FF2B5EF4-FFF2-40B4-BE49-F238E27FC236}">
              <a16:creationId xmlns:a16="http://schemas.microsoft.com/office/drawing/2014/main" xmlns=""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4" name="160 CuadroTexto">
          <a:extLst>
            <a:ext uri="{FF2B5EF4-FFF2-40B4-BE49-F238E27FC236}">
              <a16:creationId xmlns:a16="http://schemas.microsoft.com/office/drawing/2014/main" xmlns=""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5" name="161 CuadroTexto">
          <a:extLst>
            <a:ext uri="{FF2B5EF4-FFF2-40B4-BE49-F238E27FC236}">
              <a16:creationId xmlns:a16="http://schemas.microsoft.com/office/drawing/2014/main" xmlns=""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6" name="162 CuadroTexto">
          <a:extLst>
            <a:ext uri="{FF2B5EF4-FFF2-40B4-BE49-F238E27FC236}">
              <a16:creationId xmlns:a16="http://schemas.microsoft.com/office/drawing/2014/main" xmlns=""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7" name="163 CuadroTexto">
          <a:extLst>
            <a:ext uri="{FF2B5EF4-FFF2-40B4-BE49-F238E27FC236}">
              <a16:creationId xmlns:a16="http://schemas.microsoft.com/office/drawing/2014/main" xmlns=""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8" name="164 CuadroTexto">
          <a:extLst>
            <a:ext uri="{FF2B5EF4-FFF2-40B4-BE49-F238E27FC236}">
              <a16:creationId xmlns:a16="http://schemas.microsoft.com/office/drawing/2014/main" xmlns=""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9" name="165 CuadroTexto">
          <a:extLst>
            <a:ext uri="{FF2B5EF4-FFF2-40B4-BE49-F238E27FC236}">
              <a16:creationId xmlns:a16="http://schemas.microsoft.com/office/drawing/2014/main" xmlns=""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0" name="166 CuadroTexto">
          <a:extLst>
            <a:ext uri="{FF2B5EF4-FFF2-40B4-BE49-F238E27FC236}">
              <a16:creationId xmlns:a16="http://schemas.microsoft.com/office/drawing/2014/main" xmlns=""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1" name="167 CuadroTexto">
          <a:extLst>
            <a:ext uri="{FF2B5EF4-FFF2-40B4-BE49-F238E27FC236}">
              <a16:creationId xmlns:a16="http://schemas.microsoft.com/office/drawing/2014/main" xmlns=""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2" name="168 CuadroTexto">
          <a:extLst>
            <a:ext uri="{FF2B5EF4-FFF2-40B4-BE49-F238E27FC236}">
              <a16:creationId xmlns:a16="http://schemas.microsoft.com/office/drawing/2014/main" xmlns=""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3" name="169 CuadroTexto">
          <a:extLst>
            <a:ext uri="{FF2B5EF4-FFF2-40B4-BE49-F238E27FC236}">
              <a16:creationId xmlns:a16="http://schemas.microsoft.com/office/drawing/2014/main" xmlns=""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4" name="170 CuadroTexto">
          <a:extLst>
            <a:ext uri="{FF2B5EF4-FFF2-40B4-BE49-F238E27FC236}">
              <a16:creationId xmlns:a16="http://schemas.microsoft.com/office/drawing/2014/main" xmlns=""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5" name="171 CuadroTexto">
          <a:extLst>
            <a:ext uri="{FF2B5EF4-FFF2-40B4-BE49-F238E27FC236}">
              <a16:creationId xmlns:a16="http://schemas.microsoft.com/office/drawing/2014/main" xmlns=""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6" name="172 CuadroTexto">
          <a:extLst>
            <a:ext uri="{FF2B5EF4-FFF2-40B4-BE49-F238E27FC236}">
              <a16:creationId xmlns:a16="http://schemas.microsoft.com/office/drawing/2014/main" xmlns=""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7" name="173 CuadroTexto">
          <a:extLst>
            <a:ext uri="{FF2B5EF4-FFF2-40B4-BE49-F238E27FC236}">
              <a16:creationId xmlns:a16="http://schemas.microsoft.com/office/drawing/2014/main" xmlns=""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8" name="174 CuadroTexto">
          <a:extLst>
            <a:ext uri="{FF2B5EF4-FFF2-40B4-BE49-F238E27FC236}">
              <a16:creationId xmlns:a16="http://schemas.microsoft.com/office/drawing/2014/main" xmlns=""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9" name="175 CuadroTexto">
          <a:extLst>
            <a:ext uri="{FF2B5EF4-FFF2-40B4-BE49-F238E27FC236}">
              <a16:creationId xmlns:a16="http://schemas.microsoft.com/office/drawing/2014/main" xmlns=""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0" name="176 CuadroTexto">
          <a:extLst>
            <a:ext uri="{FF2B5EF4-FFF2-40B4-BE49-F238E27FC236}">
              <a16:creationId xmlns:a16="http://schemas.microsoft.com/office/drawing/2014/main" xmlns=""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1" name="177 CuadroTexto">
          <a:extLst>
            <a:ext uri="{FF2B5EF4-FFF2-40B4-BE49-F238E27FC236}">
              <a16:creationId xmlns:a16="http://schemas.microsoft.com/office/drawing/2014/main" xmlns=""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2" name="178 CuadroTexto">
          <a:extLst>
            <a:ext uri="{FF2B5EF4-FFF2-40B4-BE49-F238E27FC236}">
              <a16:creationId xmlns:a16="http://schemas.microsoft.com/office/drawing/2014/main" xmlns=""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3" name="179 CuadroTexto">
          <a:extLst>
            <a:ext uri="{FF2B5EF4-FFF2-40B4-BE49-F238E27FC236}">
              <a16:creationId xmlns:a16="http://schemas.microsoft.com/office/drawing/2014/main" xmlns=""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4" name="180 CuadroTexto">
          <a:extLst>
            <a:ext uri="{FF2B5EF4-FFF2-40B4-BE49-F238E27FC236}">
              <a16:creationId xmlns:a16="http://schemas.microsoft.com/office/drawing/2014/main" xmlns=""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5" name="181 CuadroTexto">
          <a:extLst>
            <a:ext uri="{FF2B5EF4-FFF2-40B4-BE49-F238E27FC236}">
              <a16:creationId xmlns:a16="http://schemas.microsoft.com/office/drawing/2014/main" xmlns=""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6" name="182 CuadroTexto">
          <a:extLst>
            <a:ext uri="{FF2B5EF4-FFF2-40B4-BE49-F238E27FC236}">
              <a16:creationId xmlns:a16="http://schemas.microsoft.com/office/drawing/2014/main" xmlns=""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7" name="183 CuadroTexto">
          <a:extLst>
            <a:ext uri="{FF2B5EF4-FFF2-40B4-BE49-F238E27FC236}">
              <a16:creationId xmlns:a16="http://schemas.microsoft.com/office/drawing/2014/main" xmlns=""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8" name="184 CuadroTexto">
          <a:extLst>
            <a:ext uri="{FF2B5EF4-FFF2-40B4-BE49-F238E27FC236}">
              <a16:creationId xmlns:a16="http://schemas.microsoft.com/office/drawing/2014/main" xmlns=""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9" name="185 CuadroTexto">
          <a:extLst>
            <a:ext uri="{FF2B5EF4-FFF2-40B4-BE49-F238E27FC236}">
              <a16:creationId xmlns:a16="http://schemas.microsoft.com/office/drawing/2014/main" xmlns=""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0" name="186 CuadroTexto">
          <a:extLst>
            <a:ext uri="{FF2B5EF4-FFF2-40B4-BE49-F238E27FC236}">
              <a16:creationId xmlns:a16="http://schemas.microsoft.com/office/drawing/2014/main" xmlns=""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1" name="187 CuadroTexto">
          <a:extLst>
            <a:ext uri="{FF2B5EF4-FFF2-40B4-BE49-F238E27FC236}">
              <a16:creationId xmlns:a16="http://schemas.microsoft.com/office/drawing/2014/main" xmlns=""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2" name="188 CuadroTexto">
          <a:extLst>
            <a:ext uri="{FF2B5EF4-FFF2-40B4-BE49-F238E27FC236}">
              <a16:creationId xmlns:a16="http://schemas.microsoft.com/office/drawing/2014/main" xmlns=""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3" name="189 CuadroTexto">
          <a:extLst>
            <a:ext uri="{FF2B5EF4-FFF2-40B4-BE49-F238E27FC236}">
              <a16:creationId xmlns:a16="http://schemas.microsoft.com/office/drawing/2014/main" xmlns=""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4" name="190 CuadroTexto">
          <a:extLst>
            <a:ext uri="{FF2B5EF4-FFF2-40B4-BE49-F238E27FC236}">
              <a16:creationId xmlns:a16="http://schemas.microsoft.com/office/drawing/2014/main" xmlns=""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5" name="191 CuadroTexto">
          <a:extLst>
            <a:ext uri="{FF2B5EF4-FFF2-40B4-BE49-F238E27FC236}">
              <a16:creationId xmlns:a16="http://schemas.microsoft.com/office/drawing/2014/main" xmlns=""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6" name="192 CuadroTexto">
          <a:extLst>
            <a:ext uri="{FF2B5EF4-FFF2-40B4-BE49-F238E27FC236}">
              <a16:creationId xmlns:a16="http://schemas.microsoft.com/office/drawing/2014/main" xmlns=""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7" name="193 CuadroTexto">
          <a:extLst>
            <a:ext uri="{FF2B5EF4-FFF2-40B4-BE49-F238E27FC236}">
              <a16:creationId xmlns:a16="http://schemas.microsoft.com/office/drawing/2014/main" xmlns=""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8" name="194 CuadroTexto">
          <a:extLst>
            <a:ext uri="{FF2B5EF4-FFF2-40B4-BE49-F238E27FC236}">
              <a16:creationId xmlns:a16="http://schemas.microsoft.com/office/drawing/2014/main" xmlns=""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9" name="195 CuadroTexto">
          <a:extLst>
            <a:ext uri="{FF2B5EF4-FFF2-40B4-BE49-F238E27FC236}">
              <a16:creationId xmlns:a16="http://schemas.microsoft.com/office/drawing/2014/main" xmlns=""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0" name="196 CuadroTexto">
          <a:extLst>
            <a:ext uri="{FF2B5EF4-FFF2-40B4-BE49-F238E27FC236}">
              <a16:creationId xmlns:a16="http://schemas.microsoft.com/office/drawing/2014/main" xmlns=""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1" name="197 CuadroTexto">
          <a:extLst>
            <a:ext uri="{FF2B5EF4-FFF2-40B4-BE49-F238E27FC236}">
              <a16:creationId xmlns:a16="http://schemas.microsoft.com/office/drawing/2014/main" xmlns=""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2" name="198 CuadroTexto">
          <a:extLst>
            <a:ext uri="{FF2B5EF4-FFF2-40B4-BE49-F238E27FC236}">
              <a16:creationId xmlns:a16="http://schemas.microsoft.com/office/drawing/2014/main" xmlns=""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3" name="199 CuadroTexto">
          <a:extLst>
            <a:ext uri="{FF2B5EF4-FFF2-40B4-BE49-F238E27FC236}">
              <a16:creationId xmlns:a16="http://schemas.microsoft.com/office/drawing/2014/main" xmlns=""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4" name="200 CuadroTexto">
          <a:extLst>
            <a:ext uri="{FF2B5EF4-FFF2-40B4-BE49-F238E27FC236}">
              <a16:creationId xmlns:a16="http://schemas.microsoft.com/office/drawing/2014/main" xmlns=""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5" name="201 CuadroTexto">
          <a:extLst>
            <a:ext uri="{FF2B5EF4-FFF2-40B4-BE49-F238E27FC236}">
              <a16:creationId xmlns:a16="http://schemas.microsoft.com/office/drawing/2014/main" xmlns=""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6" name="202 CuadroTexto">
          <a:extLst>
            <a:ext uri="{FF2B5EF4-FFF2-40B4-BE49-F238E27FC236}">
              <a16:creationId xmlns:a16="http://schemas.microsoft.com/office/drawing/2014/main" xmlns=""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7" name="203 CuadroTexto">
          <a:extLst>
            <a:ext uri="{FF2B5EF4-FFF2-40B4-BE49-F238E27FC236}">
              <a16:creationId xmlns:a16="http://schemas.microsoft.com/office/drawing/2014/main" xmlns=""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8" name="204 CuadroTexto">
          <a:extLst>
            <a:ext uri="{FF2B5EF4-FFF2-40B4-BE49-F238E27FC236}">
              <a16:creationId xmlns:a16="http://schemas.microsoft.com/office/drawing/2014/main" xmlns=""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9" name="205 CuadroTexto">
          <a:extLst>
            <a:ext uri="{FF2B5EF4-FFF2-40B4-BE49-F238E27FC236}">
              <a16:creationId xmlns:a16="http://schemas.microsoft.com/office/drawing/2014/main" xmlns=""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0" name="206 CuadroTexto">
          <a:extLst>
            <a:ext uri="{FF2B5EF4-FFF2-40B4-BE49-F238E27FC236}">
              <a16:creationId xmlns:a16="http://schemas.microsoft.com/office/drawing/2014/main" xmlns=""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1" name="207 CuadroTexto">
          <a:extLst>
            <a:ext uri="{FF2B5EF4-FFF2-40B4-BE49-F238E27FC236}">
              <a16:creationId xmlns:a16="http://schemas.microsoft.com/office/drawing/2014/main" xmlns=""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2" name="208 CuadroTexto">
          <a:extLst>
            <a:ext uri="{FF2B5EF4-FFF2-40B4-BE49-F238E27FC236}">
              <a16:creationId xmlns:a16="http://schemas.microsoft.com/office/drawing/2014/main" xmlns=""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3" name="209 CuadroTexto">
          <a:extLst>
            <a:ext uri="{FF2B5EF4-FFF2-40B4-BE49-F238E27FC236}">
              <a16:creationId xmlns:a16="http://schemas.microsoft.com/office/drawing/2014/main" xmlns=""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4" name="210 CuadroTexto">
          <a:extLst>
            <a:ext uri="{FF2B5EF4-FFF2-40B4-BE49-F238E27FC236}">
              <a16:creationId xmlns:a16="http://schemas.microsoft.com/office/drawing/2014/main" xmlns=""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5" name="211 CuadroTexto">
          <a:extLst>
            <a:ext uri="{FF2B5EF4-FFF2-40B4-BE49-F238E27FC236}">
              <a16:creationId xmlns:a16="http://schemas.microsoft.com/office/drawing/2014/main" xmlns=""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6" name="212 CuadroTexto">
          <a:extLst>
            <a:ext uri="{FF2B5EF4-FFF2-40B4-BE49-F238E27FC236}">
              <a16:creationId xmlns:a16="http://schemas.microsoft.com/office/drawing/2014/main" xmlns=""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7" name="213 CuadroTexto">
          <a:extLst>
            <a:ext uri="{FF2B5EF4-FFF2-40B4-BE49-F238E27FC236}">
              <a16:creationId xmlns:a16="http://schemas.microsoft.com/office/drawing/2014/main" xmlns=""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8" name="214 CuadroTexto">
          <a:extLst>
            <a:ext uri="{FF2B5EF4-FFF2-40B4-BE49-F238E27FC236}">
              <a16:creationId xmlns:a16="http://schemas.microsoft.com/office/drawing/2014/main" xmlns=""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9" name="215 CuadroTexto">
          <a:extLst>
            <a:ext uri="{FF2B5EF4-FFF2-40B4-BE49-F238E27FC236}">
              <a16:creationId xmlns:a16="http://schemas.microsoft.com/office/drawing/2014/main" xmlns=""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0" name="216 CuadroTexto">
          <a:extLst>
            <a:ext uri="{FF2B5EF4-FFF2-40B4-BE49-F238E27FC236}">
              <a16:creationId xmlns:a16="http://schemas.microsoft.com/office/drawing/2014/main" xmlns=""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1" name="217 CuadroTexto">
          <a:extLst>
            <a:ext uri="{FF2B5EF4-FFF2-40B4-BE49-F238E27FC236}">
              <a16:creationId xmlns:a16="http://schemas.microsoft.com/office/drawing/2014/main" xmlns=""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2" name="218 CuadroTexto">
          <a:extLst>
            <a:ext uri="{FF2B5EF4-FFF2-40B4-BE49-F238E27FC236}">
              <a16:creationId xmlns:a16="http://schemas.microsoft.com/office/drawing/2014/main" xmlns=""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3" name="219 CuadroTexto">
          <a:extLst>
            <a:ext uri="{FF2B5EF4-FFF2-40B4-BE49-F238E27FC236}">
              <a16:creationId xmlns:a16="http://schemas.microsoft.com/office/drawing/2014/main" xmlns=""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4" name="220 CuadroTexto">
          <a:extLst>
            <a:ext uri="{FF2B5EF4-FFF2-40B4-BE49-F238E27FC236}">
              <a16:creationId xmlns:a16="http://schemas.microsoft.com/office/drawing/2014/main" xmlns=""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5" name="221 CuadroTexto">
          <a:extLst>
            <a:ext uri="{FF2B5EF4-FFF2-40B4-BE49-F238E27FC236}">
              <a16:creationId xmlns:a16="http://schemas.microsoft.com/office/drawing/2014/main" xmlns=""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6" name="222 CuadroTexto">
          <a:extLst>
            <a:ext uri="{FF2B5EF4-FFF2-40B4-BE49-F238E27FC236}">
              <a16:creationId xmlns:a16="http://schemas.microsoft.com/office/drawing/2014/main" xmlns=""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7" name="223 CuadroTexto">
          <a:extLst>
            <a:ext uri="{FF2B5EF4-FFF2-40B4-BE49-F238E27FC236}">
              <a16:creationId xmlns:a16="http://schemas.microsoft.com/office/drawing/2014/main" xmlns=""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8" name="224 CuadroTexto">
          <a:extLst>
            <a:ext uri="{FF2B5EF4-FFF2-40B4-BE49-F238E27FC236}">
              <a16:creationId xmlns:a16="http://schemas.microsoft.com/office/drawing/2014/main" xmlns=""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9" name="225 CuadroTexto">
          <a:extLst>
            <a:ext uri="{FF2B5EF4-FFF2-40B4-BE49-F238E27FC236}">
              <a16:creationId xmlns:a16="http://schemas.microsoft.com/office/drawing/2014/main" xmlns=""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0" name="226 CuadroTexto">
          <a:extLst>
            <a:ext uri="{FF2B5EF4-FFF2-40B4-BE49-F238E27FC236}">
              <a16:creationId xmlns:a16="http://schemas.microsoft.com/office/drawing/2014/main" xmlns=""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1" name="227 CuadroTexto">
          <a:extLst>
            <a:ext uri="{FF2B5EF4-FFF2-40B4-BE49-F238E27FC236}">
              <a16:creationId xmlns:a16="http://schemas.microsoft.com/office/drawing/2014/main" xmlns=""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2" name="228 CuadroTexto">
          <a:extLst>
            <a:ext uri="{FF2B5EF4-FFF2-40B4-BE49-F238E27FC236}">
              <a16:creationId xmlns:a16="http://schemas.microsoft.com/office/drawing/2014/main" xmlns=""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3" name="229 CuadroTexto">
          <a:extLst>
            <a:ext uri="{FF2B5EF4-FFF2-40B4-BE49-F238E27FC236}">
              <a16:creationId xmlns:a16="http://schemas.microsoft.com/office/drawing/2014/main" xmlns=""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4" name="230 CuadroTexto">
          <a:extLst>
            <a:ext uri="{FF2B5EF4-FFF2-40B4-BE49-F238E27FC236}">
              <a16:creationId xmlns:a16="http://schemas.microsoft.com/office/drawing/2014/main" xmlns=""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5" name="231 CuadroTexto">
          <a:extLst>
            <a:ext uri="{FF2B5EF4-FFF2-40B4-BE49-F238E27FC236}">
              <a16:creationId xmlns:a16="http://schemas.microsoft.com/office/drawing/2014/main" xmlns=""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6" name="232 CuadroTexto">
          <a:extLst>
            <a:ext uri="{FF2B5EF4-FFF2-40B4-BE49-F238E27FC236}">
              <a16:creationId xmlns:a16="http://schemas.microsoft.com/office/drawing/2014/main" xmlns=""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7" name="233 CuadroTexto">
          <a:extLst>
            <a:ext uri="{FF2B5EF4-FFF2-40B4-BE49-F238E27FC236}">
              <a16:creationId xmlns:a16="http://schemas.microsoft.com/office/drawing/2014/main" xmlns=""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8" name="234 CuadroTexto">
          <a:extLst>
            <a:ext uri="{FF2B5EF4-FFF2-40B4-BE49-F238E27FC236}">
              <a16:creationId xmlns:a16="http://schemas.microsoft.com/office/drawing/2014/main" xmlns=""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9" name="235 CuadroTexto">
          <a:extLst>
            <a:ext uri="{FF2B5EF4-FFF2-40B4-BE49-F238E27FC236}">
              <a16:creationId xmlns:a16="http://schemas.microsoft.com/office/drawing/2014/main" xmlns=""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0" name="236 CuadroTexto">
          <a:extLst>
            <a:ext uri="{FF2B5EF4-FFF2-40B4-BE49-F238E27FC236}">
              <a16:creationId xmlns:a16="http://schemas.microsoft.com/office/drawing/2014/main" xmlns=""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1" name="237 CuadroTexto">
          <a:extLst>
            <a:ext uri="{FF2B5EF4-FFF2-40B4-BE49-F238E27FC236}">
              <a16:creationId xmlns:a16="http://schemas.microsoft.com/office/drawing/2014/main" xmlns=""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2" name="238 CuadroTexto">
          <a:extLst>
            <a:ext uri="{FF2B5EF4-FFF2-40B4-BE49-F238E27FC236}">
              <a16:creationId xmlns:a16="http://schemas.microsoft.com/office/drawing/2014/main" xmlns=""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3" name="239 CuadroTexto">
          <a:extLst>
            <a:ext uri="{FF2B5EF4-FFF2-40B4-BE49-F238E27FC236}">
              <a16:creationId xmlns:a16="http://schemas.microsoft.com/office/drawing/2014/main" xmlns=""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4" name="240 CuadroTexto">
          <a:extLst>
            <a:ext uri="{FF2B5EF4-FFF2-40B4-BE49-F238E27FC236}">
              <a16:creationId xmlns:a16="http://schemas.microsoft.com/office/drawing/2014/main" xmlns=""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5" name="241 CuadroTexto">
          <a:extLst>
            <a:ext uri="{FF2B5EF4-FFF2-40B4-BE49-F238E27FC236}">
              <a16:creationId xmlns:a16="http://schemas.microsoft.com/office/drawing/2014/main" xmlns=""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6" name="242 CuadroTexto">
          <a:extLst>
            <a:ext uri="{FF2B5EF4-FFF2-40B4-BE49-F238E27FC236}">
              <a16:creationId xmlns:a16="http://schemas.microsoft.com/office/drawing/2014/main" xmlns=""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7" name="243 CuadroTexto">
          <a:extLst>
            <a:ext uri="{FF2B5EF4-FFF2-40B4-BE49-F238E27FC236}">
              <a16:creationId xmlns:a16="http://schemas.microsoft.com/office/drawing/2014/main" xmlns=""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8" name="244 CuadroTexto">
          <a:extLst>
            <a:ext uri="{FF2B5EF4-FFF2-40B4-BE49-F238E27FC236}">
              <a16:creationId xmlns:a16="http://schemas.microsoft.com/office/drawing/2014/main" xmlns=""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9" name="245 CuadroTexto">
          <a:extLst>
            <a:ext uri="{FF2B5EF4-FFF2-40B4-BE49-F238E27FC236}">
              <a16:creationId xmlns:a16="http://schemas.microsoft.com/office/drawing/2014/main" xmlns=""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0" name="246 CuadroTexto">
          <a:extLst>
            <a:ext uri="{FF2B5EF4-FFF2-40B4-BE49-F238E27FC236}">
              <a16:creationId xmlns:a16="http://schemas.microsoft.com/office/drawing/2014/main" xmlns=""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1" name="247 CuadroTexto">
          <a:extLst>
            <a:ext uri="{FF2B5EF4-FFF2-40B4-BE49-F238E27FC236}">
              <a16:creationId xmlns:a16="http://schemas.microsoft.com/office/drawing/2014/main" xmlns=""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2" name="248 CuadroTexto">
          <a:extLst>
            <a:ext uri="{FF2B5EF4-FFF2-40B4-BE49-F238E27FC236}">
              <a16:creationId xmlns:a16="http://schemas.microsoft.com/office/drawing/2014/main" xmlns=""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3" name="249 CuadroTexto">
          <a:extLst>
            <a:ext uri="{FF2B5EF4-FFF2-40B4-BE49-F238E27FC236}">
              <a16:creationId xmlns:a16="http://schemas.microsoft.com/office/drawing/2014/main" xmlns=""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4" name="250 CuadroTexto">
          <a:extLst>
            <a:ext uri="{FF2B5EF4-FFF2-40B4-BE49-F238E27FC236}">
              <a16:creationId xmlns:a16="http://schemas.microsoft.com/office/drawing/2014/main" xmlns=""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5" name="251 CuadroTexto">
          <a:extLst>
            <a:ext uri="{FF2B5EF4-FFF2-40B4-BE49-F238E27FC236}">
              <a16:creationId xmlns:a16="http://schemas.microsoft.com/office/drawing/2014/main" xmlns=""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6" name="252 CuadroTexto">
          <a:extLst>
            <a:ext uri="{FF2B5EF4-FFF2-40B4-BE49-F238E27FC236}">
              <a16:creationId xmlns:a16="http://schemas.microsoft.com/office/drawing/2014/main" xmlns=""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7" name="253 CuadroTexto">
          <a:extLst>
            <a:ext uri="{FF2B5EF4-FFF2-40B4-BE49-F238E27FC236}">
              <a16:creationId xmlns:a16="http://schemas.microsoft.com/office/drawing/2014/main" xmlns=""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8" name="254 CuadroTexto">
          <a:extLst>
            <a:ext uri="{FF2B5EF4-FFF2-40B4-BE49-F238E27FC236}">
              <a16:creationId xmlns:a16="http://schemas.microsoft.com/office/drawing/2014/main" xmlns=""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9" name="255 CuadroTexto">
          <a:extLst>
            <a:ext uri="{FF2B5EF4-FFF2-40B4-BE49-F238E27FC236}">
              <a16:creationId xmlns:a16="http://schemas.microsoft.com/office/drawing/2014/main" xmlns=""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0" name="256 CuadroTexto">
          <a:extLst>
            <a:ext uri="{FF2B5EF4-FFF2-40B4-BE49-F238E27FC236}">
              <a16:creationId xmlns:a16="http://schemas.microsoft.com/office/drawing/2014/main" xmlns=""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1" name="257 CuadroTexto">
          <a:extLst>
            <a:ext uri="{FF2B5EF4-FFF2-40B4-BE49-F238E27FC236}">
              <a16:creationId xmlns:a16="http://schemas.microsoft.com/office/drawing/2014/main" xmlns=""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2" name="258 CuadroTexto">
          <a:extLst>
            <a:ext uri="{FF2B5EF4-FFF2-40B4-BE49-F238E27FC236}">
              <a16:creationId xmlns:a16="http://schemas.microsoft.com/office/drawing/2014/main" xmlns=""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3" name="259 CuadroTexto">
          <a:extLst>
            <a:ext uri="{FF2B5EF4-FFF2-40B4-BE49-F238E27FC236}">
              <a16:creationId xmlns:a16="http://schemas.microsoft.com/office/drawing/2014/main" xmlns=""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4" name="260 CuadroTexto">
          <a:extLst>
            <a:ext uri="{FF2B5EF4-FFF2-40B4-BE49-F238E27FC236}">
              <a16:creationId xmlns:a16="http://schemas.microsoft.com/office/drawing/2014/main" xmlns=""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5" name="261 CuadroTexto">
          <a:extLst>
            <a:ext uri="{FF2B5EF4-FFF2-40B4-BE49-F238E27FC236}">
              <a16:creationId xmlns:a16="http://schemas.microsoft.com/office/drawing/2014/main" xmlns=""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6" name="262 CuadroTexto">
          <a:extLst>
            <a:ext uri="{FF2B5EF4-FFF2-40B4-BE49-F238E27FC236}">
              <a16:creationId xmlns:a16="http://schemas.microsoft.com/office/drawing/2014/main" xmlns=""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7" name="263 CuadroTexto">
          <a:extLst>
            <a:ext uri="{FF2B5EF4-FFF2-40B4-BE49-F238E27FC236}">
              <a16:creationId xmlns:a16="http://schemas.microsoft.com/office/drawing/2014/main" xmlns=""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8" name="264 CuadroTexto">
          <a:extLst>
            <a:ext uri="{FF2B5EF4-FFF2-40B4-BE49-F238E27FC236}">
              <a16:creationId xmlns:a16="http://schemas.microsoft.com/office/drawing/2014/main" xmlns=""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9" name="265 CuadroTexto">
          <a:extLst>
            <a:ext uri="{FF2B5EF4-FFF2-40B4-BE49-F238E27FC236}">
              <a16:creationId xmlns:a16="http://schemas.microsoft.com/office/drawing/2014/main" xmlns=""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0" name="266 CuadroTexto">
          <a:extLst>
            <a:ext uri="{FF2B5EF4-FFF2-40B4-BE49-F238E27FC236}">
              <a16:creationId xmlns:a16="http://schemas.microsoft.com/office/drawing/2014/main" xmlns=""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1" name="267 CuadroTexto">
          <a:extLst>
            <a:ext uri="{FF2B5EF4-FFF2-40B4-BE49-F238E27FC236}">
              <a16:creationId xmlns:a16="http://schemas.microsoft.com/office/drawing/2014/main" xmlns=""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662" name="268 CuadroTexto">
          <a:extLst>
            <a:ext uri="{FF2B5EF4-FFF2-40B4-BE49-F238E27FC236}">
              <a16:creationId xmlns:a16="http://schemas.microsoft.com/office/drawing/2014/main" xmlns="" id="{00000000-0008-0000-2000-00003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3" name="269 CuadroTexto">
          <a:extLst>
            <a:ext uri="{FF2B5EF4-FFF2-40B4-BE49-F238E27FC236}">
              <a16:creationId xmlns:a16="http://schemas.microsoft.com/office/drawing/2014/main" xmlns="" id="{00000000-0008-0000-2000-00003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4" name="270 CuadroTexto">
          <a:extLst>
            <a:ext uri="{FF2B5EF4-FFF2-40B4-BE49-F238E27FC236}">
              <a16:creationId xmlns:a16="http://schemas.microsoft.com/office/drawing/2014/main" xmlns="" id="{00000000-0008-0000-2000-00003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5" name="271 CuadroTexto">
          <a:extLst>
            <a:ext uri="{FF2B5EF4-FFF2-40B4-BE49-F238E27FC236}">
              <a16:creationId xmlns:a16="http://schemas.microsoft.com/office/drawing/2014/main" xmlns="" id="{00000000-0008-0000-2000-00003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6" name="272 CuadroTexto">
          <a:extLst>
            <a:ext uri="{FF2B5EF4-FFF2-40B4-BE49-F238E27FC236}">
              <a16:creationId xmlns:a16="http://schemas.microsoft.com/office/drawing/2014/main" xmlns="" id="{00000000-0008-0000-2000-00003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7" name="273 CuadroTexto">
          <a:extLst>
            <a:ext uri="{FF2B5EF4-FFF2-40B4-BE49-F238E27FC236}">
              <a16:creationId xmlns:a16="http://schemas.microsoft.com/office/drawing/2014/main" xmlns="" id="{00000000-0008-0000-2000-00003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8" name="274 CuadroTexto">
          <a:extLst>
            <a:ext uri="{FF2B5EF4-FFF2-40B4-BE49-F238E27FC236}">
              <a16:creationId xmlns:a16="http://schemas.microsoft.com/office/drawing/2014/main" xmlns="" id="{00000000-0008-0000-2000-00003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9" name="275 CuadroTexto">
          <a:extLst>
            <a:ext uri="{FF2B5EF4-FFF2-40B4-BE49-F238E27FC236}">
              <a16:creationId xmlns:a16="http://schemas.microsoft.com/office/drawing/2014/main" xmlns="" id="{00000000-0008-0000-2000-00003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0" name="276 CuadroTexto">
          <a:extLst>
            <a:ext uri="{FF2B5EF4-FFF2-40B4-BE49-F238E27FC236}">
              <a16:creationId xmlns:a16="http://schemas.microsoft.com/office/drawing/2014/main" xmlns="" id="{00000000-0008-0000-2000-00003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1" name="277 CuadroTexto">
          <a:extLst>
            <a:ext uri="{FF2B5EF4-FFF2-40B4-BE49-F238E27FC236}">
              <a16:creationId xmlns:a16="http://schemas.microsoft.com/office/drawing/2014/main" xmlns="" id="{00000000-0008-0000-2000-00003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2" name="278 CuadroTexto">
          <a:extLst>
            <a:ext uri="{FF2B5EF4-FFF2-40B4-BE49-F238E27FC236}">
              <a16:creationId xmlns:a16="http://schemas.microsoft.com/office/drawing/2014/main" xmlns="" id="{00000000-0008-0000-2000-00004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3" name="279 CuadroTexto">
          <a:extLst>
            <a:ext uri="{FF2B5EF4-FFF2-40B4-BE49-F238E27FC236}">
              <a16:creationId xmlns:a16="http://schemas.microsoft.com/office/drawing/2014/main" xmlns="" id="{00000000-0008-0000-2000-00004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4" name="280 CuadroTexto">
          <a:extLst>
            <a:ext uri="{FF2B5EF4-FFF2-40B4-BE49-F238E27FC236}">
              <a16:creationId xmlns:a16="http://schemas.microsoft.com/office/drawing/2014/main" xmlns="" id="{00000000-0008-0000-2000-00004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5" name="281 CuadroTexto">
          <a:extLst>
            <a:ext uri="{FF2B5EF4-FFF2-40B4-BE49-F238E27FC236}">
              <a16:creationId xmlns:a16="http://schemas.microsoft.com/office/drawing/2014/main" xmlns="" id="{00000000-0008-0000-2000-00004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6" name="282 CuadroTexto">
          <a:extLst>
            <a:ext uri="{FF2B5EF4-FFF2-40B4-BE49-F238E27FC236}">
              <a16:creationId xmlns:a16="http://schemas.microsoft.com/office/drawing/2014/main" xmlns="" id="{00000000-0008-0000-2000-00004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7" name="283 CuadroTexto">
          <a:extLst>
            <a:ext uri="{FF2B5EF4-FFF2-40B4-BE49-F238E27FC236}">
              <a16:creationId xmlns:a16="http://schemas.microsoft.com/office/drawing/2014/main" xmlns="" id="{00000000-0008-0000-2000-00004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8" name="284 CuadroTexto">
          <a:extLst>
            <a:ext uri="{FF2B5EF4-FFF2-40B4-BE49-F238E27FC236}">
              <a16:creationId xmlns:a16="http://schemas.microsoft.com/office/drawing/2014/main" xmlns="" id="{00000000-0008-0000-2000-00004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9" name="285 CuadroTexto">
          <a:extLst>
            <a:ext uri="{FF2B5EF4-FFF2-40B4-BE49-F238E27FC236}">
              <a16:creationId xmlns:a16="http://schemas.microsoft.com/office/drawing/2014/main" xmlns=""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0" name="286 CuadroTexto">
          <a:extLst>
            <a:ext uri="{FF2B5EF4-FFF2-40B4-BE49-F238E27FC236}">
              <a16:creationId xmlns:a16="http://schemas.microsoft.com/office/drawing/2014/main" xmlns=""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1" name="287 CuadroTexto">
          <a:extLst>
            <a:ext uri="{FF2B5EF4-FFF2-40B4-BE49-F238E27FC236}">
              <a16:creationId xmlns:a16="http://schemas.microsoft.com/office/drawing/2014/main" xmlns=""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2" name="288 CuadroTexto">
          <a:extLst>
            <a:ext uri="{FF2B5EF4-FFF2-40B4-BE49-F238E27FC236}">
              <a16:creationId xmlns:a16="http://schemas.microsoft.com/office/drawing/2014/main" xmlns=""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3" name="289 CuadroTexto">
          <a:extLst>
            <a:ext uri="{FF2B5EF4-FFF2-40B4-BE49-F238E27FC236}">
              <a16:creationId xmlns:a16="http://schemas.microsoft.com/office/drawing/2014/main" xmlns=""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4" name="290 CuadroTexto">
          <a:extLst>
            <a:ext uri="{FF2B5EF4-FFF2-40B4-BE49-F238E27FC236}">
              <a16:creationId xmlns:a16="http://schemas.microsoft.com/office/drawing/2014/main" xmlns=""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5" name="291 CuadroTexto">
          <a:extLst>
            <a:ext uri="{FF2B5EF4-FFF2-40B4-BE49-F238E27FC236}">
              <a16:creationId xmlns:a16="http://schemas.microsoft.com/office/drawing/2014/main" xmlns=""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6" name="292 CuadroTexto">
          <a:extLst>
            <a:ext uri="{FF2B5EF4-FFF2-40B4-BE49-F238E27FC236}">
              <a16:creationId xmlns:a16="http://schemas.microsoft.com/office/drawing/2014/main" xmlns=""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7" name="293 CuadroTexto">
          <a:extLst>
            <a:ext uri="{FF2B5EF4-FFF2-40B4-BE49-F238E27FC236}">
              <a16:creationId xmlns:a16="http://schemas.microsoft.com/office/drawing/2014/main" xmlns=""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8" name="294 CuadroTexto">
          <a:extLst>
            <a:ext uri="{FF2B5EF4-FFF2-40B4-BE49-F238E27FC236}">
              <a16:creationId xmlns:a16="http://schemas.microsoft.com/office/drawing/2014/main" xmlns=""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9" name="295 CuadroTexto">
          <a:extLst>
            <a:ext uri="{FF2B5EF4-FFF2-40B4-BE49-F238E27FC236}">
              <a16:creationId xmlns:a16="http://schemas.microsoft.com/office/drawing/2014/main" xmlns=""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90" name="296 CuadroTexto">
          <a:extLst>
            <a:ext uri="{FF2B5EF4-FFF2-40B4-BE49-F238E27FC236}">
              <a16:creationId xmlns:a16="http://schemas.microsoft.com/office/drawing/2014/main" xmlns=""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1" name="298 CuadroTexto">
          <a:extLst>
            <a:ext uri="{FF2B5EF4-FFF2-40B4-BE49-F238E27FC236}">
              <a16:creationId xmlns:a16="http://schemas.microsoft.com/office/drawing/2014/main" xmlns="" id="{00000000-0008-0000-2000-000053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2" name="299 CuadroTexto">
          <a:extLst>
            <a:ext uri="{FF2B5EF4-FFF2-40B4-BE49-F238E27FC236}">
              <a16:creationId xmlns:a16="http://schemas.microsoft.com/office/drawing/2014/main" xmlns="" id="{00000000-0008-0000-2000-000054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3" name="300 CuadroTexto">
          <a:extLst>
            <a:ext uri="{FF2B5EF4-FFF2-40B4-BE49-F238E27FC236}">
              <a16:creationId xmlns:a16="http://schemas.microsoft.com/office/drawing/2014/main" xmlns="" id="{00000000-0008-0000-2000-000055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4" name="301 CuadroTexto">
          <a:extLst>
            <a:ext uri="{FF2B5EF4-FFF2-40B4-BE49-F238E27FC236}">
              <a16:creationId xmlns:a16="http://schemas.microsoft.com/office/drawing/2014/main" xmlns="" id="{00000000-0008-0000-2000-000056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5" name="302 CuadroTexto">
          <a:extLst>
            <a:ext uri="{FF2B5EF4-FFF2-40B4-BE49-F238E27FC236}">
              <a16:creationId xmlns:a16="http://schemas.microsoft.com/office/drawing/2014/main" xmlns="" id="{00000000-0008-0000-2000-000057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6" name="303 CuadroTexto">
          <a:extLst>
            <a:ext uri="{FF2B5EF4-FFF2-40B4-BE49-F238E27FC236}">
              <a16:creationId xmlns:a16="http://schemas.microsoft.com/office/drawing/2014/main" xmlns="" id="{00000000-0008-0000-2000-000058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7" name="304 CuadroTexto">
          <a:extLst>
            <a:ext uri="{FF2B5EF4-FFF2-40B4-BE49-F238E27FC236}">
              <a16:creationId xmlns:a16="http://schemas.microsoft.com/office/drawing/2014/main" xmlns="" id="{00000000-0008-0000-2000-000059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8" name="305 CuadroTexto">
          <a:extLst>
            <a:ext uri="{FF2B5EF4-FFF2-40B4-BE49-F238E27FC236}">
              <a16:creationId xmlns:a16="http://schemas.microsoft.com/office/drawing/2014/main" xmlns="" id="{00000000-0008-0000-2000-00005A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9" name="452 CuadroTexto">
          <a:extLst>
            <a:ext uri="{FF2B5EF4-FFF2-40B4-BE49-F238E27FC236}">
              <a16:creationId xmlns:a16="http://schemas.microsoft.com/office/drawing/2014/main" xmlns="" id="{00000000-0008-0000-2000-00005B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00" name="17 CuadroTexto">
          <a:extLst>
            <a:ext uri="{FF2B5EF4-FFF2-40B4-BE49-F238E27FC236}">
              <a16:creationId xmlns:a16="http://schemas.microsoft.com/office/drawing/2014/main" xmlns=""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701" name="90 CuadroTexto">
          <a:extLst>
            <a:ext uri="{FF2B5EF4-FFF2-40B4-BE49-F238E27FC236}">
              <a16:creationId xmlns:a16="http://schemas.microsoft.com/office/drawing/2014/main" xmlns="" id="{00000000-0008-0000-2000-00005D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2" name="91 CuadroTexto">
          <a:extLst>
            <a:ext uri="{FF2B5EF4-FFF2-40B4-BE49-F238E27FC236}">
              <a16:creationId xmlns:a16="http://schemas.microsoft.com/office/drawing/2014/main" xmlns="" id="{00000000-0008-0000-2000-00005E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3" name="92 CuadroTexto">
          <a:extLst>
            <a:ext uri="{FF2B5EF4-FFF2-40B4-BE49-F238E27FC236}">
              <a16:creationId xmlns:a16="http://schemas.microsoft.com/office/drawing/2014/main" xmlns="" id="{00000000-0008-0000-2000-00005F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4" name="93 CuadroTexto">
          <a:extLst>
            <a:ext uri="{FF2B5EF4-FFF2-40B4-BE49-F238E27FC236}">
              <a16:creationId xmlns:a16="http://schemas.microsoft.com/office/drawing/2014/main" xmlns="" id="{00000000-0008-0000-2000-000060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5" name="94 CuadroTexto">
          <a:extLst>
            <a:ext uri="{FF2B5EF4-FFF2-40B4-BE49-F238E27FC236}">
              <a16:creationId xmlns:a16="http://schemas.microsoft.com/office/drawing/2014/main" xmlns="" id="{00000000-0008-0000-2000-000061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6" name="95 CuadroTexto">
          <a:extLst>
            <a:ext uri="{FF2B5EF4-FFF2-40B4-BE49-F238E27FC236}">
              <a16:creationId xmlns:a16="http://schemas.microsoft.com/office/drawing/2014/main" xmlns="" id="{00000000-0008-0000-2000-000062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7" name="96 CuadroTexto">
          <a:extLst>
            <a:ext uri="{FF2B5EF4-FFF2-40B4-BE49-F238E27FC236}">
              <a16:creationId xmlns:a16="http://schemas.microsoft.com/office/drawing/2014/main" xmlns="" id="{00000000-0008-0000-2000-000063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8" name="97 CuadroTexto">
          <a:extLst>
            <a:ext uri="{FF2B5EF4-FFF2-40B4-BE49-F238E27FC236}">
              <a16:creationId xmlns:a16="http://schemas.microsoft.com/office/drawing/2014/main" xmlns="" id="{00000000-0008-0000-2000-000064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9" name="98 CuadroTexto">
          <a:extLst>
            <a:ext uri="{FF2B5EF4-FFF2-40B4-BE49-F238E27FC236}">
              <a16:creationId xmlns:a16="http://schemas.microsoft.com/office/drawing/2014/main" xmlns="" id="{00000000-0008-0000-2000-000065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0" name="99 CuadroTexto">
          <a:extLst>
            <a:ext uri="{FF2B5EF4-FFF2-40B4-BE49-F238E27FC236}">
              <a16:creationId xmlns:a16="http://schemas.microsoft.com/office/drawing/2014/main" xmlns="" id="{00000000-0008-0000-2000-000066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1" name="100 CuadroTexto">
          <a:extLst>
            <a:ext uri="{FF2B5EF4-FFF2-40B4-BE49-F238E27FC236}">
              <a16:creationId xmlns:a16="http://schemas.microsoft.com/office/drawing/2014/main" xmlns="" id="{00000000-0008-0000-2000-000067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2" name="101 CuadroTexto">
          <a:extLst>
            <a:ext uri="{FF2B5EF4-FFF2-40B4-BE49-F238E27FC236}">
              <a16:creationId xmlns:a16="http://schemas.microsoft.com/office/drawing/2014/main" xmlns="" id="{00000000-0008-0000-2000-000068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3" name="118 CuadroTexto">
          <a:extLst>
            <a:ext uri="{FF2B5EF4-FFF2-40B4-BE49-F238E27FC236}">
              <a16:creationId xmlns:a16="http://schemas.microsoft.com/office/drawing/2014/main" xmlns=""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4" name="119 CuadroTexto">
          <a:extLst>
            <a:ext uri="{FF2B5EF4-FFF2-40B4-BE49-F238E27FC236}">
              <a16:creationId xmlns:a16="http://schemas.microsoft.com/office/drawing/2014/main" xmlns=""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5" name="120 CuadroTexto">
          <a:extLst>
            <a:ext uri="{FF2B5EF4-FFF2-40B4-BE49-F238E27FC236}">
              <a16:creationId xmlns:a16="http://schemas.microsoft.com/office/drawing/2014/main" xmlns=""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6" name="121 CuadroTexto">
          <a:extLst>
            <a:ext uri="{FF2B5EF4-FFF2-40B4-BE49-F238E27FC236}">
              <a16:creationId xmlns:a16="http://schemas.microsoft.com/office/drawing/2014/main" xmlns=""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7" name="122 CuadroTexto">
          <a:extLst>
            <a:ext uri="{FF2B5EF4-FFF2-40B4-BE49-F238E27FC236}">
              <a16:creationId xmlns:a16="http://schemas.microsoft.com/office/drawing/2014/main" xmlns=""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8" name="123 CuadroTexto">
          <a:extLst>
            <a:ext uri="{FF2B5EF4-FFF2-40B4-BE49-F238E27FC236}">
              <a16:creationId xmlns:a16="http://schemas.microsoft.com/office/drawing/2014/main" xmlns=""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9" name="124 CuadroTexto">
          <a:extLst>
            <a:ext uri="{FF2B5EF4-FFF2-40B4-BE49-F238E27FC236}">
              <a16:creationId xmlns:a16="http://schemas.microsoft.com/office/drawing/2014/main" xmlns=""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0" name="125 CuadroTexto">
          <a:extLst>
            <a:ext uri="{FF2B5EF4-FFF2-40B4-BE49-F238E27FC236}">
              <a16:creationId xmlns:a16="http://schemas.microsoft.com/office/drawing/2014/main" xmlns=""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1" name="143 CuadroTexto">
          <a:extLst>
            <a:ext uri="{FF2B5EF4-FFF2-40B4-BE49-F238E27FC236}">
              <a16:creationId xmlns:a16="http://schemas.microsoft.com/office/drawing/2014/main" xmlns=""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2" name="144 CuadroTexto">
          <a:extLst>
            <a:ext uri="{FF2B5EF4-FFF2-40B4-BE49-F238E27FC236}">
              <a16:creationId xmlns:a16="http://schemas.microsoft.com/office/drawing/2014/main" xmlns=""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3" name="145 CuadroTexto">
          <a:extLst>
            <a:ext uri="{FF2B5EF4-FFF2-40B4-BE49-F238E27FC236}">
              <a16:creationId xmlns:a16="http://schemas.microsoft.com/office/drawing/2014/main" xmlns=""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4" name="146 CuadroTexto">
          <a:extLst>
            <a:ext uri="{FF2B5EF4-FFF2-40B4-BE49-F238E27FC236}">
              <a16:creationId xmlns:a16="http://schemas.microsoft.com/office/drawing/2014/main" xmlns=""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5" name="147 CuadroTexto">
          <a:extLst>
            <a:ext uri="{FF2B5EF4-FFF2-40B4-BE49-F238E27FC236}">
              <a16:creationId xmlns:a16="http://schemas.microsoft.com/office/drawing/2014/main" xmlns=""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6" name="148 CuadroTexto">
          <a:extLst>
            <a:ext uri="{FF2B5EF4-FFF2-40B4-BE49-F238E27FC236}">
              <a16:creationId xmlns:a16="http://schemas.microsoft.com/office/drawing/2014/main" xmlns=""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7" name="149 CuadroTexto">
          <a:extLst>
            <a:ext uri="{FF2B5EF4-FFF2-40B4-BE49-F238E27FC236}">
              <a16:creationId xmlns:a16="http://schemas.microsoft.com/office/drawing/2014/main" xmlns=""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8" name="150 CuadroTexto">
          <a:extLst>
            <a:ext uri="{FF2B5EF4-FFF2-40B4-BE49-F238E27FC236}">
              <a16:creationId xmlns:a16="http://schemas.microsoft.com/office/drawing/2014/main" xmlns=""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9" name="151 CuadroTexto">
          <a:extLst>
            <a:ext uri="{FF2B5EF4-FFF2-40B4-BE49-F238E27FC236}">
              <a16:creationId xmlns:a16="http://schemas.microsoft.com/office/drawing/2014/main" xmlns=""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0" name="152 CuadroTexto">
          <a:extLst>
            <a:ext uri="{FF2B5EF4-FFF2-40B4-BE49-F238E27FC236}">
              <a16:creationId xmlns:a16="http://schemas.microsoft.com/office/drawing/2014/main" xmlns=""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1" name="153 CuadroTexto">
          <a:extLst>
            <a:ext uri="{FF2B5EF4-FFF2-40B4-BE49-F238E27FC236}">
              <a16:creationId xmlns:a16="http://schemas.microsoft.com/office/drawing/2014/main" xmlns=""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2" name="154 CuadroTexto">
          <a:extLst>
            <a:ext uri="{FF2B5EF4-FFF2-40B4-BE49-F238E27FC236}">
              <a16:creationId xmlns:a16="http://schemas.microsoft.com/office/drawing/2014/main" xmlns=""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3" name="155 CuadroTexto">
          <a:extLst>
            <a:ext uri="{FF2B5EF4-FFF2-40B4-BE49-F238E27FC236}">
              <a16:creationId xmlns:a16="http://schemas.microsoft.com/office/drawing/2014/main" xmlns=""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4" name="156 CuadroTexto">
          <a:extLst>
            <a:ext uri="{FF2B5EF4-FFF2-40B4-BE49-F238E27FC236}">
              <a16:creationId xmlns:a16="http://schemas.microsoft.com/office/drawing/2014/main" xmlns=""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5" name="157 CuadroTexto">
          <a:extLst>
            <a:ext uri="{FF2B5EF4-FFF2-40B4-BE49-F238E27FC236}">
              <a16:creationId xmlns:a16="http://schemas.microsoft.com/office/drawing/2014/main" xmlns=""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6" name="158 CuadroTexto">
          <a:extLst>
            <a:ext uri="{FF2B5EF4-FFF2-40B4-BE49-F238E27FC236}">
              <a16:creationId xmlns:a16="http://schemas.microsoft.com/office/drawing/2014/main" xmlns=""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7" name="159 CuadroTexto">
          <a:extLst>
            <a:ext uri="{FF2B5EF4-FFF2-40B4-BE49-F238E27FC236}">
              <a16:creationId xmlns:a16="http://schemas.microsoft.com/office/drawing/2014/main" xmlns=""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8" name="160 CuadroTexto">
          <a:extLst>
            <a:ext uri="{FF2B5EF4-FFF2-40B4-BE49-F238E27FC236}">
              <a16:creationId xmlns:a16="http://schemas.microsoft.com/office/drawing/2014/main" xmlns=""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9" name="161 CuadroTexto">
          <a:extLst>
            <a:ext uri="{FF2B5EF4-FFF2-40B4-BE49-F238E27FC236}">
              <a16:creationId xmlns:a16="http://schemas.microsoft.com/office/drawing/2014/main" xmlns=""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0" name="162 CuadroTexto">
          <a:extLst>
            <a:ext uri="{FF2B5EF4-FFF2-40B4-BE49-F238E27FC236}">
              <a16:creationId xmlns:a16="http://schemas.microsoft.com/office/drawing/2014/main" xmlns=""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1" name="163 CuadroTexto">
          <a:extLst>
            <a:ext uri="{FF2B5EF4-FFF2-40B4-BE49-F238E27FC236}">
              <a16:creationId xmlns:a16="http://schemas.microsoft.com/office/drawing/2014/main" xmlns=""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2" name="164 CuadroTexto">
          <a:extLst>
            <a:ext uri="{FF2B5EF4-FFF2-40B4-BE49-F238E27FC236}">
              <a16:creationId xmlns:a16="http://schemas.microsoft.com/office/drawing/2014/main" xmlns=""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3" name="165 CuadroTexto">
          <a:extLst>
            <a:ext uri="{FF2B5EF4-FFF2-40B4-BE49-F238E27FC236}">
              <a16:creationId xmlns:a16="http://schemas.microsoft.com/office/drawing/2014/main" xmlns=""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4" name="166 CuadroTexto">
          <a:extLst>
            <a:ext uri="{FF2B5EF4-FFF2-40B4-BE49-F238E27FC236}">
              <a16:creationId xmlns:a16="http://schemas.microsoft.com/office/drawing/2014/main" xmlns=""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5" name="167 CuadroTexto">
          <a:extLst>
            <a:ext uri="{FF2B5EF4-FFF2-40B4-BE49-F238E27FC236}">
              <a16:creationId xmlns:a16="http://schemas.microsoft.com/office/drawing/2014/main" xmlns=""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6" name="168 CuadroTexto">
          <a:extLst>
            <a:ext uri="{FF2B5EF4-FFF2-40B4-BE49-F238E27FC236}">
              <a16:creationId xmlns:a16="http://schemas.microsoft.com/office/drawing/2014/main" xmlns=""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7" name="169 CuadroTexto">
          <a:extLst>
            <a:ext uri="{FF2B5EF4-FFF2-40B4-BE49-F238E27FC236}">
              <a16:creationId xmlns:a16="http://schemas.microsoft.com/office/drawing/2014/main" xmlns=""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8" name="170 CuadroTexto">
          <a:extLst>
            <a:ext uri="{FF2B5EF4-FFF2-40B4-BE49-F238E27FC236}">
              <a16:creationId xmlns:a16="http://schemas.microsoft.com/office/drawing/2014/main" xmlns=""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9" name="171 CuadroTexto">
          <a:extLst>
            <a:ext uri="{FF2B5EF4-FFF2-40B4-BE49-F238E27FC236}">
              <a16:creationId xmlns:a16="http://schemas.microsoft.com/office/drawing/2014/main" xmlns=""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0" name="172 CuadroTexto">
          <a:extLst>
            <a:ext uri="{FF2B5EF4-FFF2-40B4-BE49-F238E27FC236}">
              <a16:creationId xmlns:a16="http://schemas.microsoft.com/office/drawing/2014/main" xmlns=""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1" name="173 CuadroTexto">
          <a:extLst>
            <a:ext uri="{FF2B5EF4-FFF2-40B4-BE49-F238E27FC236}">
              <a16:creationId xmlns:a16="http://schemas.microsoft.com/office/drawing/2014/main" xmlns=""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2" name="174 CuadroTexto">
          <a:extLst>
            <a:ext uri="{FF2B5EF4-FFF2-40B4-BE49-F238E27FC236}">
              <a16:creationId xmlns:a16="http://schemas.microsoft.com/office/drawing/2014/main" xmlns=""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3" name="175 CuadroTexto">
          <a:extLst>
            <a:ext uri="{FF2B5EF4-FFF2-40B4-BE49-F238E27FC236}">
              <a16:creationId xmlns:a16="http://schemas.microsoft.com/office/drawing/2014/main" xmlns=""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4" name="176 CuadroTexto">
          <a:extLst>
            <a:ext uri="{FF2B5EF4-FFF2-40B4-BE49-F238E27FC236}">
              <a16:creationId xmlns:a16="http://schemas.microsoft.com/office/drawing/2014/main" xmlns=""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5" name="177 CuadroTexto">
          <a:extLst>
            <a:ext uri="{FF2B5EF4-FFF2-40B4-BE49-F238E27FC236}">
              <a16:creationId xmlns:a16="http://schemas.microsoft.com/office/drawing/2014/main" xmlns=""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6" name="178 CuadroTexto">
          <a:extLst>
            <a:ext uri="{FF2B5EF4-FFF2-40B4-BE49-F238E27FC236}">
              <a16:creationId xmlns:a16="http://schemas.microsoft.com/office/drawing/2014/main" xmlns=""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7" name="179 CuadroTexto">
          <a:extLst>
            <a:ext uri="{FF2B5EF4-FFF2-40B4-BE49-F238E27FC236}">
              <a16:creationId xmlns:a16="http://schemas.microsoft.com/office/drawing/2014/main" xmlns=""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8" name="180 CuadroTexto">
          <a:extLst>
            <a:ext uri="{FF2B5EF4-FFF2-40B4-BE49-F238E27FC236}">
              <a16:creationId xmlns:a16="http://schemas.microsoft.com/office/drawing/2014/main" xmlns=""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9" name="181 CuadroTexto">
          <a:extLst>
            <a:ext uri="{FF2B5EF4-FFF2-40B4-BE49-F238E27FC236}">
              <a16:creationId xmlns:a16="http://schemas.microsoft.com/office/drawing/2014/main" xmlns=""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0" name="182 CuadroTexto">
          <a:extLst>
            <a:ext uri="{FF2B5EF4-FFF2-40B4-BE49-F238E27FC236}">
              <a16:creationId xmlns:a16="http://schemas.microsoft.com/office/drawing/2014/main" xmlns=""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1" name="183 CuadroTexto">
          <a:extLst>
            <a:ext uri="{FF2B5EF4-FFF2-40B4-BE49-F238E27FC236}">
              <a16:creationId xmlns:a16="http://schemas.microsoft.com/office/drawing/2014/main" xmlns=""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2" name="184 CuadroTexto">
          <a:extLst>
            <a:ext uri="{FF2B5EF4-FFF2-40B4-BE49-F238E27FC236}">
              <a16:creationId xmlns:a16="http://schemas.microsoft.com/office/drawing/2014/main" xmlns=""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3" name="185 CuadroTexto">
          <a:extLst>
            <a:ext uri="{FF2B5EF4-FFF2-40B4-BE49-F238E27FC236}">
              <a16:creationId xmlns:a16="http://schemas.microsoft.com/office/drawing/2014/main" xmlns=""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4" name="186 CuadroTexto">
          <a:extLst>
            <a:ext uri="{FF2B5EF4-FFF2-40B4-BE49-F238E27FC236}">
              <a16:creationId xmlns:a16="http://schemas.microsoft.com/office/drawing/2014/main" xmlns=""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5" name="187 CuadroTexto">
          <a:extLst>
            <a:ext uri="{FF2B5EF4-FFF2-40B4-BE49-F238E27FC236}">
              <a16:creationId xmlns:a16="http://schemas.microsoft.com/office/drawing/2014/main" xmlns=""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6" name="188 CuadroTexto">
          <a:extLst>
            <a:ext uri="{FF2B5EF4-FFF2-40B4-BE49-F238E27FC236}">
              <a16:creationId xmlns:a16="http://schemas.microsoft.com/office/drawing/2014/main" xmlns=""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7" name="189 CuadroTexto">
          <a:extLst>
            <a:ext uri="{FF2B5EF4-FFF2-40B4-BE49-F238E27FC236}">
              <a16:creationId xmlns:a16="http://schemas.microsoft.com/office/drawing/2014/main" xmlns=""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8" name="190 CuadroTexto">
          <a:extLst>
            <a:ext uri="{FF2B5EF4-FFF2-40B4-BE49-F238E27FC236}">
              <a16:creationId xmlns:a16="http://schemas.microsoft.com/office/drawing/2014/main" xmlns=""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9" name="191 CuadroTexto">
          <a:extLst>
            <a:ext uri="{FF2B5EF4-FFF2-40B4-BE49-F238E27FC236}">
              <a16:creationId xmlns:a16="http://schemas.microsoft.com/office/drawing/2014/main" xmlns=""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0" name="192 CuadroTexto">
          <a:extLst>
            <a:ext uri="{FF2B5EF4-FFF2-40B4-BE49-F238E27FC236}">
              <a16:creationId xmlns:a16="http://schemas.microsoft.com/office/drawing/2014/main" xmlns=""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1" name="193 CuadroTexto">
          <a:extLst>
            <a:ext uri="{FF2B5EF4-FFF2-40B4-BE49-F238E27FC236}">
              <a16:creationId xmlns:a16="http://schemas.microsoft.com/office/drawing/2014/main" xmlns=""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2" name="194 CuadroTexto">
          <a:extLst>
            <a:ext uri="{FF2B5EF4-FFF2-40B4-BE49-F238E27FC236}">
              <a16:creationId xmlns:a16="http://schemas.microsoft.com/office/drawing/2014/main" xmlns=""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3" name="195 CuadroTexto">
          <a:extLst>
            <a:ext uri="{FF2B5EF4-FFF2-40B4-BE49-F238E27FC236}">
              <a16:creationId xmlns:a16="http://schemas.microsoft.com/office/drawing/2014/main" xmlns=""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4" name="196 CuadroTexto">
          <a:extLst>
            <a:ext uri="{FF2B5EF4-FFF2-40B4-BE49-F238E27FC236}">
              <a16:creationId xmlns:a16="http://schemas.microsoft.com/office/drawing/2014/main" xmlns=""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5" name="197 CuadroTexto">
          <a:extLst>
            <a:ext uri="{FF2B5EF4-FFF2-40B4-BE49-F238E27FC236}">
              <a16:creationId xmlns:a16="http://schemas.microsoft.com/office/drawing/2014/main" xmlns=""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6" name="198 CuadroTexto">
          <a:extLst>
            <a:ext uri="{FF2B5EF4-FFF2-40B4-BE49-F238E27FC236}">
              <a16:creationId xmlns:a16="http://schemas.microsoft.com/office/drawing/2014/main" xmlns=""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7" name="199 CuadroTexto">
          <a:extLst>
            <a:ext uri="{FF2B5EF4-FFF2-40B4-BE49-F238E27FC236}">
              <a16:creationId xmlns:a16="http://schemas.microsoft.com/office/drawing/2014/main" xmlns=""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8" name="200 CuadroTexto">
          <a:extLst>
            <a:ext uri="{FF2B5EF4-FFF2-40B4-BE49-F238E27FC236}">
              <a16:creationId xmlns:a16="http://schemas.microsoft.com/office/drawing/2014/main" xmlns=""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9" name="201 CuadroTexto">
          <a:extLst>
            <a:ext uri="{FF2B5EF4-FFF2-40B4-BE49-F238E27FC236}">
              <a16:creationId xmlns:a16="http://schemas.microsoft.com/office/drawing/2014/main" xmlns=""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0" name="202 CuadroTexto">
          <a:extLst>
            <a:ext uri="{FF2B5EF4-FFF2-40B4-BE49-F238E27FC236}">
              <a16:creationId xmlns:a16="http://schemas.microsoft.com/office/drawing/2014/main" xmlns=""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1" name="203 CuadroTexto">
          <a:extLst>
            <a:ext uri="{FF2B5EF4-FFF2-40B4-BE49-F238E27FC236}">
              <a16:creationId xmlns:a16="http://schemas.microsoft.com/office/drawing/2014/main" xmlns=""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2" name="204 CuadroTexto">
          <a:extLst>
            <a:ext uri="{FF2B5EF4-FFF2-40B4-BE49-F238E27FC236}">
              <a16:creationId xmlns:a16="http://schemas.microsoft.com/office/drawing/2014/main" xmlns=""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3" name="205 CuadroTexto">
          <a:extLst>
            <a:ext uri="{FF2B5EF4-FFF2-40B4-BE49-F238E27FC236}">
              <a16:creationId xmlns:a16="http://schemas.microsoft.com/office/drawing/2014/main" xmlns=""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4" name="206 CuadroTexto">
          <a:extLst>
            <a:ext uri="{FF2B5EF4-FFF2-40B4-BE49-F238E27FC236}">
              <a16:creationId xmlns:a16="http://schemas.microsoft.com/office/drawing/2014/main" xmlns=""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5" name="207 CuadroTexto">
          <a:extLst>
            <a:ext uri="{FF2B5EF4-FFF2-40B4-BE49-F238E27FC236}">
              <a16:creationId xmlns:a16="http://schemas.microsoft.com/office/drawing/2014/main" xmlns=""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6" name="208 CuadroTexto">
          <a:extLst>
            <a:ext uri="{FF2B5EF4-FFF2-40B4-BE49-F238E27FC236}">
              <a16:creationId xmlns:a16="http://schemas.microsoft.com/office/drawing/2014/main" xmlns=""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7" name="209 CuadroTexto">
          <a:extLst>
            <a:ext uri="{FF2B5EF4-FFF2-40B4-BE49-F238E27FC236}">
              <a16:creationId xmlns:a16="http://schemas.microsoft.com/office/drawing/2014/main" xmlns=""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8" name="210 CuadroTexto">
          <a:extLst>
            <a:ext uri="{FF2B5EF4-FFF2-40B4-BE49-F238E27FC236}">
              <a16:creationId xmlns:a16="http://schemas.microsoft.com/office/drawing/2014/main" xmlns=""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9" name="211 CuadroTexto">
          <a:extLst>
            <a:ext uri="{FF2B5EF4-FFF2-40B4-BE49-F238E27FC236}">
              <a16:creationId xmlns:a16="http://schemas.microsoft.com/office/drawing/2014/main" xmlns=""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0" name="212 CuadroTexto">
          <a:extLst>
            <a:ext uri="{FF2B5EF4-FFF2-40B4-BE49-F238E27FC236}">
              <a16:creationId xmlns:a16="http://schemas.microsoft.com/office/drawing/2014/main" xmlns=""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1" name="213 CuadroTexto">
          <a:extLst>
            <a:ext uri="{FF2B5EF4-FFF2-40B4-BE49-F238E27FC236}">
              <a16:creationId xmlns:a16="http://schemas.microsoft.com/office/drawing/2014/main" xmlns=""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2" name="214 CuadroTexto">
          <a:extLst>
            <a:ext uri="{FF2B5EF4-FFF2-40B4-BE49-F238E27FC236}">
              <a16:creationId xmlns:a16="http://schemas.microsoft.com/office/drawing/2014/main" xmlns=""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3" name="215 CuadroTexto">
          <a:extLst>
            <a:ext uri="{FF2B5EF4-FFF2-40B4-BE49-F238E27FC236}">
              <a16:creationId xmlns:a16="http://schemas.microsoft.com/office/drawing/2014/main" xmlns=""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4" name="216 CuadroTexto">
          <a:extLst>
            <a:ext uri="{FF2B5EF4-FFF2-40B4-BE49-F238E27FC236}">
              <a16:creationId xmlns:a16="http://schemas.microsoft.com/office/drawing/2014/main" xmlns=""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5" name="217 CuadroTexto">
          <a:extLst>
            <a:ext uri="{FF2B5EF4-FFF2-40B4-BE49-F238E27FC236}">
              <a16:creationId xmlns:a16="http://schemas.microsoft.com/office/drawing/2014/main" xmlns=""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6" name="218 CuadroTexto">
          <a:extLst>
            <a:ext uri="{FF2B5EF4-FFF2-40B4-BE49-F238E27FC236}">
              <a16:creationId xmlns:a16="http://schemas.microsoft.com/office/drawing/2014/main" xmlns=""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7" name="219 CuadroTexto">
          <a:extLst>
            <a:ext uri="{FF2B5EF4-FFF2-40B4-BE49-F238E27FC236}">
              <a16:creationId xmlns:a16="http://schemas.microsoft.com/office/drawing/2014/main" xmlns=""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8" name="220 CuadroTexto">
          <a:extLst>
            <a:ext uri="{FF2B5EF4-FFF2-40B4-BE49-F238E27FC236}">
              <a16:creationId xmlns:a16="http://schemas.microsoft.com/office/drawing/2014/main" xmlns=""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9" name="221 CuadroTexto">
          <a:extLst>
            <a:ext uri="{FF2B5EF4-FFF2-40B4-BE49-F238E27FC236}">
              <a16:creationId xmlns:a16="http://schemas.microsoft.com/office/drawing/2014/main" xmlns=""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0" name="222 CuadroTexto">
          <a:extLst>
            <a:ext uri="{FF2B5EF4-FFF2-40B4-BE49-F238E27FC236}">
              <a16:creationId xmlns:a16="http://schemas.microsoft.com/office/drawing/2014/main" xmlns=""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1" name="223 CuadroTexto">
          <a:extLst>
            <a:ext uri="{FF2B5EF4-FFF2-40B4-BE49-F238E27FC236}">
              <a16:creationId xmlns:a16="http://schemas.microsoft.com/office/drawing/2014/main" xmlns=""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2" name="224 CuadroTexto">
          <a:extLst>
            <a:ext uri="{FF2B5EF4-FFF2-40B4-BE49-F238E27FC236}">
              <a16:creationId xmlns:a16="http://schemas.microsoft.com/office/drawing/2014/main" xmlns=""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3" name="225 CuadroTexto">
          <a:extLst>
            <a:ext uri="{FF2B5EF4-FFF2-40B4-BE49-F238E27FC236}">
              <a16:creationId xmlns:a16="http://schemas.microsoft.com/office/drawing/2014/main" xmlns=""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4" name="226 CuadroTexto">
          <a:extLst>
            <a:ext uri="{FF2B5EF4-FFF2-40B4-BE49-F238E27FC236}">
              <a16:creationId xmlns:a16="http://schemas.microsoft.com/office/drawing/2014/main" xmlns=""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5" name="227 CuadroTexto">
          <a:extLst>
            <a:ext uri="{FF2B5EF4-FFF2-40B4-BE49-F238E27FC236}">
              <a16:creationId xmlns:a16="http://schemas.microsoft.com/office/drawing/2014/main" xmlns=""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6" name="228 CuadroTexto">
          <a:extLst>
            <a:ext uri="{FF2B5EF4-FFF2-40B4-BE49-F238E27FC236}">
              <a16:creationId xmlns:a16="http://schemas.microsoft.com/office/drawing/2014/main" xmlns=""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7" name="229 CuadroTexto">
          <a:extLst>
            <a:ext uri="{FF2B5EF4-FFF2-40B4-BE49-F238E27FC236}">
              <a16:creationId xmlns:a16="http://schemas.microsoft.com/office/drawing/2014/main" xmlns=""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8" name="230 CuadroTexto">
          <a:extLst>
            <a:ext uri="{FF2B5EF4-FFF2-40B4-BE49-F238E27FC236}">
              <a16:creationId xmlns:a16="http://schemas.microsoft.com/office/drawing/2014/main" xmlns=""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9" name="231 CuadroTexto">
          <a:extLst>
            <a:ext uri="{FF2B5EF4-FFF2-40B4-BE49-F238E27FC236}">
              <a16:creationId xmlns:a16="http://schemas.microsoft.com/office/drawing/2014/main" xmlns=""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0" name="232 CuadroTexto">
          <a:extLst>
            <a:ext uri="{FF2B5EF4-FFF2-40B4-BE49-F238E27FC236}">
              <a16:creationId xmlns:a16="http://schemas.microsoft.com/office/drawing/2014/main" xmlns=""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1" name="233 CuadroTexto">
          <a:extLst>
            <a:ext uri="{FF2B5EF4-FFF2-40B4-BE49-F238E27FC236}">
              <a16:creationId xmlns:a16="http://schemas.microsoft.com/office/drawing/2014/main" xmlns=""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2" name="234 CuadroTexto">
          <a:extLst>
            <a:ext uri="{FF2B5EF4-FFF2-40B4-BE49-F238E27FC236}">
              <a16:creationId xmlns:a16="http://schemas.microsoft.com/office/drawing/2014/main" xmlns=""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3" name="235 CuadroTexto">
          <a:extLst>
            <a:ext uri="{FF2B5EF4-FFF2-40B4-BE49-F238E27FC236}">
              <a16:creationId xmlns:a16="http://schemas.microsoft.com/office/drawing/2014/main" xmlns=""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4" name="236 CuadroTexto">
          <a:extLst>
            <a:ext uri="{FF2B5EF4-FFF2-40B4-BE49-F238E27FC236}">
              <a16:creationId xmlns:a16="http://schemas.microsoft.com/office/drawing/2014/main" xmlns=""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5" name="237 CuadroTexto">
          <a:extLst>
            <a:ext uri="{FF2B5EF4-FFF2-40B4-BE49-F238E27FC236}">
              <a16:creationId xmlns:a16="http://schemas.microsoft.com/office/drawing/2014/main" xmlns=""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6" name="238 CuadroTexto">
          <a:extLst>
            <a:ext uri="{FF2B5EF4-FFF2-40B4-BE49-F238E27FC236}">
              <a16:creationId xmlns:a16="http://schemas.microsoft.com/office/drawing/2014/main" xmlns=""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7" name="239 CuadroTexto">
          <a:extLst>
            <a:ext uri="{FF2B5EF4-FFF2-40B4-BE49-F238E27FC236}">
              <a16:creationId xmlns:a16="http://schemas.microsoft.com/office/drawing/2014/main" xmlns=""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8" name="240 CuadroTexto">
          <a:extLst>
            <a:ext uri="{FF2B5EF4-FFF2-40B4-BE49-F238E27FC236}">
              <a16:creationId xmlns:a16="http://schemas.microsoft.com/office/drawing/2014/main" xmlns=""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9" name="241 CuadroTexto">
          <a:extLst>
            <a:ext uri="{FF2B5EF4-FFF2-40B4-BE49-F238E27FC236}">
              <a16:creationId xmlns:a16="http://schemas.microsoft.com/office/drawing/2014/main" xmlns=""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0" name="242 CuadroTexto">
          <a:extLst>
            <a:ext uri="{FF2B5EF4-FFF2-40B4-BE49-F238E27FC236}">
              <a16:creationId xmlns:a16="http://schemas.microsoft.com/office/drawing/2014/main" xmlns=""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1" name="243 CuadroTexto">
          <a:extLst>
            <a:ext uri="{FF2B5EF4-FFF2-40B4-BE49-F238E27FC236}">
              <a16:creationId xmlns:a16="http://schemas.microsoft.com/office/drawing/2014/main" xmlns=""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2" name="244 CuadroTexto">
          <a:extLst>
            <a:ext uri="{FF2B5EF4-FFF2-40B4-BE49-F238E27FC236}">
              <a16:creationId xmlns:a16="http://schemas.microsoft.com/office/drawing/2014/main" xmlns=""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3" name="245 CuadroTexto">
          <a:extLst>
            <a:ext uri="{FF2B5EF4-FFF2-40B4-BE49-F238E27FC236}">
              <a16:creationId xmlns:a16="http://schemas.microsoft.com/office/drawing/2014/main" xmlns=""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4" name="246 CuadroTexto">
          <a:extLst>
            <a:ext uri="{FF2B5EF4-FFF2-40B4-BE49-F238E27FC236}">
              <a16:creationId xmlns:a16="http://schemas.microsoft.com/office/drawing/2014/main" xmlns=""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5" name="247 CuadroTexto">
          <a:extLst>
            <a:ext uri="{FF2B5EF4-FFF2-40B4-BE49-F238E27FC236}">
              <a16:creationId xmlns:a16="http://schemas.microsoft.com/office/drawing/2014/main" xmlns=""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6" name="248 CuadroTexto">
          <a:extLst>
            <a:ext uri="{FF2B5EF4-FFF2-40B4-BE49-F238E27FC236}">
              <a16:creationId xmlns:a16="http://schemas.microsoft.com/office/drawing/2014/main" xmlns=""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7" name="249 CuadroTexto">
          <a:extLst>
            <a:ext uri="{FF2B5EF4-FFF2-40B4-BE49-F238E27FC236}">
              <a16:creationId xmlns:a16="http://schemas.microsoft.com/office/drawing/2014/main" xmlns=""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8" name="250 CuadroTexto">
          <a:extLst>
            <a:ext uri="{FF2B5EF4-FFF2-40B4-BE49-F238E27FC236}">
              <a16:creationId xmlns:a16="http://schemas.microsoft.com/office/drawing/2014/main" xmlns=""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9" name="251 CuadroTexto">
          <a:extLst>
            <a:ext uri="{FF2B5EF4-FFF2-40B4-BE49-F238E27FC236}">
              <a16:creationId xmlns:a16="http://schemas.microsoft.com/office/drawing/2014/main" xmlns=""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0" name="252 CuadroTexto">
          <a:extLst>
            <a:ext uri="{FF2B5EF4-FFF2-40B4-BE49-F238E27FC236}">
              <a16:creationId xmlns:a16="http://schemas.microsoft.com/office/drawing/2014/main" xmlns=""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1" name="253 CuadroTexto">
          <a:extLst>
            <a:ext uri="{FF2B5EF4-FFF2-40B4-BE49-F238E27FC236}">
              <a16:creationId xmlns:a16="http://schemas.microsoft.com/office/drawing/2014/main" xmlns=""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2" name="254 CuadroTexto">
          <a:extLst>
            <a:ext uri="{FF2B5EF4-FFF2-40B4-BE49-F238E27FC236}">
              <a16:creationId xmlns:a16="http://schemas.microsoft.com/office/drawing/2014/main" xmlns=""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3" name="255 CuadroTexto">
          <a:extLst>
            <a:ext uri="{FF2B5EF4-FFF2-40B4-BE49-F238E27FC236}">
              <a16:creationId xmlns:a16="http://schemas.microsoft.com/office/drawing/2014/main" xmlns=""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4" name="256 CuadroTexto">
          <a:extLst>
            <a:ext uri="{FF2B5EF4-FFF2-40B4-BE49-F238E27FC236}">
              <a16:creationId xmlns:a16="http://schemas.microsoft.com/office/drawing/2014/main" xmlns=""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5" name="257 CuadroTexto">
          <a:extLst>
            <a:ext uri="{FF2B5EF4-FFF2-40B4-BE49-F238E27FC236}">
              <a16:creationId xmlns:a16="http://schemas.microsoft.com/office/drawing/2014/main" xmlns=""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6" name="258 CuadroTexto">
          <a:extLst>
            <a:ext uri="{FF2B5EF4-FFF2-40B4-BE49-F238E27FC236}">
              <a16:creationId xmlns:a16="http://schemas.microsoft.com/office/drawing/2014/main" xmlns=""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7" name="259 CuadroTexto">
          <a:extLst>
            <a:ext uri="{FF2B5EF4-FFF2-40B4-BE49-F238E27FC236}">
              <a16:creationId xmlns:a16="http://schemas.microsoft.com/office/drawing/2014/main" xmlns=""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8" name="260 CuadroTexto">
          <a:extLst>
            <a:ext uri="{FF2B5EF4-FFF2-40B4-BE49-F238E27FC236}">
              <a16:creationId xmlns:a16="http://schemas.microsoft.com/office/drawing/2014/main" xmlns=""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9" name="261 CuadroTexto">
          <a:extLst>
            <a:ext uri="{FF2B5EF4-FFF2-40B4-BE49-F238E27FC236}">
              <a16:creationId xmlns:a16="http://schemas.microsoft.com/office/drawing/2014/main" xmlns=""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0" name="262 CuadroTexto">
          <a:extLst>
            <a:ext uri="{FF2B5EF4-FFF2-40B4-BE49-F238E27FC236}">
              <a16:creationId xmlns:a16="http://schemas.microsoft.com/office/drawing/2014/main" xmlns=""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1" name="263 CuadroTexto">
          <a:extLst>
            <a:ext uri="{FF2B5EF4-FFF2-40B4-BE49-F238E27FC236}">
              <a16:creationId xmlns:a16="http://schemas.microsoft.com/office/drawing/2014/main" xmlns=""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2" name="264 CuadroTexto">
          <a:extLst>
            <a:ext uri="{FF2B5EF4-FFF2-40B4-BE49-F238E27FC236}">
              <a16:creationId xmlns:a16="http://schemas.microsoft.com/office/drawing/2014/main" xmlns=""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3" name="265 CuadroTexto">
          <a:extLst>
            <a:ext uri="{FF2B5EF4-FFF2-40B4-BE49-F238E27FC236}">
              <a16:creationId xmlns:a16="http://schemas.microsoft.com/office/drawing/2014/main" xmlns=""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4" name="266 CuadroTexto">
          <a:extLst>
            <a:ext uri="{FF2B5EF4-FFF2-40B4-BE49-F238E27FC236}">
              <a16:creationId xmlns:a16="http://schemas.microsoft.com/office/drawing/2014/main" xmlns=""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5" name="267 CuadroTexto">
          <a:extLst>
            <a:ext uri="{FF2B5EF4-FFF2-40B4-BE49-F238E27FC236}">
              <a16:creationId xmlns:a16="http://schemas.microsoft.com/office/drawing/2014/main" xmlns=""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846" name="268 CuadroTexto">
          <a:extLst>
            <a:ext uri="{FF2B5EF4-FFF2-40B4-BE49-F238E27FC236}">
              <a16:creationId xmlns:a16="http://schemas.microsoft.com/office/drawing/2014/main" xmlns="" id="{00000000-0008-0000-2000-0000E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7" name="269 CuadroTexto">
          <a:extLst>
            <a:ext uri="{FF2B5EF4-FFF2-40B4-BE49-F238E27FC236}">
              <a16:creationId xmlns:a16="http://schemas.microsoft.com/office/drawing/2014/main" xmlns="" id="{00000000-0008-0000-2000-0000E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8" name="270 CuadroTexto">
          <a:extLst>
            <a:ext uri="{FF2B5EF4-FFF2-40B4-BE49-F238E27FC236}">
              <a16:creationId xmlns:a16="http://schemas.microsoft.com/office/drawing/2014/main" xmlns="" id="{00000000-0008-0000-2000-0000F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9" name="271 CuadroTexto">
          <a:extLst>
            <a:ext uri="{FF2B5EF4-FFF2-40B4-BE49-F238E27FC236}">
              <a16:creationId xmlns:a16="http://schemas.microsoft.com/office/drawing/2014/main" xmlns="" id="{00000000-0008-0000-2000-0000F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0" name="272 CuadroTexto">
          <a:extLst>
            <a:ext uri="{FF2B5EF4-FFF2-40B4-BE49-F238E27FC236}">
              <a16:creationId xmlns:a16="http://schemas.microsoft.com/office/drawing/2014/main" xmlns="" id="{00000000-0008-0000-2000-0000F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1" name="273 CuadroTexto">
          <a:extLst>
            <a:ext uri="{FF2B5EF4-FFF2-40B4-BE49-F238E27FC236}">
              <a16:creationId xmlns:a16="http://schemas.microsoft.com/office/drawing/2014/main" xmlns="" id="{00000000-0008-0000-2000-0000F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2" name="274 CuadroTexto">
          <a:extLst>
            <a:ext uri="{FF2B5EF4-FFF2-40B4-BE49-F238E27FC236}">
              <a16:creationId xmlns:a16="http://schemas.microsoft.com/office/drawing/2014/main" xmlns="" id="{00000000-0008-0000-2000-0000F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3" name="275 CuadroTexto">
          <a:extLst>
            <a:ext uri="{FF2B5EF4-FFF2-40B4-BE49-F238E27FC236}">
              <a16:creationId xmlns:a16="http://schemas.microsoft.com/office/drawing/2014/main" xmlns="" id="{00000000-0008-0000-2000-0000F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4" name="276 CuadroTexto">
          <a:extLst>
            <a:ext uri="{FF2B5EF4-FFF2-40B4-BE49-F238E27FC236}">
              <a16:creationId xmlns:a16="http://schemas.microsoft.com/office/drawing/2014/main" xmlns="" id="{00000000-0008-0000-2000-0000F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5" name="277 CuadroTexto">
          <a:extLst>
            <a:ext uri="{FF2B5EF4-FFF2-40B4-BE49-F238E27FC236}">
              <a16:creationId xmlns:a16="http://schemas.microsoft.com/office/drawing/2014/main" xmlns="" id="{00000000-0008-0000-2000-0000F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6" name="278 CuadroTexto">
          <a:extLst>
            <a:ext uri="{FF2B5EF4-FFF2-40B4-BE49-F238E27FC236}">
              <a16:creationId xmlns:a16="http://schemas.microsoft.com/office/drawing/2014/main" xmlns="" id="{00000000-0008-0000-2000-0000F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7" name="279 CuadroTexto">
          <a:extLst>
            <a:ext uri="{FF2B5EF4-FFF2-40B4-BE49-F238E27FC236}">
              <a16:creationId xmlns:a16="http://schemas.microsoft.com/office/drawing/2014/main" xmlns="" id="{00000000-0008-0000-2000-0000F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8" name="280 CuadroTexto">
          <a:extLst>
            <a:ext uri="{FF2B5EF4-FFF2-40B4-BE49-F238E27FC236}">
              <a16:creationId xmlns:a16="http://schemas.microsoft.com/office/drawing/2014/main" xmlns="" id="{00000000-0008-0000-2000-0000F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9" name="281 CuadroTexto">
          <a:extLst>
            <a:ext uri="{FF2B5EF4-FFF2-40B4-BE49-F238E27FC236}">
              <a16:creationId xmlns:a16="http://schemas.microsoft.com/office/drawing/2014/main" xmlns="" id="{00000000-0008-0000-2000-0000F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0" name="282 CuadroTexto">
          <a:extLst>
            <a:ext uri="{FF2B5EF4-FFF2-40B4-BE49-F238E27FC236}">
              <a16:creationId xmlns:a16="http://schemas.microsoft.com/office/drawing/2014/main" xmlns="" id="{00000000-0008-0000-2000-0000F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1" name="283 CuadroTexto">
          <a:extLst>
            <a:ext uri="{FF2B5EF4-FFF2-40B4-BE49-F238E27FC236}">
              <a16:creationId xmlns:a16="http://schemas.microsoft.com/office/drawing/2014/main" xmlns="" id="{00000000-0008-0000-2000-0000F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2" name="284 CuadroTexto">
          <a:extLst>
            <a:ext uri="{FF2B5EF4-FFF2-40B4-BE49-F238E27FC236}">
              <a16:creationId xmlns:a16="http://schemas.microsoft.com/office/drawing/2014/main" xmlns="" id="{00000000-0008-0000-2000-0000F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3" name="285 CuadroTexto">
          <a:extLst>
            <a:ext uri="{FF2B5EF4-FFF2-40B4-BE49-F238E27FC236}">
              <a16:creationId xmlns:a16="http://schemas.microsoft.com/office/drawing/2014/main" xmlns=""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4" name="286 CuadroTexto">
          <a:extLst>
            <a:ext uri="{FF2B5EF4-FFF2-40B4-BE49-F238E27FC236}">
              <a16:creationId xmlns:a16="http://schemas.microsoft.com/office/drawing/2014/main" xmlns=""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5" name="287 CuadroTexto">
          <a:extLst>
            <a:ext uri="{FF2B5EF4-FFF2-40B4-BE49-F238E27FC236}">
              <a16:creationId xmlns:a16="http://schemas.microsoft.com/office/drawing/2014/main" xmlns=""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6" name="288 CuadroTexto">
          <a:extLst>
            <a:ext uri="{FF2B5EF4-FFF2-40B4-BE49-F238E27FC236}">
              <a16:creationId xmlns:a16="http://schemas.microsoft.com/office/drawing/2014/main" xmlns=""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7" name="289 CuadroTexto">
          <a:extLst>
            <a:ext uri="{FF2B5EF4-FFF2-40B4-BE49-F238E27FC236}">
              <a16:creationId xmlns:a16="http://schemas.microsoft.com/office/drawing/2014/main" xmlns=""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8" name="290 CuadroTexto">
          <a:extLst>
            <a:ext uri="{FF2B5EF4-FFF2-40B4-BE49-F238E27FC236}">
              <a16:creationId xmlns:a16="http://schemas.microsoft.com/office/drawing/2014/main" xmlns=""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9" name="291 CuadroTexto">
          <a:extLst>
            <a:ext uri="{FF2B5EF4-FFF2-40B4-BE49-F238E27FC236}">
              <a16:creationId xmlns:a16="http://schemas.microsoft.com/office/drawing/2014/main" xmlns=""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0" name="292 CuadroTexto">
          <a:extLst>
            <a:ext uri="{FF2B5EF4-FFF2-40B4-BE49-F238E27FC236}">
              <a16:creationId xmlns:a16="http://schemas.microsoft.com/office/drawing/2014/main" xmlns=""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1" name="293 CuadroTexto">
          <a:extLst>
            <a:ext uri="{FF2B5EF4-FFF2-40B4-BE49-F238E27FC236}">
              <a16:creationId xmlns:a16="http://schemas.microsoft.com/office/drawing/2014/main" xmlns=""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2" name="294 CuadroTexto">
          <a:extLst>
            <a:ext uri="{FF2B5EF4-FFF2-40B4-BE49-F238E27FC236}">
              <a16:creationId xmlns:a16="http://schemas.microsoft.com/office/drawing/2014/main" xmlns=""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3" name="295 CuadroTexto">
          <a:extLst>
            <a:ext uri="{FF2B5EF4-FFF2-40B4-BE49-F238E27FC236}">
              <a16:creationId xmlns:a16="http://schemas.microsoft.com/office/drawing/2014/main" xmlns=""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4" name="296 CuadroTexto">
          <a:extLst>
            <a:ext uri="{FF2B5EF4-FFF2-40B4-BE49-F238E27FC236}">
              <a16:creationId xmlns:a16="http://schemas.microsoft.com/office/drawing/2014/main" xmlns=""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5" name="1 CuadroTexto">
          <a:extLst>
            <a:ext uri="{FF2B5EF4-FFF2-40B4-BE49-F238E27FC236}">
              <a16:creationId xmlns:a16="http://schemas.microsoft.com/office/drawing/2014/main" xmlns=""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6" name="2 CuadroTexto">
          <a:extLst>
            <a:ext uri="{FF2B5EF4-FFF2-40B4-BE49-F238E27FC236}">
              <a16:creationId xmlns:a16="http://schemas.microsoft.com/office/drawing/2014/main" xmlns=""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7" name="3 CuadroTexto">
          <a:extLst>
            <a:ext uri="{FF2B5EF4-FFF2-40B4-BE49-F238E27FC236}">
              <a16:creationId xmlns:a16="http://schemas.microsoft.com/office/drawing/2014/main" xmlns=""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8" name="4 CuadroTexto">
          <a:extLst>
            <a:ext uri="{FF2B5EF4-FFF2-40B4-BE49-F238E27FC236}">
              <a16:creationId xmlns:a16="http://schemas.microsoft.com/office/drawing/2014/main" xmlns=""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9" name="5 CuadroTexto">
          <a:extLst>
            <a:ext uri="{FF2B5EF4-FFF2-40B4-BE49-F238E27FC236}">
              <a16:creationId xmlns:a16="http://schemas.microsoft.com/office/drawing/2014/main" xmlns=""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0" name="6 CuadroTexto">
          <a:extLst>
            <a:ext uri="{FF2B5EF4-FFF2-40B4-BE49-F238E27FC236}">
              <a16:creationId xmlns:a16="http://schemas.microsoft.com/office/drawing/2014/main" xmlns=""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1" name="7 CuadroTexto">
          <a:extLst>
            <a:ext uri="{FF2B5EF4-FFF2-40B4-BE49-F238E27FC236}">
              <a16:creationId xmlns:a16="http://schemas.microsoft.com/office/drawing/2014/main" xmlns=""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2" name="8 CuadroTexto">
          <a:extLst>
            <a:ext uri="{FF2B5EF4-FFF2-40B4-BE49-F238E27FC236}">
              <a16:creationId xmlns:a16="http://schemas.microsoft.com/office/drawing/2014/main" xmlns=""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3" name="9 CuadroTexto">
          <a:extLst>
            <a:ext uri="{FF2B5EF4-FFF2-40B4-BE49-F238E27FC236}">
              <a16:creationId xmlns:a16="http://schemas.microsoft.com/office/drawing/2014/main" xmlns=""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4" name="10 CuadroTexto">
          <a:extLst>
            <a:ext uri="{FF2B5EF4-FFF2-40B4-BE49-F238E27FC236}">
              <a16:creationId xmlns:a16="http://schemas.microsoft.com/office/drawing/2014/main" xmlns=""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5" name="11 CuadroTexto">
          <a:extLst>
            <a:ext uri="{FF2B5EF4-FFF2-40B4-BE49-F238E27FC236}">
              <a16:creationId xmlns:a16="http://schemas.microsoft.com/office/drawing/2014/main" xmlns=""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6" name="12 CuadroTexto">
          <a:extLst>
            <a:ext uri="{FF2B5EF4-FFF2-40B4-BE49-F238E27FC236}">
              <a16:creationId xmlns:a16="http://schemas.microsoft.com/office/drawing/2014/main" xmlns=""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7" name="13 CuadroTexto">
          <a:extLst>
            <a:ext uri="{FF2B5EF4-FFF2-40B4-BE49-F238E27FC236}">
              <a16:creationId xmlns:a16="http://schemas.microsoft.com/office/drawing/2014/main" xmlns=""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8" name="14 CuadroTexto">
          <a:extLst>
            <a:ext uri="{FF2B5EF4-FFF2-40B4-BE49-F238E27FC236}">
              <a16:creationId xmlns:a16="http://schemas.microsoft.com/office/drawing/2014/main" xmlns=""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9" name="15 CuadroTexto">
          <a:extLst>
            <a:ext uri="{FF2B5EF4-FFF2-40B4-BE49-F238E27FC236}">
              <a16:creationId xmlns:a16="http://schemas.microsoft.com/office/drawing/2014/main" xmlns=""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0" name="16 CuadroTexto">
          <a:extLst>
            <a:ext uri="{FF2B5EF4-FFF2-40B4-BE49-F238E27FC236}">
              <a16:creationId xmlns:a16="http://schemas.microsoft.com/office/drawing/2014/main" xmlns=""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1" name="18 CuadroTexto">
          <a:extLst>
            <a:ext uri="{FF2B5EF4-FFF2-40B4-BE49-F238E27FC236}">
              <a16:creationId xmlns:a16="http://schemas.microsoft.com/office/drawing/2014/main" xmlns=""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2" name="19 CuadroTexto">
          <a:extLst>
            <a:ext uri="{FF2B5EF4-FFF2-40B4-BE49-F238E27FC236}">
              <a16:creationId xmlns:a16="http://schemas.microsoft.com/office/drawing/2014/main" xmlns=""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3" name="20 CuadroTexto">
          <a:extLst>
            <a:ext uri="{FF2B5EF4-FFF2-40B4-BE49-F238E27FC236}">
              <a16:creationId xmlns:a16="http://schemas.microsoft.com/office/drawing/2014/main" xmlns=""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4" name="21 CuadroTexto">
          <a:extLst>
            <a:ext uri="{FF2B5EF4-FFF2-40B4-BE49-F238E27FC236}">
              <a16:creationId xmlns:a16="http://schemas.microsoft.com/office/drawing/2014/main" xmlns=""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5" name="22 CuadroTexto">
          <a:extLst>
            <a:ext uri="{FF2B5EF4-FFF2-40B4-BE49-F238E27FC236}">
              <a16:creationId xmlns:a16="http://schemas.microsoft.com/office/drawing/2014/main" xmlns=""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6" name="23 CuadroTexto">
          <a:extLst>
            <a:ext uri="{FF2B5EF4-FFF2-40B4-BE49-F238E27FC236}">
              <a16:creationId xmlns:a16="http://schemas.microsoft.com/office/drawing/2014/main" xmlns=""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7" name="24 CuadroTexto">
          <a:extLst>
            <a:ext uri="{FF2B5EF4-FFF2-40B4-BE49-F238E27FC236}">
              <a16:creationId xmlns:a16="http://schemas.microsoft.com/office/drawing/2014/main" xmlns=""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8" name="25 CuadroTexto">
          <a:extLst>
            <a:ext uri="{FF2B5EF4-FFF2-40B4-BE49-F238E27FC236}">
              <a16:creationId xmlns:a16="http://schemas.microsoft.com/office/drawing/2014/main" xmlns=""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9" name="26 CuadroTexto">
          <a:extLst>
            <a:ext uri="{FF2B5EF4-FFF2-40B4-BE49-F238E27FC236}">
              <a16:creationId xmlns:a16="http://schemas.microsoft.com/office/drawing/2014/main" xmlns=""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0" name="27 CuadroTexto">
          <a:extLst>
            <a:ext uri="{FF2B5EF4-FFF2-40B4-BE49-F238E27FC236}">
              <a16:creationId xmlns:a16="http://schemas.microsoft.com/office/drawing/2014/main" xmlns=""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1" name="28 CuadroTexto">
          <a:extLst>
            <a:ext uri="{FF2B5EF4-FFF2-40B4-BE49-F238E27FC236}">
              <a16:creationId xmlns:a16="http://schemas.microsoft.com/office/drawing/2014/main" xmlns=""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2" name="29 CuadroTexto">
          <a:extLst>
            <a:ext uri="{FF2B5EF4-FFF2-40B4-BE49-F238E27FC236}">
              <a16:creationId xmlns:a16="http://schemas.microsoft.com/office/drawing/2014/main" xmlns=""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3" name="30 CuadroTexto">
          <a:extLst>
            <a:ext uri="{FF2B5EF4-FFF2-40B4-BE49-F238E27FC236}">
              <a16:creationId xmlns:a16="http://schemas.microsoft.com/office/drawing/2014/main" xmlns=""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4" name="31 CuadroTexto">
          <a:extLst>
            <a:ext uri="{FF2B5EF4-FFF2-40B4-BE49-F238E27FC236}">
              <a16:creationId xmlns:a16="http://schemas.microsoft.com/office/drawing/2014/main" xmlns=""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5" name="32 CuadroTexto">
          <a:extLst>
            <a:ext uri="{FF2B5EF4-FFF2-40B4-BE49-F238E27FC236}">
              <a16:creationId xmlns:a16="http://schemas.microsoft.com/office/drawing/2014/main" xmlns=""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6" name="33 CuadroTexto">
          <a:extLst>
            <a:ext uri="{FF2B5EF4-FFF2-40B4-BE49-F238E27FC236}">
              <a16:creationId xmlns:a16="http://schemas.microsoft.com/office/drawing/2014/main" xmlns=""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7" name="34 CuadroTexto">
          <a:extLst>
            <a:ext uri="{FF2B5EF4-FFF2-40B4-BE49-F238E27FC236}">
              <a16:creationId xmlns:a16="http://schemas.microsoft.com/office/drawing/2014/main" xmlns=""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8" name="35 CuadroTexto">
          <a:extLst>
            <a:ext uri="{FF2B5EF4-FFF2-40B4-BE49-F238E27FC236}">
              <a16:creationId xmlns:a16="http://schemas.microsoft.com/office/drawing/2014/main" xmlns=""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9" name="36 CuadroTexto">
          <a:extLst>
            <a:ext uri="{FF2B5EF4-FFF2-40B4-BE49-F238E27FC236}">
              <a16:creationId xmlns:a16="http://schemas.microsoft.com/office/drawing/2014/main" xmlns=""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0" name="37 CuadroTexto">
          <a:extLst>
            <a:ext uri="{FF2B5EF4-FFF2-40B4-BE49-F238E27FC236}">
              <a16:creationId xmlns:a16="http://schemas.microsoft.com/office/drawing/2014/main" xmlns=""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1" name="38 CuadroTexto">
          <a:extLst>
            <a:ext uri="{FF2B5EF4-FFF2-40B4-BE49-F238E27FC236}">
              <a16:creationId xmlns:a16="http://schemas.microsoft.com/office/drawing/2014/main" xmlns=""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2" name="39 CuadroTexto">
          <a:extLst>
            <a:ext uri="{FF2B5EF4-FFF2-40B4-BE49-F238E27FC236}">
              <a16:creationId xmlns:a16="http://schemas.microsoft.com/office/drawing/2014/main" xmlns=""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3" name="40 CuadroTexto">
          <a:extLst>
            <a:ext uri="{FF2B5EF4-FFF2-40B4-BE49-F238E27FC236}">
              <a16:creationId xmlns:a16="http://schemas.microsoft.com/office/drawing/2014/main" xmlns=""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4" name="41 CuadroTexto">
          <a:extLst>
            <a:ext uri="{FF2B5EF4-FFF2-40B4-BE49-F238E27FC236}">
              <a16:creationId xmlns:a16="http://schemas.microsoft.com/office/drawing/2014/main" xmlns=""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5" name="42 CuadroTexto">
          <a:extLst>
            <a:ext uri="{FF2B5EF4-FFF2-40B4-BE49-F238E27FC236}">
              <a16:creationId xmlns:a16="http://schemas.microsoft.com/office/drawing/2014/main" xmlns=""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6" name="43 CuadroTexto">
          <a:extLst>
            <a:ext uri="{FF2B5EF4-FFF2-40B4-BE49-F238E27FC236}">
              <a16:creationId xmlns:a16="http://schemas.microsoft.com/office/drawing/2014/main" xmlns=""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7" name="44 CuadroTexto">
          <a:extLst>
            <a:ext uri="{FF2B5EF4-FFF2-40B4-BE49-F238E27FC236}">
              <a16:creationId xmlns:a16="http://schemas.microsoft.com/office/drawing/2014/main" xmlns=""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8" name="45 CuadroTexto">
          <a:extLst>
            <a:ext uri="{FF2B5EF4-FFF2-40B4-BE49-F238E27FC236}">
              <a16:creationId xmlns:a16="http://schemas.microsoft.com/office/drawing/2014/main" xmlns=""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9" name="46 CuadroTexto">
          <a:extLst>
            <a:ext uri="{FF2B5EF4-FFF2-40B4-BE49-F238E27FC236}">
              <a16:creationId xmlns:a16="http://schemas.microsoft.com/office/drawing/2014/main" xmlns=""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0" name="47 CuadroTexto">
          <a:extLst>
            <a:ext uri="{FF2B5EF4-FFF2-40B4-BE49-F238E27FC236}">
              <a16:creationId xmlns:a16="http://schemas.microsoft.com/office/drawing/2014/main" xmlns=""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1" name="48 CuadroTexto">
          <a:extLst>
            <a:ext uri="{FF2B5EF4-FFF2-40B4-BE49-F238E27FC236}">
              <a16:creationId xmlns:a16="http://schemas.microsoft.com/office/drawing/2014/main" xmlns=""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2" name="49 CuadroTexto">
          <a:extLst>
            <a:ext uri="{FF2B5EF4-FFF2-40B4-BE49-F238E27FC236}">
              <a16:creationId xmlns:a16="http://schemas.microsoft.com/office/drawing/2014/main" xmlns=""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3" name="50 CuadroTexto">
          <a:extLst>
            <a:ext uri="{FF2B5EF4-FFF2-40B4-BE49-F238E27FC236}">
              <a16:creationId xmlns:a16="http://schemas.microsoft.com/office/drawing/2014/main" xmlns=""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4" name="51 CuadroTexto">
          <a:extLst>
            <a:ext uri="{FF2B5EF4-FFF2-40B4-BE49-F238E27FC236}">
              <a16:creationId xmlns:a16="http://schemas.microsoft.com/office/drawing/2014/main" xmlns=""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5" name="52 CuadroTexto">
          <a:extLst>
            <a:ext uri="{FF2B5EF4-FFF2-40B4-BE49-F238E27FC236}">
              <a16:creationId xmlns:a16="http://schemas.microsoft.com/office/drawing/2014/main" xmlns=""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6" name="53 CuadroTexto">
          <a:extLst>
            <a:ext uri="{FF2B5EF4-FFF2-40B4-BE49-F238E27FC236}">
              <a16:creationId xmlns:a16="http://schemas.microsoft.com/office/drawing/2014/main" xmlns=""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7" name="54 CuadroTexto">
          <a:extLst>
            <a:ext uri="{FF2B5EF4-FFF2-40B4-BE49-F238E27FC236}">
              <a16:creationId xmlns:a16="http://schemas.microsoft.com/office/drawing/2014/main" xmlns=""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8" name="55 CuadroTexto">
          <a:extLst>
            <a:ext uri="{FF2B5EF4-FFF2-40B4-BE49-F238E27FC236}">
              <a16:creationId xmlns:a16="http://schemas.microsoft.com/office/drawing/2014/main" xmlns=""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9" name="56 CuadroTexto">
          <a:extLst>
            <a:ext uri="{FF2B5EF4-FFF2-40B4-BE49-F238E27FC236}">
              <a16:creationId xmlns:a16="http://schemas.microsoft.com/office/drawing/2014/main" xmlns=""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0" name="57 CuadroTexto">
          <a:extLst>
            <a:ext uri="{FF2B5EF4-FFF2-40B4-BE49-F238E27FC236}">
              <a16:creationId xmlns:a16="http://schemas.microsoft.com/office/drawing/2014/main" xmlns=""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1" name="58 CuadroTexto">
          <a:extLst>
            <a:ext uri="{FF2B5EF4-FFF2-40B4-BE49-F238E27FC236}">
              <a16:creationId xmlns:a16="http://schemas.microsoft.com/office/drawing/2014/main" xmlns=""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2" name="59 CuadroTexto">
          <a:extLst>
            <a:ext uri="{FF2B5EF4-FFF2-40B4-BE49-F238E27FC236}">
              <a16:creationId xmlns:a16="http://schemas.microsoft.com/office/drawing/2014/main" xmlns=""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3" name="60 CuadroTexto">
          <a:extLst>
            <a:ext uri="{FF2B5EF4-FFF2-40B4-BE49-F238E27FC236}">
              <a16:creationId xmlns:a16="http://schemas.microsoft.com/office/drawing/2014/main" xmlns=""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4" name="61 CuadroTexto">
          <a:extLst>
            <a:ext uri="{FF2B5EF4-FFF2-40B4-BE49-F238E27FC236}">
              <a16:creationId xmlns:a16="http://schemas.microsoft.com/office/drawing/2014/main" xmlns=""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5" name="62 CuadroTexto">
          <a:extLst>
            <a:ext uri="{FF2B5EF4-FFF2-40B4-BE49-F238E27FC236}">
              <a16:creationId xmlns:a16="http://schemas.microsoft.com/office/drawing/2014/main" xmlns=""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6" name="63 CuadroTexto">
          <a:extLst>
            <a:ext uri="{FF2B5EF4-FFF2-40B4-BE49-F238E27FC236}">
              <a16:creationId xmlns:a16="http://schemas.microsoft.com/office/drawing/2014/main" xmlns=""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7" name="64 CuadroTexto">
          <a:extLst>
            <a:ext uri="{FF2B5EF4-FFF2-40B4-BE49-F238E27FC236}">
              <a16:creationId xmlns:a16="http://schemas.microsoft.com/office/drawing/2014/main" xmlns=""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8" name="65 CuadroTexto">
          <a:extLst>
            <a:ext uri="{FF2B5EF4-FFF2-40B4-BE49-F238E27FC236}">
              <a16:creationId xmlns:a16="http://schemas.microsoft.com/office/drawing/2014/main" xmlns=""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9" name="66 CuadroTexto">
          <a:extLst>
            <a:ext uri="{FF2B5EF4-FFF2-40B4-BE49-F238E27FC236}">
              <a16:creationId xmlns:a16="http://schemas.microsoft.com/office/drawing/2014/main" xmlns=""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0" name="67 CuadroTexto">
          <a:extLst>
            <a:ext uri="{FF2B5EF4-FFF2-40B4-BE49-F238E27FC236}">
              <a16:creationId xmlns:a16="http://schemas.microsoft.com/office/drawing/2014/main" xmlns=""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1" name="68 CuadroTexto">
          <a:extLst>
            <a:ext uri="{FF2B5EF4-FFF2-40B4-BE49-F238E27FC236}">
              <a16:creationId xmlns:a16="http://schemas.microsoft.com/office/drawing/2014/main" xmlns=""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2" name="69 CuadroTexto">
          <a:extLst>
            <a:ext uri="{FF2B5EF4-FFF2-40B4-BE49-F238E27FC236}">
              <a16:creationId xmlns:a16="http://schemas.microsoft.com/office/drawing/2014/main" xmlns=""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3" name="70 CuadroTexto">
          <a:extLst>
            <a:ext uri="{FF2B5EF4-FFF2-40B4-BE49-F238E27FC236}">
              <a16:creationId xmlns:a16="http://schemas.microsoft.com/office/drawing/2014/main" xmlns=""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4" name="71 CuadroTexto">
          <a:extLst>
            <a:ext uri="{FF2B5EF4-FFF2-40B4-BE49-F238E27FC236}">
              <a16:creationId xmlns:a16="http://schemas.microsoft.com/office/drawing/2014/main" xmlns=""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5" name="72 CuadroTexto">
          <a:extLst>
            <a:ext uri="{FF2B5EF4-FFF2-40B4-BE49-F238E27FC236}">
              <a16:creationId xmlns:a16="http://schemas.microsoft.com/office/drawing/2014/main" xmlns=""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6" name="73 CuadroTexto">
          <a:extLst>
            <a:ext uri="{FF2B5EF4-FFF2-40B4-BE49-F238E27FC236}">
              <a16:creationId xmlns:a16="http://schemas.microsoft.com/office/drawing/2014/main" xmlns=""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7" name="74 CuadroTexto">
          <a:extLst>
            <a:ext uri="{FF2B5EF4-FFF2-40B4-BE49-F238E27FC236}">
              <a16:creationId xmlns:a16="http://schemas.microsoft.com/office/drawing/2014/main" xmlns=""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8" name="75 CuadroTexto">
          <a:extLst>
            <a:ext uri="{FF2B5EF4-FFF2-40B4-BE49-F238E27FC236}">
              <a16:creationId xmlns:a16="http://schemas.microsoft.com/office/drawing/2014/main" xmlns=""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9" name="76 CuadroTexto">
          <a:extLst>
            <a:ext uri="{FF2B5EF4-FFF2-40B4-BE49-F238E27FC236}">
              <a16:creationId xmlns:a16="http://schemas.microsoft.com/office/drawing/2014/main" xmlns=""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0" name="77 CuadroTexto">
          <a:extLst>
            <a:ext uri="{FF2B5EF4-FFF2-40B4-BE49-F238E27FC236}">
              <a16:creationId xmlns:a16="http://schemas.microsoft.com/office/drawing/2014/main" xmlns=""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1" name="78 CuadroTexto">
          <a:extLst>
            <a:ext uri="{FF2B5EF4-FFF2-40B4-BE49-F238E27FC236}">
              <a16:creationId xmlns:a16="http://schemas.microsoft.com/office/drawing/2014/main" xmlns=""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2" name="79 CuadroTexto">
          <a:extLst>
            <a:ext uri="{FF2B5EF4-FFF2-40B4-BE49-F238E27FC236}">
              <a16:creationId xmlns:a16="http://schemas.microsoft.com/office/drawing/2014/main" xmlns=""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3" name="80 CuadroTexto">
          <a:extLst>
            <a:ext uri="{FF2B5EF4-FFF2-40B4-BE49-F238E27FC236}">
              <a16:creationId xmlns:a16="http://schemas.microsoft.com/office/drawing/2014/main" xmlns=""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4" name="81 CuadroTexto">
          <a:extLst>
            <a:ext uri="{FF2B5EF4-FFF2-40B4-BE49-F238E27FC236}">
              <a16:creationId xmlns:a16="http://schemas.microsoft.com/office/drawing/2014/main" xmlns=""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5" name="82 CuadroTexto">
          <a:extLst>
            <a:ext uri="{FF2B5EF4-FFF2-40B4-BE49-F238E27FC236}">
              <a16:creationId xmlns:a16="http://schemas.microsoft.com/office/drawing/2014/main" xmlns=""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6" name="83 CuadroTexto">
          <a:extLst>
            <a:ext uri="{FF2B5EF4-FFF2-40B4-BE49-F238E27FC236}">
              <a16:creationId xmlns:a16="http://schemas.microsoft.com/office/drawing/2014/main" xmlns=""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7" name="84 CuadroTexto">
          <a:extLst>
            <a:ext uri="{FF2B5EF4-FFF2-40B4-BE49-F238E27FC236}">
              <a16:creationId xmlns:a16="http://schemas.microsoft.com/office/drawing/2014/main" xmlns=""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8" name="85 CuadroTexto">
          <a:extLst>
            <a:ext uri="{FF2B5EF4-FFF2-40B4-BE49-F238E27FC236}">
              <a16:creationId xmlns:a16="http://schemas.microsoft.com/office/drawing/2014/main" xmlns=""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9" name="86 CuadroTexto">
          <a:extLst>
            <a:ext uri="{FF2B5EF4-FFF2-40B4-BE49-F238E27FC236}">
              <a16:creationId xmlns:a16="http://schemas.microsoft.com/office/drawing/2014/main" xmlns=""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0" name="87 CuadroTexto">
          <a:extLst>
            <a:ext uri="{FF2B5EF4-FFF2-40B4-BE49-F238E27FC236}">
              <a16:creationId xmlns:a16="http://schemas.microsoft.com/office/drawing/2014/main" xmlns=""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1" name="88 CuadroTexto">
          <a:extLst>
            <a:ext uri="{FF2B5EF4-FFF2-40B4-BE49-F238E27FC236}">
              <a16:creationId xmlns:a16="http://schemas.microsoft.com/office/drawing/2014/main" xmlns=""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2" name="89 CuadroTexto">
          <a:extLst>
            <a:ext uri="{FF2B5EF4-FFF2-40B4-BE49-F238E27FC236}">
              <a16:creationId xmlns:a16="http://schemas.microsoft.com/office/drawing/2014/main" xmlns=""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3" name="102 CuadroTexto">
          <a:extLst>
            <a:ext uri="{FF2B5EF4-FFF2-40B4-BE49-F238E27FC236}">
              <a16:creationId xmlns:a16="http://schemas.microsoft.com/office/drawing/2014/main" xmlns=""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4" name="103 CuadroTexto">
          <a:extLst>
            <a:ext uri="{FF2B5EF4-FFF2-40B4-BE49-F238E27FC236}">
              <a16:creationId xmlns:a16="http://schemas.microsoft.com/office/drawing/2014/main" xmlns=""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5" name="104 CuadroTexto">
          <a:extLst>
            <a:ext uri="{FF2B5EF4-FFF2-40B4-BE49-F238E27FC236}">
              <a16:creationId xmlns:a16="http://schemas.microsoft.com/office/drawing/2014/main" xmlns=""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6" name="105 CuadroTexto">
          <a:extLst>
            <a:ext uri="{FF2B5EF4-FFF2-40B4-BE49-F238E27FC236}">
              <a16:creationId xmlns:a16="http://schemas.microsoft.com/office/drawing/2014/main" xmlns=""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7" name="106 CuadroTexto">
          <a:extLst>
            <a:ext uri="{FF2B5EF4-FFF2-40B4-BE49-F238E27FC236}">
              <a16:creationId xmlns:a16="http://schemas.microsoft.com/office/drawing/2014/main" xmlns=""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8" name="107 CuadroTexto">
          <a:extLst>
            <a:ext uri="{FF2B5EF4-FFF2-40B4-BE49-F238E27FC236}">
              <a16:creationId xmlns:a16="http://schemas.microsoft.com/office/drawing/2014/main" xmlns=""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9" name="108 CuadroTexto">
          <a:extLst>
            <a:ext uri="{FF2B5EF4-FFF2-40B4-BE49-F238E27FC236}">
              <a16:creationId xmlns:a16="http://schemas.microsoft.com/office/drawing/2014/main" xmlns=""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0" name="109 CuadroTexto">
          <a:extLst>
            <a:ext uri="{FF2B5EF4-FFF2-40B4-BE49-F238E27FC236}">
              <a16:creationId xmlns:a16="http://schemas.microsoft.com/office/drawing/2014/main" xmlns=""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1" name="110 CuadroTexto">
          <a:extLst>
            <a:ext uri="{FF2B5EF4-FFF2-40B4-BE49-F238E27FC236}">
              <a16:creationId xmlns:a16="http://schemas.microsoft.com/office/drawing/2014/main" xmlns=""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2" name="111 CuadroTexto">
          <a:extLst>
            <a:ext uri="{FF2B5EF4-FFF2-40B4-BE49-F238E27FC236}">
              <a16:creationId xmlns:a16="http://schemas.microsoft.com/office/drawing/2014/main" xmlns=""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3" name="112 CuadroTexto">
          <a:extLst>
            <a:ext uri="{FF2B5EF4-FFF2-40B4-BE49-F238E27FC236}">
              <a16:creationId xmlns:a16="http://schemas.microsoft.com/office/drawing/2014/main" xmlns=""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4" name="113 CuadroTexto">
          <a:extLst>
            <a:ext uri="{FF2B5EF4-FFF2-40B4-BE49-F238E27FC236}">
              <a16:creationId xmlns:a16="http://schemas.microsoft.com/office/drawing/2014/main" xmlns=""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5" name="114 CuadroTexto">
          <a:extLst>
            <a:ext uri="{FF2B5EF4-FFF2-40B4-BE49-F238E27FC236}">
              <a16:creationId xmlns:a16="http://schemas.microsoft.com/office/drawing/2014/main" xmlns=""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6" name="115 CuadroTexto">
          <a:extLst>
            <a:ext uri="{FF2B5EF4-FFF2-40B4-BE49-F238E27FC236}">
              <a16:creationId xmlns:a16="http://schemas.microsoft.com/office/drawing/2014/main" xmlns=""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7" name="116 CuadroTexto">
          <a:extLst>
            <a:ext uri="{FF2B5EF4-FFF2-40B4-BE49-F238E27FC236}">
              <a16:creationId xmlns:a16="http://schemas.microsoft.com/office/drawing/2014/main" xmlns=""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8" name="117 CuadroTexto">
          <a:extLst>
            <a:ext uri="{FF2B5EF4-FFF2-40B4-BE49-F238E27FC236}">
              <a16:creationId xmlns:a16="http://schemas.microsoft.com/office/drawing/2014/main" xmlns=""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9" name="126 CuadroTexto">
          <a:extLst>
            <a:ext uri="{FF2B5EF4-FFF2-40B4-BE49-F238E27FC236}">
              <a16:creationId xmlns:a16="http://schemas.microsoft.com/office/drawing/2014/main" xmlns=""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0" name="127 CuadroTexto">
          <a:extLst>
            <a:ext uri="{FF2B5EF4-FFF2-40B4-BE49-F238E27FC236}">
              <a16:creationId xmlns:a16="http://schemas.microsoft.com/office/drawing/2014/main" xmlns=""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1" name="128 CuadroTexto">
          <a:extLst>
            <a:ext uri="{FF2B5EF4-FFF2-40B4-BE49-F238E27FC236}">
              <a16:creationId xmlns:a16="http://schemas.microsoft.com/office/drawing/2014/main" xmlns=""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2" name="129 CuadroTexto">
          <a:extLst>
            <a:ext uri="{FF2B5EF4-FFF2-40B4-BE49-F238E27FC236}">
              <a16:creationId xmlns:a16="http://schemas.microsoft.com/office/drawing/2014/main" xmlns=""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3" name="130 CuadroTexto">
          <a:extLst>
            <a:ext uri="{FF2B5EF4-FFF2-40B4-BE49-F238E27FC236}">
              <a16:creationId xmlns:a16="http://schemas.microsoft.com/office/drawing/2014/main" xmlns=""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4" name="131 CuadroTexto">
          <a:extLst>
            <a:ext uri="{FF2B5EF4-FFF2-40B4-BE49-F238E27FC236}">
              <a16:creationId xmlns:a16="http://schemas.microsoft.com/office/drawing/2014/main" xmlns=""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5" name="132 CuadroTexto">
          <a:extLst>
            <a:ext uri="{FF2B5EF4-FFF2-40B4-BE49-F238E27FC236}">
              <a16:creationId xmlns:a16="http://schemas.microsoft.com/office/drawing/2014/main" xmlns=""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6" name="133 CuadroTexto">
          <a:extLst>
            <a:ext uri="{FF2B5EF4-FFF2-40B4-BE49-F238E27FC236}">
              <a16:creationId xmlns:a16="http://schemas.microsoft.com/office/drawing/2014/main" xmlns=""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7" name="134 CuadroTexto">
          <a:extLst>
            <a:ext uri="{FF2B5EF4-FFF2-40B4-BE49-F238E27FC236}">
              <a16:creationId xmlns:a16="http://schemas.microsoft.com/office/drawing/2014/main" xmlns=""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8" name="135 CuadroTexto">
          <a:extLst>
            <a:ext uri="{FF2B5EF4-FFF2-40B4-BE49-F238E27FC236}">
              <a16:creationId xmlns:a16="http://schemas.microsoft.com/office/drawing/2014/main" xmlns=""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9" name="136 CuadroTexto">
          <a:extLst>
            <a:ext uri="{FF2B5EF4-FFF2-40B4-BE49-F238E27FC236}">
              <a16:creationId xmlns:a16="http://schemas.microsoft.com/office/drawing/2014/main" xmlns=""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0" name="137 CuadroTexto">
          <a:extLst>
            <a:ext uri="{FF2B5EF4-FFF2-40B4-BE49-F238E27FC236}">
              <a16:creationId xmlns:a16="http://schemas.microsoft.com/office/drawing/2014/main" xmlns=""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1" name="138 CuadroTexto">
          <a:extLst>
            <a:ext uri="{FF2B5EF4-FFF2-40B4-BE49-F238E27FC236}">
              <a16:creationId xmlns:a16="http://schemas.microsoft.com/office/drawing/2014/main" xmlns=""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2" name="139 CuadroTexto">
          <a:extLst>
            <a:ext uri="{FF2B5EF4-FFF2-40B4-BE49-F238E27FC236}">
              <a16:creationId xmlns:a16="http://schemas.microsoft.com/office/drawing/2014/main" xmlns=""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3" name="140 CuadroTexto">
          <a:extLst>
            <a:ext uri="{FF2B5EF4-FFF2-40B4-BE49-F238E27FC236}">
              <a16:creationId xmlns:a16="http://schemas.microsoft.com/office/drawing/2014/main" xmlns=""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4" name="141 CuadroTexto">
          <a:extLst>
            <a:ext uri="{FF2B5EF4-FFF2-40B4-BE49-F238E27FC236}">
              <a16:creationId xmlns:a16="http://schemas.microsoft.com/office/drawing/2014/main" xmlns=""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5" name="142 CuadroTexto">
          <a:extLst>
            <a:ext uri="{FF2B5EF4-FFF2-40B4-BE49-F238E27FC236}">
              <a16:creationId xmlns:a16="http://schemas.microsoft.com/office/drawing/2014/main" xmlns=""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6" name="307 CuadroTexto">
          <a:extLst>
            <a:ext uri="{FF2B5EF4-FFF2-40B4-BE49-F238E27FC236}">
              <a16:creationId xmlns:a16="http://schemas.microsoft.com/office/drawing/2014/main" xmlns="" id="{00000000-0008-0000-2000-00008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7" name="308 CuadroTexto">
          <a:extLst>
            <a:ext uri="{FF2B5EF4-FFF2-40B4-BE49-F238E27FC236}">
              <a16:creationId xmlns:a16="http://schemas.microsoft.com/office/drawing/2014/main" xmlns="" id="{00000000-0008-0000-2000-00008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8" name="309 CuadroTexto">
          <a:extLst>
            <a:ext uri="{FF2B5EF4-FFF2-40B4-BE49-F238E27FC236}">
              <a16:creationId xmlns:a16="http://schemas.microsoft.com/office/drawing/2014/main" xmlns="" id="{00000000-0008-0000-2000-00008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9" name="310 CuadroTexto">
          <a:extLst>
            <a:ext uri="{FF2B5EF4-FFF2-40B4-BE49-F238E27FC236}">
              <a16:creationId xmlns:a16="http://schemas.microsoft.com/office/drawing/2014/main" xmlns="" id="{00000000-0008-0000-2000-00008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0" name="311 CuadroTexto">
          <a:extLst>
            <a:ext uri="{FF2B5EF4-FFF2-40B4-BE49-F238E27FC236}">
              <a16:creationId xmlns:a16="http://schemas.microsoft.com/office/drawing/2014/main" xmlns="" id="{00000000-0008-0000-2000-00008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1" name="312 CuadroTexto">
          <a:extLst>
            <a:ext uri="{FF2B5EF4-FFF2-40B4-BE49-F238E27FC236}">
              <a16:creationId xmlns:a16="http://schemas.microsoft.com/office/drawing/2014/main" xmlns="" id="{00000000-0008-0000-2000-00008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2" name="313 CuadroTexto">
          <a:extLst>
            <a:ext uri="{FF2B5EF4-FFF2-40B4-BE49-F238E27FC236}">
              <a16:creationId xmlns:a16="http://schemas.microsoft.com/office/drawing/2014/main" xmlns="" id="{00000000-0008-0000-2000-00008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3" name="314 CuadroTexto">
          <a:extLst>
            <a:ext uri="{FF2B5EF4-FFF2-40B4-BE49-F238E27FC236}">
              <a16:creationId xmlns:a16="http://schemas.microsoft.com/office/drawing/2014/main" xmlns="" id="{00000000-0008-0000-2000-00008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4" name="315 CuadroTexto">
          <a:extLst>
            <a:ext uri="{FF2B5EF4-FFF2-40B4-BE49-F238E27FC236}">
              <a16:creationId xmlns:a16="http://schemas.microsoft.com/office/drawing/2014/main" xmlns="" id="{00000000-0008-0000-2000-00008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5" name="316 CuadroTexto">
          <a:extLst>
            <a:ext uri="{FF2B5EF4-FFF2-40B4-BE49-F238E27FC236}">
              <a16:creationId xmlns:a16="http://schemas.microsoft.com/office/drawing/2014/main" xmlns="" id="{00000000-0008-0000-2000-00008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6" name="317 CuadroTexto">
          <a:extLst>
            <a:ext uri="{FF2B5EF4-FFF2-40B4-BE49-F238E27FC236}">
              <a16:creationId xmlns:a16="http://schemas.microsoft.com/office/drawing/2014/main" xmlns="" id="{00000000-0008-0000-2000-00008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7" name="318 CuadroTexto">
          <a:extLst>
            <a:ext uri="{FF2B5EF4-FFF2-40B4-BE49-F238E27FC236}">
              <a16:creationId xmlns:a16="http://schemas.microsoft.com/office/drawing/2014/main" xmlns="" id="{00000000-0008-0000-2000-00008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8" name="319 CuadroTexto">
          <a:extLst>
            <a:ext uri="{FF2B5EF4-FFF2-40B4-BE49-F238E27FC236}">
              <a16:creationId xmlns:a16="http://schemas.microsoft.com/office/drawing/2014/main" xmlns="" id="{00000000-0008-0000-2000-00009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9" name="320 CuadroTexto">
          <a:extLst>
            <a:ext uri="{FF2B5EF4-FFF2-40B4-BE49-F238E27FC236}">
              <a16:creationId xmlns:a16="http://schemas.microsoft.com/office/drawing/2014/main" xmlns="" id="{00000000-0008-0000-2000-00009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0" name="321 CuadroTexto">
          <a:extLst>
            <a:ext uri="{FF2B5EF4-FFF2-40B4-BE49-F238E27FC236}">
              <a16:creationId xmlns:a16="http://schemas.microsoft.com/office/drawing/2014/main" xmlns="" id="{00000000-0008-0000-2000-00009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1" name="322 CuadroTexto">
          <a:extLst>
            <a:ext uri="{FF2B5EF4-FFF2-40B4-BE49-F238E27FC236}">
              <a16:creationId xmlns:a16="http://schemas.microsoft.com/office/drawing/2014/main" xmlns="" id="{00000000-0008-0000-2000-00009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2" name="323 CuadroTexto">
          <a:extLst>
            <a:ext uri="{FF2B5EF4-FFF2-40B4-BE49-F238E27FC236}">
              <a16:creationId xmlns:a16="http://schemas.microsoft.com/office/drawing/2014/main" xmlns="" id="{00000000-0008-0000-2000-00009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3" name="324 CuadroTexto">
          <a:extLst>
            <a:ext uri="{FF2B5EF4-FFF2-40B4-BE49-F238E27FC236}">
              <a16:creationId xmlns:a16="http://schemas.microsoft.com/office/drawing/2014/main" xmlns="" id="{00000000-0008-0000-2000-00009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4" name="325 CuadroTexto">
          <a:extLst>
            <a:ext uri="{FF2B5EF4-FFF2-40B4-BE49-F238E27FC236}">
              <a16:creationId xmlns:a16="http://schemas.microsoft.com/office/drawing/2014/main" xmlns="" id="{00000000-0008-0000-2000-00009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5" name="326 CuadroTexto">
          <a:extLst>
            <a:ext uri="{FF2B5EF4-FFF2-40B4-BE49-F238E27FC236}">
              <a16:creationId xmlns:a16="http://schemas.microsoft.com/office/drawing/2014/main" xmlns="" id="{00000000-0008-0000-2000-00009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6" name="327 CuadroTexto">
          <a:extLst>
            <a:ext uri="{FF2B5EF4-FFF2-40B4-BE49-F238E27FC236}">
              <a16:creationId xmlns:a16="http://schemas.microsoft.com/office/drawing/2014/main" xmlns="" id="{00000000-0008-0000-2000-00009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7" name="328 CuadroTexto">
          <a:extLst>
            <a:ext uri="{FF2B5EF4-FFF2-40B4-BE49-F238E27FC236}">
              <a16:creationId xmlns:a16="http://schemas.microsoft.com/office/drawing/2014/main" xmlns="" id="{00000000-0008-0000-2000-00009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8" name="329 CuadroTexto">
          <a:extLst>
            <a:ext uri="{FF2B5EF4-FFF2-40B4-BE49-F238E27FC236}">
              <a16:creationId xmlns:a16="http://schemas.microsoft.com/office/drawing/2014/main" xmlns="" id="{00000000-0008-0000-2000-00009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9" name="330 CuadroTexto">
          <a:extLst>
            <a:ext uri="{FF2B5EF4-FFF2-40B4-BE49-F238E27FC236}">
              <a16:creationId xmlns:a16="http://schemas.microsoft.com/office/drawing/2014/main" xmlns="" id="{00000000-0008-0000-2000-00009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0" name="331 CuadroTexto">
          <a:extLst>
            <a:ext uri="{FF2B5EF4-FFF2-40B4-BE49-F238E27FC236}">
              <a16:creationId xmlns:a16="http://schemas.microsoft.com/office/drawing/2014/main" xmlns="" id="{00000000-0008-0000-2000-00009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1" name="332 CuadroTexto">
          <a:extLst>
            <a:ext uri="{FF2B5EF4-FFF2-40B4-BE49-F238E27FC236}">
              <a16:creationId xmlns:a16="http://schemas.microsoft.com/office/drawing/2014/main" xmlns="" id="{00000000-0008-0000-2000-00009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2" name="333 CuadroTexto">
          <a:extLst>
            <a:ext uri="{FF2B5EF4-FFF2-40B4-BE49-F238E27FC236}">
              <a16:creationId xmlns:a16="http://schemas.microsoft.com/office/drawing/2014/main" xmlns="" id="{00000000-0008-0000-2000-00009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3" name="334 CuadroTexto">
          <a:extLst>
            <a:ext uri="{FF2B5EF4-FFF2-40B4-BE49-F238E27FC236}">
              <a16:creationId xmlns:a16="http://schemas.microsoft.com/office/drawing/2014/main" xmlns="" id="{00000000-0008-0000-2000-00009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4" name="335 CuadroTexto">
          <a:extLst>
            <a:ext uri="{FF2B5EF4-FFF2-40B4-BE49-F238E27FC236}">
              <a16:creationId xmlns:a16="http://schemas.microsoft.com/office/drawing/2014/main" xmlns="" id="{00000000-0008-0000-2000-0000A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5" name="336 CuadroTexto">
          <a:extLst>
            <a:ext uri="{FF2B5EF4-FFF2-40B4-BE49-F238E27FC236}">
              <a16:creationId xmlns:a16="http://schemas.microsoft.com/office/drawing/2014/main" xmlns="" id="{00000000-0008-0000-2000-0000A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6" name="337 CuadroTexto">
          <a:extLst>
            <a:ext uri="{FF2B5EF4-FFF2-40B4-BE49-F238E27FC236}">
              <a16:creationId xmlns:a16="http://schemas.microsoft.com/office/drawing/2014/main" xmlns="" id="{00000000-0008-0000-2000-0000A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7" name="338 CuadroTexto">
          <a:extLst>
            <a:ext uri="{FF2B5EF4-FFF2-40B4-BE49-F238E27FC236}">
              <a16:creationId xmlns:a16="http://schemas.microsoft.com/office/drawing/2014/main" xmlns="" id="{00000000-0008-0000-2000-0000A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8" name="339 CuadroTexto">
          <a:extLst>
            <a:ext uri="{FF2B5EF4-FFF2-40B4-BE49-F238E27FC236}">
              <a16:creationId xmlns:a16="http://schemas.microsoft.com/office/drawing/2014/main" xmlns="" id="{00000000-0008-0000-2000-0000A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9" name="340 CuadroTexto">
          <a:extLst>
            <a:ext uri="{FF2B5EF4-FFF2-40B4-BE49-F238E27FC236}">
              <a16:creationId xmlns:a16="http://schemas.microsoft.com/office/drawing/2014/main" xmlns="" id="{00000000-0008-0000-2000-0000A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0" name="341 CuadroTexto">
          <a:extLst>
            <a:ext uri="{FF2B5EF4-FFF2-40B4-BE49-F238E27FC236}">
              <a16:creationId xmlns:a16="http://schemas.microsoft.com/office/drawing/2014/main" xmlns="" id="{00000000-0008-0000-2000-0000A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1" name="342 CuadroTexto">
          <a:extLst>
            <a:ext uri="{FF2B5EF4-FFF2-40B4-BE49-F238E27FC236}">
              <a16:creationId xmlns:a16="http://schemas.microsoft.com/office/drawing/2014/main" xmlns="" id="{00000000-0008-0000-2000-0000A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2" name="343 CuadroTexto">
          <a:extLst>
            <a:ext uri="{FF2B5EF4-FFF2-40B4-BE49-F238E27FC236}">
              <a16:creationId xmlns:a16="http://schemas.microsoft.com/office/drawing/2014/main" xmlns="" id="{00000000-0008-0000-2000-0000A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3" name="344 CuadroTexto">
          <a:extLst>
            <a:ext uri="{FF2B5EF4-FFF2-40B4-BE49-F238E27FC236}">
              <a16:creationId xmlns:a16="http://schemas.microsoft.com/office/drawing/2014/main" xmlns="" id="{00000000-0008-0000-2000-0000A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4" name="345 CuadroTexto">
          <a:extLst>
            <a:ext uri="{FF2B5EF4-FFF2-40B4-BE49-F238E27FC236}">
              <a16:creationId xmlns:a16="http://schemas.microsoft.com/office/drawing/2014/main" xmlns="" id="{00000000-0008-0000-2000-0000A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5" name="346 CuadroTexto">
          <a:extLst>
            <a:ext uri="{FF2B5EF4-FFF2-40B4-BE49-F238E27FC236}">
              <a16:creationId xmlns:a16="http://schemas.microsoft.com/office/drawing/2014/main" xmlns="" id="{00000000-0008-0000-2000-0000A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6" name="347 CuadroTexto">
          <a:extLst>
            <a:ext uri="{FF2B5EF4-FFF2-40B4-BE49-F238E27FC236}">
              <a16:creationId xmlns:a16="http://schemas.microsoft.com/office/drawing/2014/main" xmlns="" id="{00000000-0008-0000-2000-0000A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7" name="348 CuadroTexto">
          <a:extLst>
            <a:ext uri="{FF2B5EF4-FFF2-40B4-BE49-F238E27FC236}">
              <a16:creationId xmlns:a16="http://schemas.microsoft.com/office/drawing/2014/main" xmlns="" id="{00000000-0008-0000-2000-0000A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8" name="349 CuadroTexto">
          <a:extLst>
            <a:ext uri="{FF2B5EF4-FFF2-40B4-BE49-F238E27FC236}">
              <a16:creationId xmlns:a16="http://schemas.microsoft.com/office/drawing/2014/main" xmlns="" id="{00000000-0008-0000-2000-0000A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9" name="350 CuadroTexto">
          <a:extLst>
            <a:ext uri="{FF2B5EF4-FFF2-40B4-BE49-F238E27FC236}">
              <a16:creationId xmlns:a16="http://schemas.microsoft.com/office/drawing/2014/main" xmlns="" id="{00000000-0008-0000-2000-0000A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0" name="351 CuadroTexto">
          <a:extLst>
            <a:ext uri="{FF2B5EF4-FFF2-40B4-BE49-F238E27FC236}">
              <a16:creationId xmlns:a16="http://schemas.microsoft.com/office/drawing/2014/main" xmlns="" id="{00000000-0008-0000-2000-0000B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1" name="352 CuadroTexto">
          <a:extLst>
            <a:ext uri="{FF2B5EF4-FFF2-40B4-BE49-F238E27FC236}">
              <a16:creationId xmlns:a16="http://schemas.microsoft.com/office/drawing/2014/main" xmlns="" id="{00000000-0008-0000-2000-0000B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2" name="353 CuadroTexto">
          <a:extLst>
            <a:ext uri="{FF2B5EF4-FFF2-40B4-BE49-F238E27FC236}">
              <a16:creationId xmlns:a16="http://schemas.microsoft.com/office/drawing/2014/main" xmlns="" id="{00000000-0008-0000-2000-0000B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3" name="354 CuadroTexto">
          <a:extLst>
            <a:ext uri="{FF2B5EF4-FFF2-40B4-BE49-F238E27FC236}">
              <a16:creationId xmlns:a16="http://schemas.microsoft.com/office/drawing/2014/main" xmlns="" id="{00000000-0008-0000-2000-0000B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4" name="355 CuadroTexto">
          <a:extLst>
            <a:ext uri="{FF2B5EF4-FFF2-40B4-BE49-F238E27FC236}">
              <a16:creationId xmlns:a16="http://schemas.microsoft.com/office/drawing/2014/main" xmlns="" id="{00000000-0008-0000-2000-0000B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5" name="356 CuadroTexto">
          <a:extLst>
            <a:ext uri="{FF2B5EF4-FFF2-40B4-BE49-F238E27FC236}">
              <a16:creationId xmlns:a16="http://schemas.microsoft.com/office/drawing/2014/main" xmlns="" id="{00000000-0008-0000-2000-0000B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6" name="357 CuadroTexto">
          <a:extLst>
            <a:ext uri="{FF2B5EF4-FFF2-40B4-BE49-F238E27FC236}">
              <a16:creationId xmlns:a16="http://schemas.microsoft.com/office/drawing/2014/main" xmlns="" id="{00000000-0008-0000-2000-0000B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7" name="358 CuadroTexto">
          <a:extLst>
            <a:ext uri="{FF2B5EF4-FFF2-40B4-BE49-F238E27FC236}">
              <a16:creationId xmlns:a16="http://schemas.microsoft.com/office/drawing/2014/main" xmlns="" id="{00000000-0008-0000-2000-0000B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8" name="359 CuadroTexto">
          <a:extLst>
            <a:ext uri="{FF2B5EF4-FFF2-40B4-BE49-F238E27FC236}">
              <a16:creationId xmlns:a16="http://schemas.microsoft.com/office/drawing/2014/main" xmlns="" id="{00000000-0008-0000-2000-0000B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9" name="360 CuadroTexto">
          <a:extLst>
            <a:ext uri="{FF2B5EF4-FFF2-40B4-BE49-F238E27FC236}">
              <a16:creationId xmlns:a16="http://schemas.microsoft.com/office/drawing/2014/main" xmlns="" id="{00000000-0008-0000-2000-0000B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0" name="361 CuadroTexto">
          <a:extLst>
            <a:ext uri="{FF2B5EF4-FFF2-40B4-BE49-F238E27FC236}">
              <a16:creationId xmlns:a16="http://schemas.microsoft.com/office/drawing/2014/main" xmlns="" id="{00000000-0008-0000-2000-0000B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1" name="362 CuadroTexto">
          <a:extLst>
            <a:ext uri="{FF2B5EF4-FFF2-40B4-BE49-F238E27FC236}">
              <a16:creationId xmlns:a16="http://schemas.microsoft.com/office/drawing/2014/main" xmlns="" id="{00000000-0008-0000-2000-0000B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2" name="363 CuadroTexto">
          <a:extLst>
            <a:ext uri="{FF2B5EF4-FFF2-40B4-BE49-F238E27FC236}">
              <a16:creationId xmlns:a16="http://schemas.microsoft.com/office/drawing/2014/main" xmlns="" id="{00000000-0008-0000-2000-0000B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3" name="364 CuadroTexto">
          <a:extLst>
            <a:ext uri="{FF2B5EF4-FFF2-40B4-BE49-F238E27FC236}">
              <a16:creationId xmlns:a16="http://schemas.microsoft.com/office/drawing/2014/main" xmlns="" id="{00000000-0008-0000-2000-0000B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4" name="365 CuadroTexto">
          <a:extLst>
            <a:ext uri="{FF2B5EF4-FFF2-40B4-BE49-F238E27FC236}">
              <a16:creationId xmlns:a16="http://schemas.microsoft.com/office/drawing/2014/main" xmlns="" id="{00000000-0008-0000-2000-0000B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5" name="366 CuadroTexto">
          <a:extLst>
            <a:ext uri="{FF2B5EF4-FFF2-40B4-BE49-F238E27FC236}">
              <a16:creationId xmlns:a16="http://schemas.microsoft.com/office/drawing/2014/main" xmlns="" id="{00000000-0008-0000-2000-0000B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6" name="367 CuadroTexto">
          <a:extLst>
            <a:ext uri="{FF2B5EF4-FFF2-40B4-BE49-F238E27FC236}">
              <a16:creationId xmlns:a16="http://schemas.microsoft.com/office/drawing/2014/main" xmlns="" id="{00000000-0008-0000-2000-0000C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7" name="368 CuadroTexto">
          <a:extLst>
            <a:ext uri="{FF2B5EF4-FFF2-40B4-BE49-F238E27FC236}">
              <a16:creationId xmlns:a16="http://schemas.microsoft.com/office/drawing/2014/main" xmlns="" id="{00000000-0008-0000-2000-0000C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8" name="369 CuadroTexto">
          <a:extLst>
            <a:ext uri="{FF2B5EF4-FFF2-40B4-BE49-F238E27FC236}">
              <a16:creationId xmlns:a16="http://schemas.microsoft.com/office/drawing/2014/main" xmlns="" id="{00000000-0008-0000-2000-0000C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9" name="370 CuadroTexto">
          <a:extLst>
            <a:ext uri="{FF2B5EF4-FFF2-40B4-BE49-F238E27FC236}">
              <a16:creationId xmlns:a16="http://schemas.microsoft.com/office/drawing/2014/main" xmlns="" id="{00000000-0008-0000-2000-0000C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0" name="371 CuadroTexto">
          <a:extLst>
            <a:ext uri="{FF2B5EF4-FFF2-40B4-BE49-F238E27FC236}">
              <a16:creationId xmlns:a16="http://schemas.microsoft.com/office/drawing/2014/main" xmlns="" id="{00000000-0008-0000-2000-0000C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1" name="372 CuadroTexto">
          <a:extLst>
            <a:ext uri="{FF2B5EF4-FFF2-40B4-BE49-F238E27FC236}">
              <a16:creationId xmlns:a16="http://schemas.microsoft.com/office/drawing/2014/main" xmlns="" id="{00000000-0008-0000-2000-0000C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2" name="373 CuadroTexto">
          <a:extLst>
            <a:ext uri="{FF2B5EF4-FFF2-40B4-BE49-F238E27FC236}">
              <a16:creationId xmlns:a16="http://schemas.microsoft.com/office/drawing/2014/main" xmlns="" id="{00000000-0008-0000-2000-0000C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3" name="374 CuadroTexto">
          <a:extLst>
            <a:ext uri="{FF2B5EF4-FFF2-40B4-BE49-F238E27FC236}">
              <a16:creationId xmlns:a16="http://schemas.microsoft.com/office/drawing/2014/main" xmlns="" id="{00000000-0008-0000-2000-0000C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4" name="375 CuadroTexto">
          <a:extLst>
            <a:ext uri="{FF2B5EF4-FFF2-40B4-BE49-F238E27FC236}">
              <a16:creationId xmlns:a16="http://schemas.microsoft.com/office/drawing/2014/main" xmlns="" id="{00000000-0008-0000-2000-0000C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5" name="376 CuadroTexto">
          <a:extLst>
            <a:ext uri="{FF2B5EF4-FFF2-40B4-BE49-F238E27FC236}">
              <a16:creationId xmlns:a16="http://schemas.microsoft.com/office/drawing/2014/main" xmlns="" id="{00000000-0008-0000-2000-0000C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6" name="377 CuadroTexto">
          <a:extLst>
            <a:ext uri="{FF2B5EF4-FFF2-40B4-BE49-F238E27FC236}">
              <a16:creationId xmlns:a16="http://schemas.microsoft.com/office/drawing/2014/main" xmlns="" id="{00000000-0008-0000-2000-0000C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7" name="378 CuadroTexto">
          <a:extLst>
            <a:ext uri="{FF2B5EF4-FFF2-40B4-BE49-F238E27FC236}">
              <a16:creationId xmlns:a16="http://schemas.microsoft.com/office/drawing/2014/main" xmlns="" id="{00000000-0008-0000-2000-0000C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8" name="379 CuadroTexto">
          <a:extLst>
            <a:ext uri="{FF2B5EF4-FFF2-40B4-BE49-F238E27FC236}">
              <a16:creationId xmlns:a16="http://schemas.microsoft.com/office/drawing/2014/main" xmlns="" id="{00000000-0008-0000-2000-0000C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9" name="380 CuadroTexto">
          <a:extLst>
            <a:ext uri="{FF2B5EF4-FFF2-40B4-BE49-F238E27FC236}">
              <a16:creationId xmlns:a16="http://schemas.microsoft.com/office/drawing/2014/main" xmlns="" id="{00000000-0008-0000-2000-0000C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0" name="381 CuadroTexto">
          <a:extLst>
            <a:ext uri="{FF2B5EF4-FFF2-40B4-BE49-F238E27FC236}">
              <a16:creationId xmlns:a16="http://schemas.microsoft.com/office/drawing/2014/main" xmlns="" id="{00000000-0008-0000-2000-0000C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1" name="382 CuadroTexto">
          <a:extLst>
            <a:ext uri="{FF2B5EF4-FFF2-40B4-BE49-F238E27FC236}">
              <a16:creationId xmlns:a16="http://schemas.microsoft.com/office/drawing/2014/main" xmlns="" id="{00000000-0008-0000-2000-0000C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2" name="383 CuadroTexto">
          <a:extLst>
            <a:ext uri="{FF2B5EF4-FFF2-40B4-BE49-F238E27FC236}">
              <a16:creationId xmlns:a16="http://schemas.microsoft.com/office/drawing/2014/main" xmlns="" id="{00000000-0008-0000-2000-0000D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3" name="384 CuadroTexto">
          <a:extLst>
            <a:ext uri="{FF2B5EF4-FFF2-40B4-BE49-F238E27FC236}">
              <a16:creationId xmlns:a16="http://schemas.microsoft.com/office/drawing/2014/main" xmlns="" id="{00000000-0008-0000-2000-0000D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4" name="385 CuadroTexto">
          <a:extLst>
            <a:ext uri="{FF2B5EF4-FFF2-40B4-BE49-F238E27FC236}">
              <a16:creationId xmlns:a16="http://schemas.microsoft.com/office/drawing/2014/main" xmlns="" id="{00000000-0008-0000-2000-0000D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5" name="386 CuadroTexto">
          <a:extLst>
            <a:ext uri="{FF2B5EF4-FFF2-40B4-BE49-F238E27FC236}">
              <a16:creationId xmlns:a16="http://schemas.microsoft.com/office/drawing/2014/main" xmlns="" id="{00000000-0008-0000-2000-0000D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6" name="387 CuadroTexto">
          <a:extLst>
            <a:ext uri="{FF2B5EF4-FFF2-40B4-BE49-F238E27FC236}">
              <a16:creationId xmlns:a16="http://schemas.microsoft.com/office/drawing/2014/main" xmlns="" id="{00000000-0008-0000-2000-0000D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7" name="388 CuadroTexto">
          <a:extLst>
            <a:ext uri="{FF2B5EF4-FFF2-40B4-BE49-F238E27FC236}">
              <a16:creationId xmlns:a16="http://schemas.microsoft.com/office/drawing/2014/main" xmlns="" id="{00000000-0008-0000-2000-0000D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8" name="389 CuadroTexto">
          <a:extLst>
            <a:ext uri="{FF2B5EF4-FFF2-40B4-BE49-F238E27FC236}">
              <a16:creationId xmlns:a16="http://schemas.microsoft.com/office/drawing/2014/main" xmlns="" id="{00000000-0008-0000-2000-0000D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9" name="390 CuadroTexto">
          <a:extLst>
            <a:ext uri="{FF2B5EF4-FFF2-40B4-BE49-F238E27FC236}">
              <a16:creationId xmlns:a16="http://schemas.microsoft.com/office/drawing/2014/main" xmlns="" id="{00000000-0008-0000-2000-0000D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0" name="391 CuadroTexto">
          <a:extLst>
            <a:ext uri="{FF2B5EF4-FFF2-40B4-BE49-F238E27FC236}">
              <a16:creationId xmlns:a16="http://schemas.microsoft.com/office/drawing/2014/main" xmlns="" id="{00000000-0008-0000-2000-0000D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1" name="392 CuadroTexto">
          <a:extLst>
            <a:ext uri="{FF2B5EF4-FFF2-40B4-BE49-F238E27FC236}">
              <a16:creationId xmlns:a16="http://schemas.microsoft.com/office/drawing/2014/main" xmlns="" id="{00000000-0008-0000-2000-0000D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2" name="393 CuadroTexto">
          <a:extLst>
            <a:ext uri="{FF2B5EF4-FFF2-40B4-BE49-F238E27FC236}">
              <a16:creationId xmlns:a16="http://schemas.microsoft.com/office/drawing/2014/main" xmlns="" id="{00000000-0008-0000-2000-0000D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3" name="394 CuadroTexto">
          <a:extLst>
            <a:ext uri="{FF2B5EF4-FFF2-40B4-BE49-F238E27FC236}">
              <a16:creationId xmlns:a16="http://schemas.microsoft.com/office/drawing/2014/main" xmlns="" id="{00000000-0008-0000-2000-0000D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4" name="395 CuadroTexto">
          <a:extLst>
            <a:ext uri="{FF2B5EF4-FFF2-40B4-BE49-F238E27FC236}">
              <a16:creationId xmlns:a16="http://schemas.microsoft.com/office/drawing/2014/main" xmlns="" id="{00000000-0008-0000-2000-0000D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5" name="396 CuadroTexto">
          <a:extLst>
            <a:ext uri="{FF2B5EF4-FFF2-40B4-BE49-F238E27FC236}">
              <a16:creationId xmlns:a16="http://schemas.microsoft.com/office/drawing/2014/main" xmlns="" id="{00000000-0008-0000-2000-0000D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6" name="397 CuadroTexto">
          <a:extLst>
            <a:ext uri="{FF2B5EF4-FFF2-40B4-BE49-F238E27FC236}">
              <a16:creationId xmlns:a16="http://schemas.microsoft.com/office/drawing/2014/main" xmlns="" id="{00000000-0008-0000-2000-0000D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7" name="398 CuadroTexto">
          <a:extLst>
            <a:ext uri="{FF2B5EF4-FFF2-40B4-BE49-F238E27FC236}">
              <a16:creationId xmlns:a16="http://schemas.microsoft.com/office/drawing/2014/main" xmlns="" id="{00000000-0008-0000-2000-0000D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8" name="399 CuadroTexto">
          <a:extLst>
            <a:ext uri="{FF2B5EF4-FFF2-40B4-BE49-F238E27FC236}">
              <a16:creationId xmlns:a16="http://schemas.microsoft.com/office/drawing/2014/main" xmlns="" id="{00000000-0008-0000-2000-0000E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9" name="400 CuadroTexto">
          <a:extLst>
            <a:ext uri="{FF2B5EF4-FFF2-40B4-BE49-F238E27FC236}">
              <a16:creationId xmlns:a16="http://schemas.microsoft.com/office/drawing/2014/main" xmlns="" id="{00000000-0008-0000-2000-0000E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0" name="401 CuadroTexto">
          <a:extLst>
            <a:ext uri="{FF2B5EF4-FFF2-40B4-BE49-F238E27FC236}">
              <a16:creationId xmlns:a16="http://schemas.microsoft.com/office/drawing/2014/main" xmlns="" id="{00000000-0008-0000-2000-0000E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1" name="402 CuadroTexto">
          <a:extLst>
            <a:ext uri="{FF2B5EF4-FFF2-40B4-BE49-F238E27FC236}">
              <a16:creationId xmlns:a16="http://schemas.microsoft.com/office/drawing/2014/main" xmlns="" id="{00000000-0008-0000-2000-0000E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2" name="403 CuadroTexto">
          <a:extLst>
            <a:ext uri="{FF2B5EF4-FFF2-40B4-BE49-F238E27FC236}">
              <a16:creationId xmlns:a16="http://schemas.microsoft.com/office/drawing/2014/main" xmlns="" id="{00000000-0008-0000-2000-0000E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3" name="404 CuadroTexto">
          <a:extLst>
            <a:ext uri="{FF2B5EF4-FFF2-40B4-BE49-F238E27FC236}">
              <a16:creationId xmlns:a16="http://schemas.microsoft.com/office/drawing/2014/main" xmlns="" id="{00000000-0008-0000-2000-0000E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4" name="405 CuadroTexto">
          <a:extLst>
            <a:ext uri="{FF2B5EF4-FFF2-40B4-BE49-F238E27FC236}">
              <a16:creationId xmlns:a16="http://schemas.microsoft.com/office/drawing/2014/main" xmlns="" id="{00000000-0008-0000-2000-0000E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5" name="406 CuadroTexto">
          <a:extLst>
            <a:ext uri="{FF2B5EF4-FFF2-40B4-BE49-F238E27FC236}">
              <a16:creationId xmlns:a16="http://schemas.microsoft.com/office/drawing/2014/main" xmlns="" id="{00000000-0008-0000-2000-0000E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6" name="407 CuadroTexto">
          <a:extLst>
            <a:ext uri="{FF2B5EF4-FFF2-40B4-BE49-F238E27FC236}">
              <a16:creationId xmlns:a16="http://schemas.microsoft.com/office/drawing/2014/main" xmlns="" id="{00000000-0008-0000-2000-0000E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7" name="408 CuadroTexto">
          <a:extLst>
            <a:ext uri="{FF2B5EF4-FFF2-40B4-BE49-F238E27FC236}">
              <a16:creationId xmlns:a16="http://schemas.microsoft.com/office/drawing/2014/main" xmlns="" id="{00000000-0008-0000-2000-0000E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8" name="409 CuadroTexto">
          <a:extLst>
            <a:ext uri="{FF2B5EF4-FFF2-40B4-BE49-F238E27FC236}">
              <a16:creationId xmlns:a16="http://schemas.microsoft.com/office/drawing/2014/main" xmlns="" id="{00000000-0008-0000-2000-0000E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9" name="410 CuadroTexto">
          <a:extLst>
            <a:ext uri="{FF2B5EF4-FFF2-40B4-BE49-F238E27FC236}">
              <a16:creationId xmlns:a16="http://schemas.microsoft.com/office/drawing/2014/main" xmlns="" id="{00000000-0008-0000-2000-0000E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0" name="411 CuadroTexto">
          <a:extLst>
            <a:ext uri="{FF2B5EF4-FFF2-40B4-BE49-F238E27FC236}">
              <a16:creationId xmlns:a16="http://schemas.microsoft.com/office/drawing/2014/main" xmlns="" id="{00000000-0008-0000-2000-0000E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1" name="412 CuadroTexto">
          <a:extLst>
            <a:ext uri="{FF2B5EF4-FFF2-40B4-BE49-F238E27FC236}">
              <a16:creationId xmlns:a16="http://schemas.microsoft.com/office/drawing/2014/main" xmlns="" id="{00000000-0008-0000-2000-0000E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2" name="413 CuadroTexto">
          <a:extLst>
            <a:ext uri="{FF2B5EF4-FFF2-40B4-BE49-F238E27FC236}">
              <a16:creationId xmlns:a16="http://schemas.microsoft.com/office/drawing/2014/main" xmlns="" id="{00000000-0008-0000-2000-0000E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3" name="414 CuadroTexto">
          <a:extLst>
            <a:ext uri="{FF2B5EF4-FFF2-40B4-BE49-F238E27FC236}">
              <a16:creationId xmlns:a16="http://schemas.microsoft.com/office/drawing/2014/main" xmlns="" id="{00000000-0008-0000-2000-0000E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4" name="415 CuadroTexto">
          <a:extLst>
            <a:ext uri="{FF2B5EF4-FFF2-40B4-BE49-F238E27FC236}">
              <a16:creationId xmlns:a16="http://schemas.microsoft.com/office/drawing/2014/main" xmlns="" id="{00000000-0008-0000-2000-0000F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5" name="416 CuadroTexto">
          <a:extLst>
            <a:ext uri="{FF2B5EF4-FFF2-40B4-BE49-F238E27FC236}">
              <a16:creationId xmlns:a16="http://schemas.microsoft.com/office/drawing/2014/main" xmlns="" id="{00000000-0008-0000-2000-0000F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6" name="417 CuadroTexto">
          <a:extLst>
            <a:ext uri="{FF2B5EF4-FFF2-40B4-BE49-F238E27FC236}">
              <a16:creationId xmlns:a16="http://schemas.microsoft.com/office/drawing/2014/main" xmlns="" id="{00000000-0008-0000-2000-0000F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7" name="418 CuadroTexto">
          <a:extLst>
            <a:ext uri="{FF2B5EF4-FFF2-40B4-BE49-F238E27FC236}">
              <a16:creationId xmlns:a16="http://schemas.microsoft.com/office/drawing/2014/main" xmlns="" id="{00000000-0008-0000-2000-0000F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8" name="419 CuadroTexto">
          <a:extLst>
            <a:ext uri="{FF2B5EF4-FFF2-40B4-BE49-F238E27FC236}">
              <a16:creationId xmlns:a16="http://schemas.microsoft.com/office/drawing/2014/main" xmlns="" id="{00000000-0008-0000-2000-0000F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9" name="420 CuadroTexto">
          <a:extLst>
            <a:ext uri="{FF2B5EF4-FFF2-40B4-BE49-F238E27FC236}">
              <a16:creationId xmlns:a16="http://schemas.microsoft.com/office/drawing/2014/main" xmlns="" id="{00000000-0008-0000-2000-0000F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0" name="421 CuadroTexto">
          <a:extLst>
            <a:ext uri="{FF2B5EF4-FFF2-40B4-BE49-F238E27FC236}">
              <a16:creationId xmlns:a16="http://schemas.microsoft.com/office/drawing/2014/main" xmlns="" id="{00000000-0008-0000-2000-0000F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1" name="422 CuadroTexto">
          <a:extLst>
            <a:ext uri="{FF2B5EF4-FFF2-40B4-BE49-F238E27FC236}">
              <a16:creationId xmlns:a16="http://schemas.microsoft.com/office/drawing/2014/main" xmlns="" id="{00000000-0008-0000-2000-0000F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2" name="440 CuadroTexto">
          <a:extLst>
            <a:ext uri="{FF2B5EF4-FFF2-40B4-BE49-F238E27FC236}">
              <a16:creationId xmlns:a16="http://schemas.microsoft.com/office/drawing/2014/main" xmlns="" id="{00000000-0008-0000-2000-0000F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3" name="441 CuadroTexto">
          <a:extLst>
            <a:ext uri="{FF2B5EF4-FFF2-40B4-BE49-F238E27FC236}">
              <a16:creationId xmlns:a16="http://schemas.microsoft.com/office/drawing/2014/main" xmlns="" id="{00000000-0008-0000-2000-0000F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4" name="442 CuadroTexto">
          <a:extLst>
            <a:ext uri="{FF2B5EF4-FFF2-40B4-BE49-F238E27FC236}">
              <a16:creationId xmlns:a16="http://schemas.microsoft.com/office/drawing/2014/main" xmlns="" id="{00000000-0008-0000-2000-0000F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5" name="443 CuadroTexto">
          <a:extLst>
            <a:ext uri="{FF2B5EF4-FFF2-40B4-BE49-F238E27FC236}">
              <a16:creationId xmlns:a16="http://schemas.microsoft.com/office/drawing/2014/main" xmlns="" id="{00000000-0008-0000-2000-0000F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6" name="444 CuadroTexto">
          <a:extLst>
            <a:ext uri="{FF2B5EF4-FFF2-40B4-BE49-F238E27FC236}">
              <a16:creationId xmlns:a16="http://schemas.microsoft.com/office/drawing/2014/main" xmlns="" id="{00000000-0008-0000-2000-0000F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7" name="445 CuadroTexto">
          <a:extLst>
            <a:ext uri="{FF2B5EF4-FFF2-40B4-BE49-F238E27FC236}">
              <a16:creationId xmlns:a16="http://schemas.microsoft.com/office/drawing/2014/main" xmlns="" id="{00000000-0008-0000-2000-0000F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8" name="446 CuadroTexto">
          <a:extLst>
            <a:ext uri="{FF2B5EF4-FFF2-40B4-BE49-F238E27FC236}">
              <a16:creationId xmlns:a16="http://schemas.microsoft.com/office/drawing/2014/main" xmlns="" id="{00000000-0008-0000-2000-0000F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9" name="447 CuadroTexto">
          <a:extLst>
            <a:ext uri="{FF2B5EF4-FFF2-40B4-BE49-F238E27FC236}">
              <a16:creationId xmlns:a16="http://schemas.microsoft.com/office/drawing/2014/main" xmlns="" id="{00000000-0008-0000-2000-0000F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0" name="448 CuadroTexto">
          <a:extLst>
            <a:ext uri="{FF2B5EF4-FFF2-40B4-BE49-F238E27FC236}">
              <a16:creationId xmlns:a16="http://schemas.microsoft.com/office/drawing/2014/main" xmlns="" id="{00000000-0008-0000-2000-000000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1" name="449 CuadroTexto">
          <a:extLst>
            <a:ext uri="{FF2B5EF4-FFF2-40B4-BE49-F238E27FC236}">
              <a16:creationId xmlns:a16="http://schemas.microsoft.com/office/drawing/2014/main" xmlns="" id="{00000000-0008-0000-2000-000001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2" name="450 CuadroTexto">
          <a:extLst>
            <a:ext uri="{FF2B5EF4-FFF2-40B4-BE49-F238E27FC236}">
              <a16:creationId xmlns:a16="http://schemas.microsoft.com/office/drawing/2014/main" xmlns="" id="{00000000-0008-0000-2000-000002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3" name="451 CuadroTexto">
          <a:extLst>
            <a:ext uri="{FF2B5EF4-FFF2-40B4-BE49-F238E27FC236}">
              <a16:creationId xmlns:a16="http://schemas.microsoft.com/office/drawing/2014/main" xmlns="" id="{00000000-0008-0000-2000-000003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24" name="17 CuadroTexto">
          <a:extLst>
            <a:ext uri="{FF2B5EF4-FFF2-40B4-BE49-F238E27FC236}">
              <a16:creationId xmlns:a16="http://schemas.microsoft.com/office/drawing/2014/main" xmlns=""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125" name="90 CuadroTexto">
          <a:extLst>
            <a:ext uri="{FF2B5EF4-FFF2-40B4-BE49-F238E27FC236}">
              <a16:creationId xmlns:a16="http://schemas.microsoft.com/office/drawing/2014/main" xmlns="" id="{00000000-0008-0000-2000-00000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6" name="91 CuadroTexto">
          <a:extLst>
            <a:ext uri="{FF2B5EF4-FFF2-40B4-BE49-F238E27FC236}">
              <a16:creationId xmlns:a16="http://schemas.microsoft.com/office/drawing/2014/main" xmlns="" id="{00000000-0008-0000-2000-00000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7" name="92 CuadroTexto">
          <a:extLst>
            <a:ext uri="{FF2B5EF4-FFF2-40B4-BE49-F238E27FC236}">
              <a16:creationId xmlns:a16="http://schemas.microsoft.com/office/drawing/2014/main" xmlns="" id="{00000000-0008-0000-2000-00000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8" name="93 CuadroTexto">
          <a:extLst>
            <a:ext uri="{FF2B5EF4-FFF2-40B4-BE49-F238E27FC236}">
              <a16:creationId xmlns:a16="http://schemas.microsoft.com/office/drawing/2014/main" xmlns="" id="{00000000-0008-0000-2000-00000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9" name="94 CuadroTexto">
          <a:extLst>
            <a:ext uri="{FF2B5EF4-FFF2-40B4-BE49-F238E27FC236}">
              <a16:creationId xmlns:a16="http://schemas.microsoft.com/office/drawing/2014/main" xmlns="" id="{00000000-0008-0000-2000-00000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0" name="95 CuadroTexto">
          <a:extLst>
            <a:ext uri="{FF2B5EF4-FFF2-40B4-BE49-F238E27FC236}">
              <a16:creationId xmlns:a16="http://schemas.microsoft.com/office/drawing/2014/main" xmlns="" id="{00000000-0008-0000-2000-00000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1" name="96 CuadroTexto">
          <a:extLst>
            <a:ext uri="{FF2B5EF4-FFF2-40B4-BE49-F238E27FC236}">
              <a16:creationId xmlns:a16="http://schemas.microsoft.com/office/drawing/2014/main" xmlns="" id="{00000000-0008-0000-2000-00000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2" name="97 CuadroTexto">
          <a:extLst>
            <a:ext uri="{FF2B5EF4-FFF2-40B4-BE49-F238E27FC236}">
              <a16:creationId xmlns:a16="http://schemas.microsoft.com/office/drawing/2014/main" xmlns="" id="{00000000-0008-0000-2000-00000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3" name="98 CuadroTexto">
          <a:extLst>
            <a:ext uri="{FF2B5EF4-FFF2-40B4-BE49-F238E27FC236}">
              <a16:creationId xmlns:a16="http://schemas.microsoft.com/office/drawing/2014/main" xmlns="" id="{00000000-0008-0000-2000-00000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4" name="99 CuadroTexto">
          <a:extLst>
            <a:ext uri="{FF2B5EF4-FFF2-40B4-BE49-F238E27FC236}">
              <a16:creationId xmlns:a16="http://schemas.microsoft.com/office/drawing/2014/main" xmlns="" id="{00000000-0008-0000-2000-00000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5" name="100 CuadroTexto">
          <a:extLst>
            <a:ext uri="{FF2B5EF4-FFF2-40B4-BE49-F238E27FC236}">
              <a16:creationId xmlns:a16="http://schemas.microsoft.com/office/drawing/2014/main" xmlns="" id="{00000000-0008-0000-2000-00000F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6" name="101 CuadroTexto">
          <a:extLst>
            <a:ext uri="{FF2B5EF4-FFF2-40B4-BE49-F238E27FC236}">
              <a16:creationId xmlns:a16="http://schemas.microsoft.com/office/drawing/2014/main" xmlns="" id="{00000000-0008-0000-2000-000010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7" name="118 CuadroTexto">
          <a:extLst>
            <a:ext uri="{FF2B5EF4-FFF2-40B4-BE49-F238E27FC236}">
              <a16:creationId xmlns:a16="http://schemas.microsoft.com/office/drawing/2014/main" xmlns=""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8" name="119 CuadroTexto">
          <a:extLst>
            <a:ext uri="{FF2B5EF4-FFF2-40B4-BE49-F238E27FC236}">
              <a16:creationId xmlns:a16="http://schemas.microsoft.com/office/drawing/2014/main" xmlns=""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9" name="120 CuadroTexto">
          <a:extLst>
            <a:ext uri="{FF2B5EF4-FFF2-40B4-BE49-F238E27FC236}">
              <a16:creationId xmlns:a16="http://schemas.microsoft.com/office/drawing/2014/main" xmlns=""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0" name="121 CuadroTexto">
          <a:extLst>
            <a:ext uri="{FF2B5EF4-FFF2-40B4-BE49-F238E27FC236}">
              <a16:creationId xmlns:a16="http://schemas.microsoft.com/office/drawing/2014/main" xmlns=""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1" name="122 CuadroTexto">
          <a:extLst>
            <a:ext uri="{FF2B5EF4-FFF2-40B4-BE49-F238E27FC236}">
              <a16:creationId xmlns:a16="http://schemas.microsoft.com/office/drawing/2014/main" xmlns=""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2" name="123 CuadroTexto">
          <a:extLst>
            <a:ext uri="{FF2B5EF4-FFF2-40B4-BE49-F238E27FC236}">
              <a16:creationId xmlns:a16="http://schemas.microsoft.com/office/drawing/2014/main" xmlns=""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3" name="124 CuadroTexto">
          <a:extLst>
            <a:ext uri="{FF2B5EF4-FFF2-40B4-BE49-F238E27FC236}">
              <a16:creationId xmlns:a16="http://schemas.microsoft.com/office/drawing/2014/main" xmlns=""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4" name="125 CuadroTexto">
          <a:extLst>
            <a:ext uri="{FF2B5EF4-FFF2-40B4-BE49-F238E27FC236}">
              <a16:creationId xmlns:a16="http://schemas.microsoft.com/office/drawing/2014/main" xmlns=""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5" name="143 CuadroTexto">
          <a:extLst>
            <a:ext uri="{FF2B5EF4-FFF2-40B4-BE49-F238E27FC236}">
              <a16:creationId xmlns:a16="http://schemas.microsoft.com/office/drawing/2014/main" xmlns=""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6" name="144 CuadroTexto">
          <a:extLst>
            <a:ext uri="{FF2B5EF4-FFF2-40B4-BE49-F238E27FC236}">
              <a16:creationId xmlns:a16="http://schemas.microsoft.com/office/drawing/2014/main" xmlns=""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7" name="145 CuadroTexto">
          <a:extLst>
            <a:ext uri="{FF2B5EF4-FFF2-40B4-BE49-F238E27FC236}">
              <a16:creationId xmlns:a16="http://schemas.microsoft.com/office/drawing/2014/main" xmlns=""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8" name="146 CuadroTexto">
          <a:extLst>
            <a:ext uri="{FF2B5EF4-FFF2-40B4-BE49-F238E27FC236}">
              <a16:creationId xmlns:a16="http://schemas.microsoft.com/office/drawing/2014/main" xmlns=""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9" name="147 CuadroTexto">
          <a:extLst>
            <a:ext uri="{FF2B5EF4-FFF2-40B4-BE49-F238E27FC236}">
              <a16:creationId xmlns:a16="http://schemas.microsoft.com/office/drawing/2014/main" xmlns=""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0" name="148 CuadroTexto">
          <a:extLst>
            <a:ext uri="{FF2B5EF4-FFF2-40B4-BE49-F238E27FC236}">
              <a16:creationId xmlns:a16="http://schemas.microsoft.com/office/drawing/2014/main" xmlns=""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1" name="149 CuadroTexto">
          <a:extLst>
            <a:ext uri="{FF2B5EF4-FFF2-40B4-BE49-F238E27FC236}">
              <a16:creationId xmlns:a16="http://schemas.microsoft.com/office/drawing/2014/main" xmlns=""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2" name="150 CuadroTexto">
          <a:extLst>
            <a:ext uri="{FF2B5EF4-FFF2-40B4-BE49-F238E27FC236}">
              <a16:creationId xmlns:a16="http://schemas.microsoft.com/office/drawing/2014/main" xmlns=""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3" name="151 CuadroTexto">
          <a:extLst>
            <a:ext uri="{FF2B5EF4-FFF2-40B4-BE49-F238E27FC236}">
              <a16:creationId xmlns:a16="http://schemas.microsoft.com/office/drawing/2014/main" xmlns=""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4" name="152 CuadroTexto">
          <a:extLst>
            <a:ext uri="{FF2B5EF4-FFF2-40B4-BE49-F238E27FC236}">
              <a16:creationId xmlns:a16="http://schemas.microsoft.com/office/drawing/2014/main" xmlns=""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5" name="153 CuadroTexto">
          <a:extLst>
            <a:ext uri="{FF2B5EF4-FFF2-40B4-BE49-F238E27FC236}">
              <a16:creationId xmlns:a16="http://schemas.microsoft.com/office/drawing/2014/main" xmlns=""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6" name="154 CuadroTexto">
          <a:extLst>
            <a:ext uri="{FF2B5EF4-FFF2-40B4-BE49-F238E27FC236}">
              <a16:creationId xmlns:a16="http://schemas.microsoft.com/office/drawing/2014/main" xmlns=""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7" name="155 CuadroTexto">
          <a:extLst>
            <a:ext uri="{FF2B5EF4-FFF2-40B4-BE49-F238E27FC236}">
              <a16:creationId xmlns:a16="http://schemas.microsoft.com/office/drawing/2014/main" xmlns=""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8" name="156 CuadroTexto">
          <a:extLst>
            <a:ext uri="{FF2B5EF4-FFF2-40B4-BE49-F238E27FC236}">
              <a16:creationId xmlns:a16="http://schemas.microsoft.com/office/drawing/2014/main" xmlns=""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9" name="157 CuadroTexto">
          <a:extLst>
            <a:ext uri="{FF2B5EF4-FFF2-40B4-BE49-F238E27FC236}">
              <a16:creationId xmlns:a16="http://schemas.microsoft.com/office/drawing/2014/main" xmlns=""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0" name="158 CuadroTexto">
          <a:extLst>
            <a:ext uri="{FF2B5EF4-FFF2-40B4-BE49-F238E27FC236}">
              <a16:creationId xmlns:a16="http://schemas.microsoft.com/office/drawing/2014/main" xmlns=""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1" name="159 CuadroTexto">
          <a:extLst>
            <a:ext uri="{FF2B5EF4-FFF2-40B4-BE49-F238E27FC236}">
              <a16:creationId xmlns:a16="http://schemas.microsoft.com/office/drawing/2014/main" xmlns=""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2" name="160 CuadroTexto">
          <a:extLst>
            <a:ext uri="{FF2B5EF4-FFF2-40B4-BE49-F238E27FC236}">
              <a16:creationId xmlns:a16="http://schemas.microsoft.com/office/drawing/2014/main" xmlns=""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3" name="161 CuadroTexto">
          <a:extLst>
            <a:ext uri="{FF2B5EF4-FFF2-40B4-BE49-F238E27FC236}">
              <a16:creationId xmlns:a16="http://schemas.microsoft.com/office/drawing/2014/main" xmlns=""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4" name="162 CuadroTexto">
          <a:extLst>
            <a:ext uri="{FF2B5EF4-FFF2-40B4-BE49-F238E27FC236}">
              <a16:creationId xmlns:a16="http://schemas.microsoft.com/office/drawing/2014/main" xmlns=""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5" name="163 CuadroTexto">
          <a:extLst>
            <a:ext uri="{FF2B5EF4-FFF2-40B4-BE49-F238E27FC236}">
              <a16:creationId xmlns:a16="http://schemas.microsoft.com/office/drawing/2014/main" xmlns=""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6" name="164 CuadroTexto">
          <a:extLst>
            <a:ext uri="{FF2B5EF4-FFF2-40B4-BE49-F238E27FC236}">
              <a16:creationId xmlns:a16="http://schemas.microsoft.com/office/drawing/2014/main" xmlns=""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7" name="165 CuadroTexto">
          <a:extLst>
            <a:ext uri="{FF2B5EF4-FFF2-40B4-BE49-F238E27FC236}">
              <a16:creationId xmlns:a16="http://schemas.microsoft.com/office/drawing/2014/main" xmlns=""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8" name="166 CuadroTexto">
          <a:extLst>
            <a:ext uri="{FF2B5EF4-FFF2-40B4-BE49-F238E27FC236}">
              <a16:creationId xmlns:a16="http://schemas.microsoft.com/office/drawing/2014/main" xmlns=""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9" name="167 CuadroTexto">
          <a:extLst>
            <a:ext uri="{FF2B5EF4-FFF2-40B4-BE49-F238E27FC236}">
              <a16:creationId xmlns:a16="http://schemas.microsoft.com/office/drawing/2014/main" xmlns=""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0" name="168 CuadroTexto">
          <a:extLst>
            <a:ext uri="{FF2B5EF4-FFF2-40B4-BE49-F238E27FC236}">
              <a16:creationId xmlns:a16="http://schemas.microsoft.com/office/drawing/2014/main" xmlns=""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1" name="169 CuadroTexto">
          <a:extLst>
            <a:ext uri="{FF2B5EF4-FFF2-40B4-BE49-F238E27FC236}">
              <a16:creationId xmlns:a16="http://schemas.microsoft.com/office/drawing/2014/main" xmlns=""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2" name="170 CuadroTexto">
          <a:extLst>
            <a:ext uri="{FF2B5EF4-FFF2-40B4-BE49-F238E27FC236}">
              <a16:creationId xmlns:a16="http://schemas.microsoft.com/office/drawing/2014/main" xmlns=""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3" name="171 CuadroTexto">
          <a:extLst>
            <a:ext uri="{FF2B5EF4-FFF2-40B4-BE49-F238E27FC236}">
              <a16:creationId xmlns:a16="http://schemas.microsoft.com/office/drawing/2014/main" xmlns=""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4" name="172 CuadroTexto">
          <a:extLst>
            <a:ext uri="{FF2B5EF4-FFF2-40B4-BE49-F238E27FC236}">
              <a16:creationId xmlns:a16="http://schemas.microsoft.com/office/drawing/2014/main" xmlns=""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5" name="173 CuadroTexto">
          <a:extLst>
            <a:ext uri="{FF2B5EF4-FFF2-40B4-BE49-F238E27FC236}">
              <a16:creationId xmlns:a16="http://schemas.microsoft.com/office/drawing/2014/main" xmlns=""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6" name="174 CuadroTexto">
          <a:extLst>
            <a:ext uri="{FF2B5EF4-FFF2-40B4-BE49-F238E27FC236}">
              <a16:creationId xmlns:a16="http://schemas.microsoft.com/office/drawing/2014/main" xmlns=""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7" name="175 CuadroTexto">
          <a:extLst>
            <a:ext uri="{FF2B5EF4-FFF2-40B4-BE49-F238E27FC236}">
              <a16:creationId xmlns:a16="http://schemas.microsoft.com/office/drawing/2014/main" xmlns=""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8" name="176 CuadroTexto">
          <a:extLst>
            <a:ext uri="{FF2B5EF4-FFF2-40B4-BE49-F238E27FC236}">
              <a16:creationId xmlns:a16="http://schemas.microsoft.com/office/drawing/2014/main" xmlns=""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9" name="177 CuadroTexto">
          <a:extLst>
            <a:ext uri="{FF2B5EF4-FFF2-40B4-BE49-F238E27FC236}">
              <a16:creationId xmlns:a16="http://schemas.microsoft.com/office/drawing/2014/main" xmlns=""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0" name="178 CuadroTexto">
          <a:extLst>
            <a:ext uri="{FF2B5EF4-FFF2-40B4-BE49-F238E27FC236}">
              <a16:creationId xmlns:a16="http://schemas.microsoft.com/office/drawing/2014/main" xmlns=""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1" name="179 CuadroTexto">
          <a:extLst>
            <a:ext uri="{FF2B5EF4-FFF2-40B4-BE49-F238E27FC236}">
              <a16:creationId xmlns:a16="http://schemas.microsoft.com/office/drawing/2014/main" xmlns=""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2" name="180 CuadroTexto">
          <a:extLst>
            <a:ext uri="{FF2B5EF4-FFF2-40B4-BE49-F238E27FC236}">
              <a16:creationId xmlns:a16="http://schemas.microsoft.com/office/drawing/2014/main" xmlns=""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3" name="181 CuadroTexto">
          <a:extLst>
            <a:ext uri="{FF2B5EF4-FFF2-40B4-BE49-F238E27FC236}">
              <a16:creationId xmlns:a16="http://schemas.microsoft.com/office/drawing/2014/main" xmlns=""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4" name="182 CuadroTexto">
          <a:extLst>
            <a:ext uri="{FF2B5EF4-FFF2-40B4-BE49-F238E27FC236}">
              <a16:creationId xmlns:a16="http://schemas.microsoft.com/office/drawing/2014/main" xmlns=""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5" name="183 CuadroTexto">
          <a:extLst>
            <a:ext uri="{FF2B5EF4-FFF2-40B4-BE49-F238E27FC236}">
              <a16:creationId xmlns:a16="http://schemas.microsoft.com/office/drawing/2014/main" xmlns=""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6" name="184 CuadroTexto">
          <a:extLst>
            <a:ext uri="{FF2B5EF4-FFF2-40B4-BE49-F238E27FC236}">
              <a16:creationId xmlns:a16="http://schemas.microsoft.com/office/drawing/2014/main" xmlns=""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7" name="185 CuadroTexto">
          <a:extLst>
            <a:ext uri="{FF2B5EF4-FFF2-40B4-BE49-F238E27FC236}">
              <a16:creationId xmlns:a16="http://schemas.microsoft.com/office/drawing/2014/main" xmlns=""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8" name="186 CuadroTexto">
          <a:extLst>
            <a:ext uri="{FF2B5EF4-FFF2-40B4-BE49-F238E27FC236}">
              <a16:creationId xmlns:a16="http://schemas.microsoft.com/office/drawing/2014/main" xmlns=""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9" name="187 CuadroTexto">
          <a:extLst>
            <a:ext uri="{FF2B5EF4-FFF2-40B4-BE49-F238E27FC236}">
              <a16:creationId xmlns:a16="http://schemas.microsoft.com/office/drawing/2014/main" xmlns=""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0" name="188 CuadroTexto">
          <a:extLst>
            <a:ext uri="{FF2B5EF4-FFF2-40B4-BE49-F238E27FC236}">
              <a16:creationId xmlns:a16="http://schemas.microsoft.com/office/drawing/2014/main" xmlns=""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1" name="189 CuadroTexto">
          <a:extLst>
            <a:ext uri="{FF2B5EF4-FFF2-40B4-BE49-F238E27FC236}">
              <a16:creationId xmlns:a16="http://schemas.microsoft.com/office/drawing/2014/main" xmlns=""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2" name="190 CuadroTexto">
          <a:extLst>
            <a:ext uri="{FF2B5EF4-FFF2-40B4-BE49-F238E27FC236}">
              <a16:creationId xmlns:a16="http://schemas.microsoft.com/office/drawing/2014/main" xmlns=""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3" name="191 CuadroTexto">
          <a:extLst>
            <a:ext uri="{FF2B5EF4-FFF2-40B4-BE49-F238E27FC236}">
              <a16:creationId xmlns:a16="http://schemas.microsoft.com/office/drawing/2014/main" xmlns=""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4" name="192 CuadroTexto">
          <a:extLst>
            <a:ext uri="{FF2B5EF4-FFF2-40B4-BE49-F238E27FC236}">
              <a16:creationId xmlns:a16="http://schemas.microsoft.com/office/drawing/2014/main" xmlns=""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5" name="193 CuadroTexto">
          <a:extLst>
            <a:ext uri="{FF2B5EF4-FFF2-40B4-BE49-F238E27FC236}">
              <a16:creationId xmlns:a16="http://schemas.microsoft.com/office/drawing/2014/main" xmlns=""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6" name="194 CuadroTexto">
          <a:extLst>
            <a:ext uri="{FF2B5EF4-FFF2-40B4-BE49-F238E27FC236}">
              <a16:creationId xmlns:a16="http://schemas.microsoft.com/office/drawing/2014/main" xmlns=""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7" name="195 CuadroTexto">
          <a:extLst>
            <a:ext uri="{FF2B5EF4-FFF2-40B4-BE49-F238E27FC236}">
              <a16:creationId xmlns:a16="http://schemas.microsoft.com/office/drawing/2014/main" xmlns=""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8" name="196 CuadroTexto">
          <a:extLst>
            <a:ext uri="{FF2B5EF4-FFF2-40B4-BE49-F238E27FC236}">
              <a16:creationId xmlns:a16="http://schemas.microsoft.com/office/drawing/2014/main" xmlns=""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9" name="197 CuadroTexto">
          <a:extLst>
            <a:ext uri="{FF2B5EF4-FFF2-40B4-BE49-F238E27FC236}">
              <a16:creationId xmlns:a16="http://schemas.microsoft.com/office/drawing/2014/main" xmlns=""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0" name="198 CuadroTexto">
          <a:extLst>
            <a:ext uri="{FF2B5EF4-FFF2-40B4-BE49-F238E27FC236}">
              <a16:creationId xmlns:a16="http://schemas.microsoft.com/office/drawing/2014/main" xmlns=""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1" name="199 CuadroTexto">
          <a:extLst>
            <a:ext uri="{FF2B5EF4-FFF2-40B4-BE49-F238E27FC236}">
              <a16:creationId xmlns:a16="http://schemas.microsoft.com/office/drawing/2014/main" xmlns=""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2" name="200 CuadroTexto">
          <a:extLst>
            <a:ext uri="{FF2B5EF4-FFF2-40B4-BE49-F238E27FC236}">
              <a16:creationId xmlns:a16="http://schemas.microsoft.com/office/drawing/2014/main" xmlns=""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3" name="201 CuadroTexto">
          <a:extLst>
            <a:ext uri="{FF2B5EF4-FFF2-40B4-BE49-F238E27FC236}">
              <a16:creationId xmlns:a16="http://schemas.microsoft.com/office/drawing/2014/main" xmlns=""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4" name="202 CuadroTexto">
          <a:extLst>
            <a:ext uri="{FF2B5EF4-FFF2-40B4-BE49-F238E27FC236}">
              <a16:creationId xmlns:a16="http://schemas.microsoft.com/office/drawing/2014/main" xmlns=""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5" name="203 CuadroTexto">
          <a:extLst>
            <a:ext uri="{FF2B5EF4-FFF2-40B4-BE49-F238E27FC236}">
              <a16:creationId xmlns:a16="http://schemas.microsoft.com/office/drawing/2014/main" xmlns=""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6" name="204 CuadroTexto">
          <a:extLst>
            <a:ext uri="{FF2B5EF4-FFF2-40B4-BE49-F238E27FC236}">
              <a16:creationId xmlns:a16="http://schemas.microsoft.com/office/drawing/2014/main" xmlns=""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7" name="205 CuadroTexto">
          <a:extLst>
            <a:ext uri="{FF2B5EF4-FFF2-40B4-BE49-F238E27FC236}">
              <a16:creationId xmlns:a16="http://schemas.microsoft.com/office/drawing/2014/main" xmlns=""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8" name="206 CuadroTexto">
          <a:extLst>
            <a:ext uri="{FF2B5EF4-FFF2-40B4-BE49-F238E27FC236}">
              <a16:creationId xmlns:a16="http://schemas.microsoft.com/office/drawing/2014/main" xmlns=""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9" name="207 CuadroTexto">
          <a:extLst>
            <a:ext uri="{FF2B5EF4-FFF2-40B4-BE49-F238E27FC236}">
              <a16:creationId xmlns:a16="http://schemas.microsoft.com/office/drawing/2014/main" xmlns=""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0" name="208 CuadroTexto">
          <a:extLst>
            <a:ext uri="{FF2B5EF4-FFF2-40B4-BE49-F238E27FC236}">
              <a16:creationId xmlns:a16="http://schemas.microsoft.com/office/drawing/2014/main" xmlns=""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1" name="209 CuadroTexto">
          <a:extLst>
            <a:ext uri="{FF2B5EF4-FFF2-40B4-BE49-F238E27FC236}">
              <a16:creationId xmlns:a16="http://schemas.microsoft.com/office/drawing/2014/main" xmlns=""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2" name="210 CuadroTexto">
          <a:extLst>
            <a:ext uri="{FF2B5EF4-FFF2-40B4-BE49-F238E27FC236}">
              <a16:creationId xmlns:a16="http://schemas.microsoft.com/office/drawing/2014/main" xmlns=""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3" name="211 CuadroTexto">
          <a:extLst>
            <a:ext uri="{FF2B5EF4-FFF2-40B4-BE49-F238E27FC236}">
              <a16:creationId xmlns:a16="http://schemas.microsoft.com/office/drawing/2014/main" xmlns=""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4" name="212 CuadroTexto">
          <a:extLst>
            <a:ext uri="{FF2B5EF4-FFF2-40B4-BE49-F238E27FC236}">
              <a16:creationId xmlns:a16="http://schemas.microsoft.com/office/drawing/2014/main" xmlns=""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5" name="213 CuadroTexto">
          <a:extLst>
            <a:ext uri="{FF2B5EF4-FFF2-40B4-BE49-F238E27FC236}">
              <a16:creationId xmlns:a16="http://schemas.microsoft.com/office/drawing/2014/main" xmlns=""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6" name="214 CuadroTexto">
          <a:extLst>
            <a:ext uri="{FF2B5EF4-FFF2-40B4-BE49-F238E27FC236}">
              <a16:creationId xmlns:a16="http://schemas.microsoft.com/office/drawing/2014/main" xmlns=""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7" name="215 CuadroTexto">
          <a:extLst>
            <a:ext uri="{FF2B5EF4-FFF2-40B4-BE49-F238E27FC236}">
              <a16:creationId xmlns:a16="http://schemas.microsoft.com/office/drawing/2014/main" xmlns=""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8" name="216 CuadroTexto">
          <a:extLst>
            <a:ext uri="{FF2B5EF4-FFF2-40B4-BE49-F238E27FC236}">
              <a16:creationId xmlns:a16="http://schemas.microsoft.com/office/drawing/2014/main" xmlns=""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9" name="217 CuadroTexto">
          <a:extLst>
            <a:ext uri="{FF2B5EF4-FFF2-40B4-BE49-F238E27FC236}">
              <a16:creationId xmlns:a16="http://schemas.microsoft.com/office/drawing/2014/main" xmlns=""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0" name="218 CuadroTexto">
          <a:extLst>
            <a:ext uri="{FF2B5EF4-FFF2-40B4-BE49-F238E27FC236}">
              <a16:creationId xmlns:a16="http://schemas.microsoft.com/office/drawing/2014/main" xmlns=""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1" name="219 CuadroTexto">
          <a:extLst>
            <a:ext uri="{FF2B5EF4-FFF2-40B4-BE49-F238E27FC236}">
              <a16:creationId xmlns:a16="http://schemas.microsoft.com/office/drawing/2014/main" xmlns=""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2" name="220 CuadroTexto">
          <a:extLst>
            <a:ext uri="{FF2B5EF4-FFF2-40B4-BE49-F238E27FC236}">
              <a16:creationId xmlns:a16="http://schemas.microsoft.com/office/drawing/2014/main" xmlns=""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3" name="221 CuadroTexto">
          <a:extLst>
            <a:ext uri="{FF2B5EF4-FFF2-40B4-BE49-F238E27FC236}">
              <a16:creationId xmlns:a16="http://schemas.microsoft.com/office/drawing/2014/main" xmlns=""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4" name="222 CuadroTexto">
          <a:extLst>
            <a:ext uri="{FF2B5EF4-FFF2-40B4-BE49-F238E27FC236}">
              <a16:creationId xmlns:a16="http://schemas.microsoft.com/office/drawing/2014/main" xmlns=""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5" name="223 CuadroTexto">
          <a:extLst>
            <a:ext uri="{FF2B5EF4-FFF2-40B4-BE49-F238E27FC236}">
              <a16:creationId xmlns:a16="http://schemas.microsoft.com/office/drawing/2014/main" xmlns=""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6" name="224 CuadroTexto">
          <a:extLst>
            <a:ext uri="{FF2B5EF4-FFF2-40B4-BE49-F238E27FC236}">
              <a16:creationId xmlns:a16="http://schemas.microsoft.com/office/drawing/2014/main" xmlns=""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7" name="225 CuadroTexto">
          <a:extLst>
            <a:ext uri="{FF2B5EF4-FFF2-40B4-BE49-F238E27FC236}">
              <a16:creationId xmlns:a16="http://schemas.microsoft.com/office/drawing/2014/main" xmlns=""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8" name="226 CuadroTexto">
          <a:extLst>
            <a:ext uri="{FF2B5EF4-FFF2-40B4-BE49-F238E27FC236}">
              <a16:creationId xmlns:a16="http://schemas.microsoft.com/office/drawing/2014/main" xmlns=""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9" name="227 CuadroTexto">
          <a:extLst>
            <a:ext uri="{FF2B5EF4-FFF2-40B4-BE49-F238E27FC236}">
              <a16:creationId xmlns:a16="http://schemas.microsoft.com/office/drawing/2014/main" xmlns=""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0" name="228 CuadroTexto">
          <a:extLst>
            <a:ext uri="{FF2B5EF4-FFF2-40B4-BE49-F238E27FC236}">
              <a16:creationId xmlns:a16="http://schemas.microsoft.com/office/drawing/2014/main" xmlns=""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1" name="229 CuadroTexto">
          <a:extLst>
            <a:ext uri="{FF2B5EF4-FFF2-40B4-BE49-F238E27FC236}">
              <a16:creationId xmlns:a16="http://schemas.microsoft.com/office/drawing/2014/main" xmlns=""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2" name="230 CuadroTexto">
          <a:extLst>
            <a:ext uri="{FF2B5EF4-FFF2-40B4-BE49-F238E27FC236}">
              <a16:creationId xmlns:a16="http://schemas.microsoft.com/office/drawing/2014/main" xmlns=""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3" name="231 CuadroTexto">
          <a:extLst>
            <a:ext uri="{FF2B5EF4-FFF2-40B4-BE49-F238E27FC236}">
              <a16:creationId xmlns:a16="http://schemas.microsoft.com/office/drawing/2014/main" xmlns=""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4" name="232 CuadroTexto">
          <a:extLst>
            <a:ext uri="{FF2B5EF4-FFF2-40B4-BE49-F238E27FC236}">
              <a16:creationId xmlns:a16="http://schemas.microsoft.com/office/drawing/2014/main" xmlns=""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5" name="233 CuadroTexto">
          <a:extLst>
            <a:ext uri="{FF2B5EF4-FFF2-40B4-BE49-F238E27FC236}">
              <a16:creationId xmlns:a16="http://schemas.microsoft.com/office/drawing/2014/main" xmlns=""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6" name="234 CuadroTexto">
          <a:extLst>
            <a:ext uri="{FF2B5EF4-FFF2-40B4-BE49-F238E27FC236}">
              <a16:creationId xmlns:a16="http://schemas.microsoft.com/office/drawing/2014/main" xmlns=""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7" name="235 CuadroTexto">
          <a:extLst>
            <a:ext uri="{FF2B5EF4-FFF2-40B4-BE49-F238E27FC236}">
              <a16:creationId xmlns:a16="http://schemas.microsoft.com/office/drawing/2014/main" xmlns=""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8" name="236 CuadroTexto">
          <a:extLst>
            <a:ext uri="{FF2B5EF4-FFF2-40B4-BE49-F238E27FC236}">
              <a16:creationId xmlns:a16="http://schemas.microsoft.com/office/drawing/2014/main" xmlns=""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9" name="237 CuadroTexto">
          <a:extLst>
            <a:ext uri="{FF2B5EF4-FFF2-40B4-BE49-F238E27FC236}">
              <a16:creationId xmlns:a16="http://schemas.microsoft.com/office/drawing/2014/main" xmlns=""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0" name="238 CuadroTexto">
          <a:extLst>
            <a:ext uri="{FF2B5EF4-FFF2-40B4-BE49-F238E27FC236}">
              <a16:creationId xmlns:a16="http://schemas.microsoft.com/office/drawing/2014/main" xmlns=""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1" name="239 CuadroTexto">
          <a:extLst>
            <a:ext uri="{FF2B5EF4-FFF2-40B4-BE49-F238E27FC236}">
              <a16:creationId xmlns:a16="http://schemas.microsoft.com/office/drawing/2014/main" xmlns=""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2" name="240 CuadroTexto">
          <a:extLst>
            <a:ext uri="{FF2B5EF4-FFF2-40B4-BE49-F238E27FC236}">
              <a16:creationId xmlns:a16="http://schemas.microsoft.com/office/drawing/2014/main" xmlns=""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3" name="241 CuadroTexto">
          <a:extLst>
            <a:ext uri="{FF2B5EF4-FFF2-40B4-BE49-F238E27FC236}">
              <a16:creationId xmlns:a16="http://schemas.microsoft.com/office/drawing/2014/main" xmlns=""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4" name="242 CuadroTexto">
          <a:extLst>
            <a:ext uri="{FF2B5EF4-FFF2-40B4-BE49-F238E27FC236}">
              <a16:creationId xmlns:a16="http://schemas.microsoft.com/office/drawing/2014/main" xmlns=""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5" name="243 CuadroTexto">
          <a:extLst>
            <a:ext uri="{FF2B5EF4-FFF2-40B4-BE49-F238E27FC236}">
              <a16:creationId xmlns:a16="http://schemas.microsoft.com/office/drawing/2014/main" xmlns=""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6" name="244 CuadroTexto">
          <a:extLst>
            <a:ext uri="{FF2B5EF4-FFF2-40B4-BE49-F238E27FC236}">
              <a16:creationId xmlns:a16="http://schemas.microsoft.com/office/drawing/2014/main" xmlns=""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7" name="245 CuadroTexto">
          <a:extLst>
            <a:ext uri="{FF2B5EF4-FFF2-40B4-BE49-F238E27FC236}">
              <a16:creationId xmlns:a16="http://schemas.microsoft.com/office/drawing/2014/main" xmlns=""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8" name="246 CuadroTexto">
          <a:extLst>
            <a:ext uri="{FF2B5EF4-FFF2-40B4-BE49-F238E27FC236}">
              <a16:creationId xmlns:a16="http://schemas.microsoft.com/office/drawing/2014/main" xmlns=""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9" name="247 CuadroTexto">
          <a:extLst>
            <a:ext uri="{FF2B5EF4-FFF2-40B4-BE49-F238E27FC236}">
              <a16:creationId xmlns:a16="http://schemas.microsoft.com/office/drawing/2014/main" xmlns=""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0" name="248 CuadroTexto">
          <a:extLst>
            <a:ext uri="{FF2B5EF4-FFF2-40B4-BE49-F238E27FC236}">
              <a16:creationId xmlns:a16="http://schemas.microsoft.com/office/drawing/2014/main" xmlns=""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1" name="249 CuadroTexto">
          <a:extLst>
            <a:ext uri="{FF2B5EF4-FFF2-40B4-BE49-F238E27FC236}">
              <a16:creationId xmlns:a16="http://schemas.microsoft.com/office/drawing/2014/main" xmlns=""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2" name="250 CuadroTexto">
          <a:extLst>
            <a:ext uri="{FF2B5EF4-FFF2-40B4-BE49-F238E27FC236}">
              <a16:creationId xmlns:a16="http://schemas.microsoft.com/office/drawing/2014/main" xmlns=""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3" name="251 CuadroTexto">
          <a:extLst>
            <a:ext uri="{FF2B5EF4-FFF2-40B4-BE49-F238E27FC236}">
              <a16:creationId xmlns:a16="http://schemas.microsoft.com/office/drawing/2014/main" xmlns=""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4" name="252 CuadroTexto">
          <a:extLst>
            <a:ext uri="{FF2B5EF4-FFF2-40B4-BE49-F238E27FC236}">
              <a16:creationId xmlns:a16="http://schemas.microsoft.com/office/drawing/2014/main" xmlns=""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5" name="253 CuadroTexto">
          <a:extLst>
            <a:ext uri="{FF2B5EF4-FFF2-40B4-BE49-F238E27FC236}">
              <a16:creationId xmlns:a16="http://schemas.microsoft.com/office/drawing/2014/main" xmlns=""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6" name="254 CuadroTexto">
          <a:extLst>
            <a:ext uri="{FF2B5EF4-FFF2-40B4-BE49-F238E27FC236}">
              <a16:creationId xmlns:a16="http://schemas.microsoft.com/office/drawing/2014/main" xmlns=""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7" name="255 CuadroTexto">
          <a:extLst>
            <a:ext uri="{FF2B5EF4-FFF2-40B4-BE49-F238E27FC236}">
              <a16:creationId xmlns:a16="http://schemas.microsoft.com/office/drawing/2014/main" xmlns=""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8" name="256 CuadroTexto">
          <a:extLst>
            <a:ext uri="{FF2B5EF4-FFF2-40B4-BE49-F238E27FC236}">
              <a16:creationId xmlns:a16="http://schemas.microsoft.com/office/drawing/2014/main" xmlns=""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9" name="257 CuadroTexto">
          <a:extLst>
            <a:ext uri="{FF2B5EF4-FFF2-40B4-BE49-F238E27FC236}">
              <a16:creationId xmlns:a16="http://schemas.microsoft.com/office/drawing/2014/main" xmlns=""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0" name="258 CuadroTexto">
          <a:extLst>
            <a:ext uri="{FF2B5EF4-FFF2-40B4-BE49-F238E27FC236}">
              <a16:creationId xmlns:a16="http://schemas.microsoft.com/office/drawing/2014/main" xmlns=""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1" name="259 CuadroTexto">
          <a:extLst>
            <a:ext uri="{FF2B5EF4-FFF2-40B4-BE49-F238E27FC236}">
              <a16:creationId xmlns:a16="http://schemas.microsoft.com/office/drawing/2014/main" xmlns=""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2" name="260 CuadroTexto">
          <a:extLst>
            <a:ext uri="{FF2B5EF4-FFF2-40B4-BE49-F238E27FC236}">
              <a16:creationId xmlns:a16="http://schemas.microsoft.com/office/drawing/2014/main" xmlns=""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3" name="261 CuadroTexto">
          <a:extLst>
            <a:ext uri="{FF2B5EF4-FFF2-40B4-BE49-F238E27FC236}">
              <a16:creationId xmlns:a16="http://schemas.microsoft.com/office/drawing/2014/main" xmlns=""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4" name="262 CuadroTexto">
          <a:extLst>
            <a:ext uri="{FF2B5EF4-FFF2-40B4-BE49-F238E27FC236}">
              <a16:creationId xmlns:a16="http://schemas.microsoft.com/office/drawing/2014/main" xmlns=""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5" name="263 CuadroTexto">
          <a:extLst>
            <a:ext uri="{FF2B5EF4-FFF2-40B4-BE49-F238E27FC236}">
              <a16:creationId xmlns:a16="http://schemas.microsoft.com/office/drawing/2014/main" xmlns=""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6" name="264 CuadroTexto">
          <a:extLst>
            <a:ext uri="{FF2B5EF4-FFF2-40B4-BE49-F238E27FC236}">
              <a16:creationId xmlns:a16="http://schemas.microsoft.com/office/drawing/2014/main" xmlns=""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7" name="265 CuadroTexto">
          <a:extLst>
            <a:ext uri="{FF2B5EF4-FFF2-40B4-BE49-F238E27FC236}">
              <a16:creationId xmlns:a16="http://schemas.microsoft.com/office/drawing/2014/main" xmlns=""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8" name="266 CuadroTexto">
          <a:extLst>
            <a:ext uri="{FF2B5EF4-FFF2-40B4-BE49-F238E27FC236}">
              <a16:creationId xmlns:a16="http://schemas.microsoft.com/office/drawing/2014/main" xmlns=""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9" name="267 CuadroTexto">
          <a:extLst>
            <a:ext uri="{FF2B5EF4-FFF2-40B4-BE49-F238E27FC236}">
              <a16:creationId xmlns:a16="http://schemas.microsoft.com/office/drawing/2014/main" xmlns=""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0" name="285 CuadroTexto">
          <a:extLst>
            <a:ext uri="{FF2B5EF4-FFF2-40B4-BE49-F238E27FC236}">
              <a16:creationId xmlns:a16="http://schemas.microsoft.com/office/drawing/2014/main" xmlns=""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1" name="286 CuadroTexto">
          <a:extLst>
            <a:ext uri="{FF2B5EF4-FFF2-40B4-BE49-F238E27FC236}">
              <a16:creationId xmlns:a16="http://schemas.microsoft.com/office/drawing/2014/main" xmlns=""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2" name="287 CuadroTexto">
          <a:extLst>
            <a:ext uri="{FF2B5EF4-FFF2-40B4-BE49-F238E27FC236}">
              <a16:creationId xmlns:a16="http://schemas.microsoft.com/office/drawing/2014/main" xmlns=""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3" name="288 CuadroTexto">
          <a:extLst>
            <a:ext uri="{FF2B5EF4-FFF2-40B4-BE49-F238E27FC236}">
              <a16:creationId xmlns:a16="http://schemas.microsoft.com/office/drawing/2014/main" xmlns=""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4" name="289 CuadroTexto">
          <a:extLst>
            <a:ext uri="{FF2B5EF4-FFF2-40B4-BE49-F238E27FC236}">
              <a16:creationId xmlns:a16="http://schemas.microsoft.com/office/drawing/2014/main" xmlns=""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5" name="290 CuadroTexto">
          <a:extLst>
            <a:ext uri="{FF2B5EF4-FFF2-40B4-BE49-F238E27FC236}">
              <a16:creationId xmlns:a16="http://schemas.microsoft.com/office/drawing/2014/main" xmlns=""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6" name="291 CuadroTexto">
          <a:extLst>
            <a:ext uri="{FF2B5EF4-FFF2-40B4-BE49-F238E27FC236}">
              <a16:creationId xmlns:a16="http://schemas.microsoft.com/office/drawing/2014/main" xmlns=""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7" name="292 CuadroTexto">
          <a:extLst>
            <a:ext uri="{FF2B5EF4-FFF2-40B4-BE49-F238E27FC236}">
              <a16:creationId xmlns:a16="http://schemas.microsoft.com/office/drawing/2014/main" xmlns=""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8" name="293 CuadroTexto">
          <a:extLst>
            <a:ext uri="{FF2B5EF4-FFF2-40B4-BE49-F238E27FC236}">
              <a16:creationId xmlns:a16="http://schemas.microsoft.com/office/drawing/2014/main" xmlns=""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9" name="294 CuadroTexto">
          <a:extLst>
            <a:ext uri="{FF2B5EF4-FFF2-40B4-BE49-F238E27FC236}">
              <a16:creationId xmlns:a16="http://schemas.microsoft.com/office/drawing/2014/main" xmlns=""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0" name="295 CuadroTexto">
          <a:extLst>
            <a:ext uri="{FF2B5EF4-FFF2-40B4-BE49-F238E27FC236}">
              <a16:creationId xmlns:a16="http://schemas.microsoft.com/office/drawing/2014/main" xmlns=""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1" name="296 CuadroTexto">
          <a:extLst>
            <a:ext uri="{FF2B5EF4-FFF2-40B4-BE49-F238E27FC236}">
              <a16:creationId xmlns:a16="http://schemas.microsoft.com/office/drawing/2014/main" xmlns=""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2" name="17 CuadroTexto">
          <a:extLst>
            <a:ext uri="{FF2B5EF4-FFF2-40B4-BE49-F238E27FC236}">
              <a16:creationId xmlns:a16="http://schemas.microsoft.com/office/drawing/2014/main" xmlns=""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283" name="90 CuadroTexto">
          <a:extLst>
            <a:ext uri="{FF2B5EF4-FFF2-40B4-BE49-F238E27FC236}">
              <a16:creationId xmlns:a16="http://schemas.microsoft.com/office/drawing/2014/main" xmlns="" id="{00000000-0008-0000-2000-0000A3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4" name="91 CuadroTexto">
          <a:extLst>
            <a:ext uri="{FF2B5EF4-FFF2-40B4-BE49-F238E27FC236}">
              <a16:creationId xmlns:a16="http://schemas.microsoft.com/office/drawing/2014/main" xmlns="" id="{00000000-0008-0000-2000-0000A4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5" name="92 CuadroTexto">
          <a:extLst>
            <a:ext uri="{FF2B5EF4-FFF2-40B4-BE49-F238E27FC236}">
              <a16:creationId xmlns:a16="http://schemas.microsoft.com/office/drawing/2014/main" xmlns="" id="{00000000-0008-0000-2000-0000A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6" name="93 CuadroTexto">
          <a:extLst>
            <a:ext uri="{FF2B5EF4-FFF2-40B4-BE49-F238E27FC236}">
              <a16:creationId xmlns:a16="http://schemas.microsoft.com/office/drawing/2014/main" xmlns="" id="{00000000-0008-0000-2000-0000A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7" name="94 CuadroTexto">
          <a:extLst>
            <a:ext uri="{FF2B5EF4-FFF2-40B4-BE49-F238E27FC236}">
              <a16:creationId xmlns:a16="http://schemas.microsoft.com/office/drawing/2014/main" xmlns="" id="{00000000-0008-0000-2000-0000A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8" name="95 CuadroTexto">
          <a:extLst>
            <a:ext uri="{FF2B5EF4-FFF2-40B4-BE49-F238E27FC236}">
              <a16:creationId xmlns:a16="http://schemas.microsoft.com/office/drawing/2014/main" xmlns="" id="{00000000-0008-0000-2000-0000A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9" name="96 CuadroTexto">
          <a:extLst>
            <a:ext uri="{FF2B5EF4-FFF2-40B4-BE49-F238E27FC236}">
              <a16:creationId xmlns:a16="http://schemas.microsoft.com/office/drawing/2014/main" xmlns="" id="{00000000-0008-0000-2000-0000A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0" name="97 CuadroTexto">
          <a:extLst>
            <a:ext uri="{FF2B5EF4-FFF2-40B4-BE49-F238E27FC236}">
              <a16:creationId xmlns:a16="http://schemas.microsoft.com/office/drawing/2014/main" xmlns="" id="{00000000-0008-0000-2000-0000A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1" name="98 CuadroTexto">
          <a:extLst>
            <a:ext uri="{FF2B5EF4-FFF2-40B4-BE49-F238E27FC236}">
              <a16:creationId xmlns:a16="http://schemas.microsoft.com/office/drawing/2014/main" xmlns="" id="{00000000-0008-0000-2000-0000A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2" name="99 CuadroTexto">
          <a:extLst>
            <a:ext uri="{FF2B5EF4-FFF2-40B4-BE49-F238E27FC236}">
              <a16:creationId xmlns:a16="http://schemas.microsoft.com/office/drawing/2014/main" xmlns="" id="{00000000-0008-0000-2000-0000A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3" name="100 CuadroTexto">
          <a:extLst>
            <a:ext uri="{FF2B5EF4-FFF2-40B4-BE49-F238E27FC236}">
              <a16:creationId xmlns:a16="http://schemas.microsoft.com/office/drawing/2014/main" xmlns="" id="{00000000-0008-0000-2000-0000A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4" name="101 CuadroTexto">
          <a:extLst>
            <a:ext uri="{FF2B5EF4-FFF2-40B4-BE49-F238E27FC236}">
              <a16:creationId xmlns:a16="http://schemas.microsoft.com/office/drawing/2014/main" xmlns="" id="{00000000-0008-0000-2000-0000A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5" name="118 CuadroTexto">
          <a:extLst>
            <a:ext uri="{FF2B5EF4-FFF2-40B4-BE49-F238E27FC236}">
              <a16:creationId xmlns:a16="http://schemas.microsoft.com/office/drawing/2014/main" xmlns=""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6" name="119 CuadroTexto">
          <a:extLst>
            <a:ext uri="{FF2B5EF4-FFF2-40B4-BE49-F238E27FC236}">
              <a16:creationId xmlns:a16="http://schemas.microsoft.com/office/drawing/2014/main" xmlns=""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7" name="120 CuadroTexto">
          <a:extLst>
            <a:ext uri="{FF2B5EF4-FFF2-40B4-BE49-F238E27FC236}">
              <a16:creationId xmlns:a16="http://schemas.microsoft.com/office/drawing/2014/main" xmlns=""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8" name="121 CuadroTexto">
          <a:extLst>
            <a:ext uri="{FF2B5EF4-FFF2-40B4-BE49-F238E27FC236}">
              <a16:creationId xmlns:a16="http://schemas.microsoft.com/office/drawing/2014/main" xmlns=""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9" name="122 CuadroTexto">
          <a:extLst>
            <a:ext uri="{FF2B5EF4-FFF2-40B4-BE49-F238E27FC236}">
              <a16:creationId xmlns:a16="http://schemas.microsoft.com/office/drawing/2014/main" xmlns=""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0" name="123 CuadroTexto">
          <a:extLst>
            <a:ext uri="{FF2B5EF4-FFF2-40B4-BE49-F238E27FC236}">
              <a16:creationId xmlns:a16="http://schemas.microsoft.com/office/drawing/2014/main" xmlns=""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1" name="124 CuadroTexto">
          <a:extLst>
            <a:ext uri="{FF2B5EF4-FFF2-40B4-BE49-F238E27FC236}">
              <a16:creationId xmlns:a16="http://schemas.microsoft.com/office/drawing/2014/main" xmlns=""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2" name="125 CuadroTexto">
          <a:extLst>
            <a:ext uri="{FF2B5EF4-FFF2-40B4-BE49-F238E27FC236}">
              <a16:creationId xmlns:a16="http://schemas.microsoft.com/office/drawing/2014/main" xmlns=""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3" name="143 CuadroTexto">
          <a:extLst>
            <a:ext uri="{FF2B5EF4-FFF2-40B4-BE49-F238E27FC236}">
              <a16:creationId xmlns:a16="http://schemas.microsoft.com/office/drawing/2014/main" xmlns=""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4" name="144 CuadroTexto">
          <a:extLst>
            <a:ext uri="{FF2B5EF4-FFF2-40B4-BE49-F238E27FC236}">
              <a16:creationId xmlns:a16="http://schemas.microsoft.com/office/drawing/2014/main" xmlns=""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5" name="145 CuadroTexto">
          <a:extLst>
            <a:ext uri="{FF2B5EF4-FFF2-40B4-BE49-F238E27FC236}">
              <a16:creationId xmlns:a16="http://schemas.microsoft.com/office/drawing/2014/main" xmlns=""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6" name="146 CuadroTexto">
          <a:extLst>
            <a:ext uri="{FF2B5EF4-FFF2-40B4-BE49-F238E27FC236}">
              <a16:creationId xmlns:a16="http://schemas.microsoft.com/office/drawing/2014/main" xmlns=""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7" name="147 CuadroTexto">
          <a:extLst>
            <a:ext uri="{FF2B5EF4-FFF2-40B4-BE49-F238E27FC236}">
              <a16:creationId xmlns:a16="http://schemas.microsoft.com/office/drawing/2014/main" xmlns=""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8" name="148 CuadroTexto">
          <a:extLst>
            <a:ext uri="{FF2B5EF4-FFF2-40B4-BE49-F238E27FC236}">
              <a16:creationId xmlns:a16="http://schemas.microsoft.com/office/drawing/2014/main" xmlns=""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9" name="149 CuadroTexto">
          <a:extLst>
            <a:ext uri="{FF2B5EF4-FFF2-40B4-BE49-F238E27FC236}">
              <a16:creationId xmlns:a16="http://schemas.microsoft.com/office/drawing/2014/main" xmlns=""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0" name="150 CuadroTexto">
          <a:extLst>
            <a:ext uri="{FF2B5EF4-FFF2-40B4-BE49-F238E27FC236}">
              <a16:creationId xmlns:a16="http://schemas.microsoft.com/office/drawing/2014/main" xmlns=""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1" name="151 CuadroTexto">
          <a:extLst>
            <a:ext uri="{FF2B5EF4-FFF2-40B4-BE49-F238E27FC236}">
              <a16:creationId xmlns:a16="http://schemas.microsoft.com/office/drawing/2014/main" xmlns=""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2" name="152 CuadroTexto">
          <a:extLst>
            <a:ext uri="{FF2B5EF4-FFF2-40B4-BE49-F238E27FC236}">
              <a16:creationId xmlns:a16="http://schemas.microsoft.com/office/drawing/2014/main" xmlns=""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3" name="153 CuadroTexto">
          <a:extLst>
            <a:ext uri="{FF2B5EF4-FFF2-40B4-BE49-F238E27FC236}">
              <a16:creationId xmlns:a16="http://schemas.microsoft.com/office/drawing/2014/main" xmlns=""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4" name="154 CuadroTexto">
          <a:extLst>
            <a:ext uri="{FF2B5EF4-FFF2-40B4-BE49-F238E27FC236}">
              <a16:creationId xmlns:a16="http://schemas.microsoft.com/office/drawing/2014/main" xmlns=""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5" name="155 CuadroTexto">
          <a:extLst>
            <a:ext uri="{FF2B5EF4-FFF2-40B4-BE49-F238E27FC236}">
              <a16:creationId xmlns:a16="http://schemas.microsoft.com/office/drawing/2014/main" xmlns=""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6" name="156 CuadroTexto">
          <a:extLst>
            <a:ext uri="{FF2B5EF4-FFF2-40B4-BE49-F238E27FC236}">
              <a16:creationId xmlns:a16="http://schemas.microsoft.com/office/drawing/2014/main" xmlns=""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7" name="157 CuadroTexto">
          <a:extLst>
            <a:ext uri="{FF2B5EF4-FFF2-40B4-BE49-F238E27FC236}">
              <a16:creationId xmlns:a16="http://schemas.microsoft.com/office/drawing/2014/main" xmlns=""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8" name="158 CuadroTexto">
          <a:extLst>
            <a:ext uri="{FF2B5EF4-FFF2-40B4-BE49-F238E27FC236}">
              <a16:creationId xmlns:a16="http://schemas.microsoft.com/office/drawing/2014/main" xmlns=""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9" name="159 CuadroTexto">
          <a:extLst>
            <a:ext uri="{FF2B5EF4-FFF2-40B4-BE49-F238E27FC236}">
              <a16:creationId xmlns:a16="http://schemas.microsoft.com/office/drawing/2014/main" xmlns=""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0" name="160 CuadroTexto">
          <a:extLst>
            <a:ext uri="{FF2B5EF4-FFF2-40B4-BE49-F238E27FC236}">
              <a16:creationId xmlns:a16="http://schemas.microsoft.com/office/drawing/2014/main" xmlns=""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1" name="161 CuadroTexto">
          <a:extLst>
            <a:ext uri="{FF2B5EF4-FFF2-40B4-BE49-F238E27FC236}">
              <a16:creationId xmlns:a16="http://schemas.microsoft.com/office/drawing/2014/main" xmlns=""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2" name="162 CuadroTexto">
          <a:extLst>
            <a:ext uri="{FF2B5EF4-FFF2-40B4-BE49-F238E27FC236}">
              <a16:creationId xmlns:a16="http://schemas.microsoft.com/office/drawing/2014/main" xmlns=""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3" name="163 CuadroTexto">
          <a:extLst>
            <a:ext uri="{FF2B5EF4-FFF2-40B4-BE49-F238E27FC236}">
              <a16:creationId xmlns:a16="http://schemas.microsoft.com/office/drawing/2014/main" xmlns=""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4" name="164 CuadroTexto">
          <a:extLst>
            <a:ext uri="{FF2B5EF4-FFF2-40B4-BE49-F238E27FC236}">
              <a16:creationId xmlns:a16="http://schemas.microsoft.com/office/drawing/2014/main" xmlns=""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5" name="165 CuadroTexto">
          <a:extLst>
            <a:ext uri="{FF2B5EF4-FFF2-40B4-BE49-F238E27FC236}">
              <a16:creationId xmlns:a16="http://schemas.microsoft.com/office/drawing/2014/main" xmlns=""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6" name="166 CuadroTexto">
          <a:extLst>
            <a:ext uri="{FF2B5EF4-FFF2-40B4-BE49-F238E27FC236}">
              <a16:creationId xmlns:a16="http://schemas.microsoft.com/office/drawing/2014/main" xmlns=""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7" name="167 CuadroTexto">
          <a:extLst>
            <a:ext uri="{FF2B5EF4-FFF2-40B4-BE49-F238E27FC236}">
              <a16:creationId xmlns:a16="http://schemas.microsoft.com/office/drawing/2014/main" xmlns=""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8" name="168 CuadroTexto">
          <a:extLst>
            <a:ext uri="{FF2B5EF4-FFF2-40B4-BE49-F238E27FC236}">
              <a16:creationId xmlns:a16="http://schemas.microsoft.com/office/drawing/2014/main" xmlns=""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9" name="169 CuadroTexto">
          <a:extLst>
            <a:ext uri="{FF2B5EF4-FFF2-40B4-BE49-F238E27FC236}">
              <a16:creationId xmlns:a16="http://schemas.microsoft.com/office/drawing/2014/main" xmlns=""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0" name="170 CuadroTexto">
          <a:extLst>
            <a:ext uri="{FF2B5EF4-FFF2-40B4-BE49-F238E27FC236}">
              <a16:creationId xmlns:a16="http://schemas.microsoft.com/office/drawing/2014/main" xmlns=""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1" name="171 CuadroTexto">
          <a:extLst>
            <a:ext uri="{FF2B5EF4-FFF2-40B4-BE49-F238E27FC236}">
              <a16:creationId xmlns:a16="http://schemas.microsoft.com/office/drawing/2014/main" xmlns=""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2" name="172 CuadroTexto">
          <a:extLst>
            <a:ext uri="{FF2B5EF4-FFF2-40B4-BE49-F238E27FC236}">
              <a16:creationId xmlns:a16="http://schemas.microsoft.com/office/drawing/2014/main" xmlns=""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3" name="173 CuadroTexto">
          <a:extLst>
            <a:ext uri="{FF2B5EF4-FFF2-40B4-BE49-F238E27FC236}">
              <a16:creationId xmlns:a16="http://schemas.microsoft.com/office/drawing/2014/main" xmlns=""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4" name="174 CuadroTexto">
          <a:extLst>
            <a:ext uri="{FF2B5EF4-FFF2-40B4-BE49-F238E27FC236}">
              <a16:creationId xmlns:a16="http://schemas.microsoft.com/office/drawing/2014/main" xmlns=""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5" name="175 CuadroTexto">
          <a:extLst>
            <a:ext uri="{FF2B5EF4-FFF2-40B4-BE49-F238E27FC236}">
              <a16:creationId xmlns:a16="http://schemas.microsoft.com/office/drawing/2014/main" xmlns=""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6" name="176 CuadroTexto">
          <a:extLst>
            <a:ext uri="{FF2B5EF4-FFF2-40B4-BE49-F238E27FC236}">
              <a16:creationId xmlns:a16="http://schemas.microsoft.com/office/drawing/2014/main" xmlns=""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7" name="177 CuadroTexto">
          <a:extLst>
            <a:ext uri="{FF2B5EF4-FFF2-40B4-BE49-F238E27FC236}">
              <a16:creationId xmlns:a16="http://schemas.microsoft.com/office/drawing/2014/main" xmlns=""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8" name="178 CuadroTexto">
          <a:extLst>
            <a:ext uri="{FF2B5EF4-FFF2-40B4-BE49-F238E27FC236}">
              <a16:creationId xmlns:a16="http://schemas.microsoft.com/office/drawing/2014/main" xmlns=""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9" name="179 CuadroTexto">
          <a:extLst>
            <a:ext uri="{FF2B5EF4-FFF2-40B4-BE49-F238E27FC236}">
              <a16:creationId xmlns:a16="http://schemas.microsoft.com/office/drawing/2014/main" xmlns=""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0" name="180 CuadroTexto">
          <a:extLst>
            <a:ext uri="{FF2B5EF4-FFF2-40B4-BE49-F238E27FC236}">
              <a16:creationId xmlns:a16="http://schemas.microsoft.com/office/drawing/2014/main" xmlns=""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1" name="181 CuadroTexto">
          <a:extLst>
            <a:ext uri="{FF2B5EF4-FFF2-40B4-BE49-F238E27FC236}">
              <a16:creationId xmlns:a16="http://schemas.microsoft.com/office/drawing/2014/main" xmlns=""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2" name="182 CuadroTexto">
          <a:extLst>
            <a:ext uri="{FF2B5EF4-FFF2-40B4-BE49-F238E27FC236}">
              <a16:creationId xmlns:a16="http://schemas.microsoft.com/office/drawing/2014/main" xmlns=""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3" name="183 CuadroTexto">
          <a:extLst>
            <a:ext uri="{FF2B5EF4-FFF2-40B4-BE49-F238E27FC236}">
              <a16:creationId xmlns:a16="http://schemas.microsoft.com/office/drawing/2014/main" xmlns=""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4" name="184 CuadroTexto">
          <a:extLst>
            <a:ext uri="{FF2B5EF4-FFF2-40B4-BE49-F238E27FC236}">
              <a16:creationId xmlns:a16="http://schemas.microsoft.com/office/drawing/2014/main" xmlns=""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5" name="185 CuadroTexto">
          <a:extLst>
            <a:ext uri="{FF2B5EF4-FFF2-40B4-BE49-F238E27FC236}">
              <a16:creationId xmlns:a16="http://schemas.microsoft.com/office/drawing/2014/main" xmlns=""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6" name="186 CuadroTexto">
          <a:extLst>
            <a:ext uri="{FF2B5EF4-FFF2-40B4-BE49-F238E27FC236}">
              <a16:creationId xmlns:a16="http://schemas.microsoft.com/office/drawing/2014/main" xmlns=""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7" name="187 CuadroTexto">
          <a:extLst>
            <a:ext uri="{FF2B5EF4-FFF2-40B4-BE49-F238E27FC236}">
              <a16:creationId xmlns:a16="http://schemas.microsoft.com/office/drawing/2014/main" xmlns=""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8" name="188 CuadroTexto">
          <a:extLst>
            <a:ext uri="{FF2B5EF4-FFF2-40B4-BE49-F238E27FC236}">
              <a16:creationId xmlns:a16="http://schemas.microsoft.com/office/drawing/2014/main" xmlns=""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9" name="189 CuadroTexto">
          <a:extLst>
            <a:ext uri="{FF2B5EF4-FFF2-40B4-BE49-F238E27FC236}">
              <a16:creationId xmlns:a16="http://schemas.microsoft.com/office/drawing/2014/main" xmlns=""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0" name="190 CuadroTexto">
          <a:extLst>
            <a:ext uri="{FF2B5EF4-FFF2-40B4-BE49-F238E27FC236}">
              <a16:creationId xmlns:a16="http://schemas.microsoft.com/office/drawing/2014/main" xmlns=""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1" name="191 CuadroTexto">
          <a:extLst>
            <a:ext uri="{FF2B5EF4-FFF2-40B4-BE49-F238E27FC236}">
              <a16:creationId xmlns:a16="http://schemas.microsoft.com/office/drawing/2014/main" xmlns=""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2" name="192 CuadroTexto">
          <a:extLst>
            <a:ext uri="{FF2B5EF4-FFF2-40B4-BE49-F238E27FC236}">
              <a16:creationId xmlns:a16="http://schemas.microsoft.com/office/drawing/2014/main" xmlns=""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3" name="193 CuadroTexto">
          <a:extLst>
            <a:ext uri="{FF2B5EF4-FFF2-40B4-BE49-F238E27FC236}">
              <a16:creationId xmlns:a16="http://schemas.microsoft.com/office/drawing/2014/main" xmlns=""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4" name="194 CuadroTexto">
          <a:extLst>
            <a:ext uri="{FF2B5EF4-FFF2-40B4-BE49-F238E27FC236}">
              <a16:creationId xmlns:a16="http://schemas.microsoft.com/office/drawing/2014/main" xmlns=""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5" name="195 CuadroTexto">
          <a:extLst>
            <a:ext uri="{FF2B5EF4-FFF2-40B4-BE49-F238E27FC236}">
              <a16:creationId xmlns:a16="http://schemas.microsoft.com/office/drawing/2014/main" xmlns=""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6" name="196 CuadroTexto">
          <a:extLst>
            <a:ext uri="{FF2B5EF4-FFF2-40B4-BE49-F238E27FC236}">
              <a16:creationId xmlns:a16="http://schemas.microsoft.com/office/drawing/2014/main" xmlns=""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7" name="197 CuadroTexto">
          <a:extLst>
            <a:ext uri="{FF2B5EF4-FFF2-40B4-BE49-F238E27FC236}">
              <a16:creationId xmlns:a16="http://schemas.microsoft.com/office/drawing/2014/main" xmlns=""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8" name="198 CuadroTexto">
          <a:extLst>
            <a:ext uri="{FF2B5EF4-FFF2-40B4-BE49-F238E27FC236}">
              <a16:creationId xmlns:a16="http://schemas.microsoft.com/office/drawing/2014/main" xmlns=""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9" name="199 CuadroTexto">
          <a:extLst>
            <a:ext uri="{FF2B5EF4-FFF2-40B4-BE49-F238E27FC236}">
              <a16:creationId xmlns:a16="http://schemas.microsoft.com/office/drawing/2014/main" xmlns=""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0" name="200 CuadroTexto">
          <a:extLst>
            <a:ext uri="{FF2B5EF4-FFF2-40B4-BE49-F238E27FC236}">
              <a16:creationId xmlns:a16="http://schemas.microsoft.com/office/drawing/2014/main" xmlns=""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1" name="201 CuadroTexto">
          <a:extLst>
            <a:ext uri="{FF2B5EF4-FFF2-40B4-BE49-F238E27FC236}">
              <a16:creationId xmlns:a16="http://schemas.microsoft.com/office/drawing/2014/main" xmlns=""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2" name="202 CuadroTexto">
          <a:extLst>
            <a:ext uri="{FF2B5EF4-FFF2-40B4-BE49-F238E27FC236}">
              <a16:creationId xmlns:a16="http://schemas.microsoft.com/office/drawing/2014/main" xmlns=""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3" name="203 CuadroTexto">
          <a:extLst>
            <a:ext uri="{FF2B5EF4-FFF2-40B4-BE49-F238E27FC236}">
              <a16:creationId xmlns:a16="http://schemas.microsoft.com/office/drawing/2014/main" xmlns=""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4" name="204 CuadroTexto">
          <a:extLst>
            <a:ext uri="{FF2B5EF4-FFF2-40B4-BE49-F238E27FC236}">
              <a16:creationId xmlns:a16="http://schemas.microsoft.com/office/drawing/2014/main" xmlns=""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5" name="205 CuadroTexto">
          <a:extLst>
            <a:ext uri="{FF2B5EF4-FFF2-40B4-BE49-F238E27FC236}">
              <a16:creationId xmlns:a16="http://schemas.microsoft.com/office/drawing/2014/main" xmlns=""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6" name="206 CuadroTexto">
          <a:extLst>
            <a:ext uri="{FF2B5EF4-FFF2-40B4-BE49-F238E27FC236}">
              <a16:creationId xmlns:a16="http://schemas.microsoft.com/office/drawing/2014/main" xmlns=""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7" name="207 CuadroTexto">
          <a:extLst>
            <a:ext uri="{FF2B5EF4-FFF2-40B4-BE49-F238E27FC236}">
              <a16:creationId xmlns:a16="http://schemas.microsoft.com/office/drawing/2014/main" xmlns=""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8" name="208 CuadroTexto">
          <a:extLst>
            <a:ext uri="{FF2B5EF4-FFF2-40B4-BE49-F238E27FC236}">
              <a16:creationId xmlns:a16="http://schemas.microsoft.com/office/drawing/2014/main" xmlns=""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9" name="209 CuadroTexto">
          <a:extLst>
            <a:ext uri="{FF2B5EF4-FFF2-40B4-BE49-F238E27FC236}">
              <a16:creationId xmlns:a16="http://schemas.microsoft.com/office/drawing/2014/main" xmlns=""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0" name="210 CuadroTexto">
          <a:extLst>
            <a:ext uri="{FF2B5EF4-FFF2-40B4-BE49-F238E27FC236}">
              <a16:creationId xmlns:a16="http://schemas.microsoft.com/office/drawing/2014/main" xmlns=""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1" name="211 CuadroTexto">
          <a:extLst>
            <a:ext uri="{FF2B5EF4-FFF2-40B4-BE49-F238E27FC236}">
              <a16:creationId xmlns:a16="http://schemas.microsoft.com/office/drawing/2014/main" xmlns=""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2" name="212 CuadroTexto">
          <a:extLst>
            <a:ext uri="{FF2B5EF4-FFF2-40B4-BE49-F238E27FC236}">
              <a16:creationId xmlns:a16="http://schemas.microsoft.com/office/drawing/2014/main" xmlns=""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3" name="213 CuadroTexto">
          <a:extLst>
            <a:ext uri="{FF2B5EF4-FFF2-40B4-BE49-F238E27FC236}">
              <a16:creationId xmlns:a16="http://schemas.microsoft.com/office/drawing/2014/main" xmlns=""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4" name="214 CuadroTexto">
          <a:extLst>
            <a:ext uri="{FF2B5EF4-FFF2-40B4-BE49-F238E27FC236}">
              <a16:creationId xmlns:a16="http://schemas.microsoft.com/office/drawing/2014/main" xmlns=""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5" name="215 CuadroTexto">
          <a:extLst>
            <a:ext uri="{FF2B5EF4-FFF2-40B4-BE49-F238E27FC236}">
              <a16:creationId xmlns:a16="http://schemas.microsoft.com/office/drawing/2014/main" xmlns=""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6" name="216 CuadroTexto">
          <a:extLst>
            <a:ext uri="{FF2B5EF4-FFF2-40B4-BE49-F238E27FC236}">
              <a16:creationId xmlns:a16="http://schemas.microsoft.com/office/drawing/2014/main" xmlns=""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7" name="217 CuadroTexto">
          <a:extLst>
            <a:ext uri="{FF2B5EF4-FFF2-40B4-BE49-F238E27FC236}">
              <a16:creationId xmlns:a16="http://schemas.microsoft.com/office/drawing/2014/main" xmlns=""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8" name="218 CuadroTexto">
          <a:extLst>
            <a:ext uri="{FF2B5EF4-FFF2-40B4-BE49-F238E27FC236}">
              <a16:creationId xmlns:a16="http://schemas.microsoft.com/office/drawing/2014/main" xmlns=""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9" name="219 CuadroTexto">
          <a:extLst>
            <a:ext uri="{FF2B5EF4-FFF2-40B4-BE49-F238E27FC236}">
              <a16:creationId xmlns:a16="http://schemas.microsoft.com/office/drawing/2014/main" xmlns=""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0" name="220 CuadroTexto">
          <a:extLst>
            <a:ext uri="{FF2B5EF4-FFF2-40B4-BE49-F238E27FC236}">
              <a16:creationId xmlns:a16="http://schemas.microsoft.com/office/drawing/2014/main" xmlns=""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1" name="221 CuadroTexto">
          <a:extLst>
            <a:ext uri="{FF2B5EF4-FFF2-40B4-BE49-F238E27FC236}">
              <a16:creationId xmlns:a16="http://schemas.microsoft.com/office/drawing/2014/main" xmlns=""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2" name="222 CuadroTexto">
          <a:extLst>
            <a:ext uri="{FF2B5EF4-FFF2-40B4-BE49-F238E27FC236}">
              <a16:creationId xmlns:a16="http://schemas.microsoft.com/office/drawing/2014/main" xmlns=""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3" name="223 CuadroTexto">
          <a:extLst>
            <a:ext uri="{FF2B5EF4-FFF2-40B4-BE49-F238E27FC236}">
              <a16:creationId xmlns:a16="http://schemas.microsoft.com/office/drawing/2014/main" xmlns=""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4" name="224 CuadroTexto">
          <a:extLst>
            <a:ext uri="{FF2B5EF4-FFF2-40B4-BE49-F238E27FC236}">
              <a16:creationId xmlns:a16="http://schemas.microsoft.com/office/drawing/2014/main" xmlns=""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5" name="225 CuadroTexto">
          <a:extLst>
            <a:ext uri="{FF2B5EF4-FFF2-40B4-BE49-F238E27FC236}">
              <a16:creationId xmlns:a16="http://schemas.microsoft.com/office/drawing/2014/main" xmlns=""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6" name="226 CuadroTexto">
          <a:extLst>
            <a:ext uri="{FF2B5EF4-FFF2-40B4-BE49-F238E27FC236}">
              <a16:creationId xmlns:a16="http://schemas.microsoft.com/office/drawing/2014/main" xmlns=""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7" name="227 CuadroTexto">
          <a:extLst>
            <a:ext uri="{FF2B5EF4-FFF2-40B4-BE49-F238E27FC236}">
              <a16:creationId xmlns:a16="http://schemas.microsoft.com/office/drawing/2014/main" xmlns=""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8" name="228 CuadroTexto">
          <a:extLst>
            <a:ext uri="{FF2B5EF4-FFF2-40B4-BE49-F238E27FC236}">
              <a16:creationId xmlns:a16="http://schemas.microsoft.com/office/drawing/2014/main" xmlns=""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9" name="229 CuadroTexto">
          <a:extLst>
            <a:ext uri="{FF2B5EF4-FFF2-40B4-BE49-F238E27FC236}">
              <a16:creationId xmlns:a16="http://schemas.microsoft.com/office/drawing/2014/main" xmlns=""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0" name="230 CuadroTexto">
          <a:extLst>
            <a:ext uri="{FF2B5EF4-FFF2-40B4-BE49-F238E27FC236}">
              <a16:creationId xmlns:a16="http://schemas.microsoft.com/office/drawing/2014/main" xmlns=""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1" name="231 CuadroTexto">
          <a:extLst>
            <a:ext uri="{FF2B5EF4-FFF2-40B4-BE49-F238E27FC236}">
              <a16:creationId xmlns:a16="http://schemas.microsoft.com/office/drawing/2014/main" xmlns=""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2" name="232 CuadroTexto">
          <a:extLst>
            <a:ext uri="{FF2B5EF4-FFF2-40B4-BE49-F238E27FC236}">
              <a16:creationId xmlns:a16="http://schemas.microsoft.com/office/drawing/2014/main" xmlns=""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3" name="233 CuadroTexto">
          <a:extLst>
            <a:ext uri="{FF2B5EF4-FFF2-40B4-BE49-F238E27FC236}">
              <a16:creationId xmlns:a16="http://schemas.microsoft.com/office/drawing/2014/main" xmlns=""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4" name="234 CuadroTexto">
          <a:extLst>
            <a:ext uri="{FF2B5EF4-FFF2-40B4-BE49-F238E27FC236}">
              <a16:creationId xmlns:a16="http://schemas.microsoft.com/office/drawing/2014/main" xmlns=""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5" name="235 CuadroTexto">
          <a:extLst>
            <a:ext uri="{FF2B5EF4-FFF2-40B4-BE49-F238E27FC236}">
              <a16:creationId xmlns:a16="http://schemas.microsoft.com/office/drawing/2014/main" xmlns=""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6" name="236 CuadroTexto">
          <a:extLst>
            <a:ext uri="{FF2B5EF4-FFF2-40B4-BE49-F238E27FC236}">
              <a16:creationId xmlns:a16="http://schemas.microsoft.com/office/drawing/2014/main" xmlns=""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7" name="237 CuadroTexto">
          <a:extLst>
            <a:ext uri="{FF2B5EF4-FFF2-40B4-BE49-F238E27FC236}">
              <a16:creationId xmlns:a16="http://schemas.microsoft.com/office/drawing/2014/main" xmlns=""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8" name="238 CuadroTexto">
          <a:extLst>
            <a:ext uri="{FF2B5EF4-FFF2-40B4-BE49-F238E27FC236}">
              <a16:creationId xmlns:a16="http://schemas.microsoft.com/office/drawing/2014/main" xmlns=""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9" name="239 CuadroTexto">
          <a:extLst>
            <a:ext uri="{FF2B5EF4-FFF2-40B4-BE49-F238E27FC236}">
              <a16:creationId xmlns:a16="http://schemas.microsoft.com/office/drawing/2014/main" xmlns=""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0" name="240 CuadroTexto">
          <a:extLst>
            <a:ext uri="{FF2B5EF4-FFF2-40B4-BE49-F238E27FC236}">
              <a16:creationId xmlns:a16="http://schemas.microsoft.com/office/drawing/2014/main" xmlns=""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1" name="241 CuadroTexto">
          <a:extLst>
            <a:ext uri="{FF2B5EF4-FFF2-40B4-BE49-F238E27FC236}">
              <a16:creationId xmlns:a16="http://schemas.microsoft.com/office/drawing/2014/main" xmlns=""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2" name="242 CuadroTexto">
          <a:extLst>
            <a:ext uri="{FF2B5EF4-FFF2-40B4-BE49-F238E27FC236}">
              <a16:creationId xmlns:a16="http://schemas.microsoft.com/office/drawing/2014/main" xmlns=""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3" name="243 CuadroTexto">
          <a:extLst>
            <a:ext uri="{FF2B5EF4-FFF2-40B4-BE49-F238E27FC236}">
              <a16:creationId xmlns:a16="http://schemas.microsoft.com/office/drawing/2014/main" xmlns=""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4" name="244 CuadroTexto">
          <a:extLst>
            <a:ext uri="{FF2B5EF4-FFF2-40B4-BE49-F238E27FC236}">
              <a16:creationId xmlns:a16="http://schemas.microsoft.com/office/drawing/2014/main" xmlns=""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5" name="245 CuadroTexto">
          <a:extLst>
            <a:ext uri="{FF2B5EF4-FFF2-40B4-BE49-F238E27FC236}">
              <a16:creationId xmlns:a16="http://schemas.microsoft.com/office/drawing/2014/main" xmlns=""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6" name="246 CuadroTexto">
          <a:extLst>
            <a:ext uri="{FF2B5EF4-FFF2-40B4-BE49-F238E27FC236}">
              <a16:creationId xmlns:a16="http://schemas.microsoft.com/office/drawing/2014/main" xmlns=""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7" name="247 CuadroTexto">
          <a:extLst>
            <a:ext uri="{FF2B5EF4-FFF2-40B4-BE49-F238E27FC236}">
              <a16:creationId xmlns:a16="http://schemas.microsoft.com/office/drawing/2014/main" xmlns=""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8" name="248 CuadroTexto">
          <a:extLst>
            <a:ext uri="{FF2B5EF4-FFF2-40B4-BE49-F238E27FC236}">
              <a16:creationId xmlns:a16="http://schemas.microsoft.com/office/drawing/2014/main" xmlns=""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9" name="249 CuadroTexto">
          <a:extLst>
            <a:ext uri="{FF2B5EF4-FFF2-40B4-BE49-F238E27FC236}">
              <a16:creationId xmlns:a16="http://schemas.microsoft.com/office/drawing/2014/main" xmlns=""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0" name="250 CuadroTexto">
          <a:extLst>
            <a:ext uri="{FF2B5EF4-FFF2-40B4-BE49-F238E27FC236}">
              <a16:creationId xmlns:a16="http://schemas.microsoft.com/office/drawing/2014/main" xmlns=""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1" name="251 CuadroTexto">
          <a:extLst>
            <a:ext uri="{FF2B5EF4-FFF2-40B4-BE49-F238E27FC236}">
              <a16:creationId xmlns:a16="http://schemas.microsoft.com/office/drawing/2014/main" xmlns=""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2" name="252 CuadroTexto">
          <a:extLst>
            <a:ext uri="{FF2B5EF4-FFF2-40B4-BE49-F238E27FC236}">
              <a16:creationId xmlns:a16="http://schemas.microsoft.com/office/drawing/2014/main" xmlns=""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3" name="253 CuadroTexto">
          <a:extLst>
            <a:ext uri="{FF2B5EF4-FFF2-40B4-BE49-F238E27FC236}">
              <a16:creationId xmlns:a16="http://schemas.microsoft.com/office/drawing/2014/main" xmlns=""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4" name="254 CuadroTexto">
          <a:extLst>
            <a:ext uri="{FF2B5EF4-FFF2-40B4-BE49-F238E27FC236}">
              <a16:creationId xmlns:a16="http://schemas.microsoft.com/office/drawing/2014/main" xmlns=""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5" name="255 CuadroTexto">
          <a:extLst>
            <a:ext uri="{FF2B5EF4-FFF2-40B4-BE49-F238E27FC236}">
              <a16:creationId xmlns:a16="http://schemas.microsoft.com/office/drawing/2014/main" xmlns=""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6" name="256 CuadroTexto">
          <a:extLst>
            <a:ext uri="{FF2B5EF4-FFF2-40B4-BE49-F238E27FC236}">
              <a16:creationId xmlns:a16="http://schemas.microsoft.com/office/drawing/2014/main" xmlns=""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7" name="257 CuadroTexto">
          <a:extLst>
            <a:ext uri="{FF2B5EF4-FFF2-40B4-BE49-F238E27FC236}">
              <a16:creationId xmlns:a16="http://schemas.microsoft.com/office/drawing/2014/main" xmlns=""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8" name="258 CuadroTexto">
          <a:extLst>
            <a:ext uri="{FF2B5EF4-FFF2-40B4-BE49-F238E27FC236}">
              <a16:creationId xmlns:a16="http://schemas.microsoft.com/office/drawing/2014/main" xmlns=""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9" name="259 CuadroTexto">
          <a:extLst>
            <a:ext uri="{FF2B5EF4-FFF2-40B4-BE49-F238E27FC236}">
              <a16:creationId xmlns:a16="http://schemas.microsoft.com/office/drawing/2014/main" xmlns=""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0" name="260 CuadroTexto">
          <a:extLst>
            <a:ext uri="{FF2B5EF4-FFF2-40B4-BE49-F238E27FC236}">
              <a16:creationId xmlns:a16="http://schemas.microsoft.com/office/drawing/2014/main" xmlns=""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1" name="261 CuadroTexto">
          <a:extLst>
            <a:ext uri="{FF2B5EF4-FFF2-40B4-BE49-F238E27FC236}">
              <a16:creationId xmlns:a16="http://schemas.microsoft.com/office/drawing/2014/main" xmlns=""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2" name="262 CuadroTexto">
          <a:extLst>
            <a:ext uri="{FF2B5EF4-FFF2-40B4-BE49-F238E27FC236}">
              <a16:creationId xmlns:a16="http://schemas.microsoft.com/office/drawing/2014/main" xmlns=""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3" name="263 CuadroTexto">
          <a:extLst>
            <a:ext uri="{FF2B5EF4-FFF2-40B4-BE49-F238E27FC236}">
              <a16:creationId xmlns:a16="http://schemas.microsoft.com/office/drawing/2014/main" xmlns=""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4" name="264 CuadroTexto">
          <a:extLst>
            <a:ext uri="{FF2B5EF4-FFF2-40B4-BE49-F238E27FC236}">
              <a16:creationId xmlns:a16="http://schemas.microsoft.com/office/drawing/2014/main" xmlns=""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5" name="265 CuadroTexto">
          <a:extLst>
            <a:ext uri="{FF2B5EF4-FFF2-40B4-BE49-F238E27FC236}">
              <a16:creationId xmlns:a16="http://schemas.microsoft.com/office/drawing/2014/main" xmlns=""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6" name="266 CuadroTexto">
          <a:extLst>
            <a:ext uri="{FF2B5EF4-FFF2-40B4-BE49-F238E27FC236}">
              <a16:creationId xmlns:a16="http://schemas.microsoft.com/office/drawing/2014/main" xmlns=""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7" name="267 CuadroTexto">
          <a:extLst>
            <a:ext uri="{FF2B5EF4-FFF2-40B4-BE49-F238E27FC236}">
              <a16:creationId xmlns:a16="http://schemas.microsoft.com/office/drawing/2014/main" xmlns=""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8" name="285 CuadroTexto">
          <a:extLst>
            <a:ext uri="{FF2B5EF4-FFF2-40B4-BE49-F238E27FC236}">
              <a16:creationId xmlns:a16="http://schemas.microsoft.com/office/drawing/2014/main" xmlns=""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9" name="286 CuadroTexto">
          <a:extLst>
            <a:ext uri="{FF2B5EF4-FFF2-40B4-BE49-F238E27FC236}">
              <a16:creationId xmlns:a16="http://schemas.microsoft.com/office/drawing/2014/main" xmlns=""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0" name="287 CuadroTexto">
          <a:extLst>
            <a:ext uri="{FF2B5EF4-FFF2-40B4-BE49-F238E27FC236}">
              <a16:creationId xmlns:a16="http://schemas.microsoft.com/office/drawing/2014/main" xmlns=""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1" name="288 CuadroTexto">
          <a:extLst>
            <a:ext uri="{FF2B5EF4-FFF2-40B4-BE49-F238E27FC236}">
              <a16:creationId xmlns:a16="http://schemas.microsoft.com/office/drawing/2014/main" xmlns=""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2" name="289 CuadroTexto">
          <a:extLst>
            <a:ext uri="{FF2B5EF4-FFF2-40B4-BE49-F238E27FC236}">
              <a16:creationId xmlns:a16="http://schemas.microsoft.com/office/drawing/2014/main" xmlns=""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3" name="290 CuadroTexto">
          <a:extLst>
            <a:ext uri="{FF2B5EF4-FFF2-40B4-BE49-F238E27FC236}">
              <a16:creationId xmlns:a16="http://schemas.microsoft.com/office/drawing/2014/main" xmlns=""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4" name="291 CuadroTexto">
          <a:extLst>
            <a:ext uri="{FF2B5EF4-FFF2-40B4-BE49-F238E27FC236}">
              <a16:creationId xmlns:a16="http://schemas.microsoft.com/office/drawing/2014/main" xmlns=""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5" name="292 CuadroTexto">
          <a:extLst>
            <a:ext uri="{FF2B5EF4-FFF2-40B4-BE49-F238E27FC236}">
              <a16:creationId xmlns:a16="http://schemas.microsoft.com/office/drawing/2014/main" xmlns=""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6" name="293 CuadroTexto">
          <a:extLst>
            <a:ext uri="{FF2B5EF4-FFF2-40B4-BE49-F238E27FC236}">
              <a16:creationId xmlns:a16="http://schemas.microsoft.com/office/drawing/2014/main" xmlns=""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7" name="294 CuadroTexto">
          <a:extLst>
            <a:ext uri="{FF2B5EF4-FFF2-40B4-BE49-F238E27FC236}">
              <a16:creationId xmlns:a16="http://schemas.microsoft.com/office/drawing/2014/main" xmlns=""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8" name="295 CuadroTexto">
          <a:extLst>
            <a:ext uri="{FF2B5EF4-FFF2-40B4-BE49-F238E27FC236}">
              <a16:creationId xmlns:a16="http://schemas.microsoft.com/office/drawing/2014/main" xmlns=""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9" name="296 CuadroTexto">
          <a:extLst>
            <a:ext uri="{FF2B5EF4-FFF2-40B4-BE49-F238E27FC236}">
              <a16:creationId xmlns:a16="http://schemas.microsoft.com/office/drawing/2014/main" xmlns=""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0" name="298 CuadroTexto">
          <a:extLst>
            <a:ext uri="{FF2B5EF4-FFF2-40B4-BE49-F238E27FC236}">
              <a16:creationId xmlns:a16="http://schemas.microsoft.com/office/drawing/2014/main" xmlns="" id="{00000000-0008-0000-2000-000040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1" name="299 CuadroTexto">
          <a:extLst>
            <a:ext uri="{FF2B5EF4-FFF2-40B4-BE49-F238E27FC236}">
              <a16:creationId xmlns:a16="http://schemas.microsoft.com/office/drawing/2014/main" xmlns="" id="{00000000-0008-0000-2000-000041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2" name="300 CuadroTexto">
          <a:extLst>
            <a:ext uri="{FF2B5EF4-FFF2-40B4-BE49-F238E27FC236}">
              <a16:creationId xmlns:a16="http://schemas.microsoft.com/office/drawing/2014/main" xmlns="" id="{00000000-0008-0000-2000-000042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3" name="301 CuadroTexto">
          <a:extLst>
            <a:ext uri="{FF2B5EF4-FFF2-40B4-BE49-F238E27FC236}">
              <a16:creationId xmlns:a16="http://schemas.microsoft.com/office/drawing/2014/main" xmlns="" id="{00000000-0008-0000-2000-000043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4" name="302 CuadroTexto">
          <a:extLst>
            <a:ext uri="{FF2B5EF4-FFF2-40B4-BE49-F238E27FC236}">
              <a16:creationId xmlns:a16="http://schemas.microsoft.com/office/drawing/2014/main" xmlns="" id="{00000000-0008-0000-2000-000044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5" name="303 CuadroTexto">
          <a:extLst>
            <a:ext uri="{FF2B5EF4-FFF2-40B4-BE49-F238E27FC236}">
              <a16:creationId xmlns:a16="http://schemas.microsoft.com/office/drawing/2014/main" xmlns="" id="{00000000-0008-0000-2000-000045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6" name="304 CuadroTexto">
          <a:extLst>
            <a:ext uri="{FF2B5EF4-FFF2-40B4-BE49-F238E27FC236}">
              <a16:creationId xmlns:a16="http://schemas.microsoft.com/office/drawing/2014/main" xmlns="" id="{00000000-0008-0000-2000-000046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7" name="305 CuadroTexto">
          <a:extLst>
            <a:ext uri="{FF2B5EF4-FFF2-40B4-BE49-F238E27FC236}">
              <a16:creationId xmlns:a16="http://schemas.microsoft.com/office/drawing/2014/main" xmlns="" id="{00000000-0008-0000-2000-000047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8" name="452 CuadroTexto">
          <a:extLst>
            <a:ext uri="{FF2B5EF4-FFF2-40B4-BE49-F238E27FC236}">
              <a16:creationId xmlns:a16="http://schemas.microsoft.com/office/drawing/2014/main" xmlns="" id="{00000000-0008-0000-2000-000048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49" name="17 CuadroTexto">
          <a:extLst>
            <a:ext uri="{FF2B5EF4-FFF2-40B4-BE49-F238E27FC236}">
              <a16:creationId xmlns:a16="http://schemas.microsoft.com/office/drawing/2014/main" xmlns=""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450" name="90 CuadroTexto">
          <a:extLst>
            <a:ext uri="{FF2B5EF4-FFF2-40B4-BE49-F238E27FC236}">
              <a16:creationId xmlns:a16="http://schemas.microsoft.com/office/drawing/2014/main" xmlns="" id="{00000000-0008-0000-2000-00004A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1" name="91 CuadroTexto">
          <a:extLst>
            <a:ext uri="{FF2B5EF4-FFF2-40B4-BE49-F238E27FC236}">
              <a16:creationId xmlns:a16="http://schemas.microsoft.com/office/drawing/2014/main" xmlns="" id="{00000000-0008-0000-2000-00004B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2" name="92 CuadroTexto">
          <a:extLst>
            <a:ext uri="{FF2B5EF4-FFF2-40B4-BE49-F238E27FC236}">
              <a16:creationId xmlns:a16="http://schemas.microsoft.com/office/drawing/2014/main" xmlns="" id="{00000000-0008-0000-2000-00004C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3" name="93 CuadroTexto">
          <a:extLst>
            <a:ext uri="{FF2B5EF4-FFF2-40B4-BE49-F238E27FC236}">
              <a16:creationId xmlns:a16="http://schemas.microsoft.com/office/drawing/2014/main" xmlns="" id="{00000000-0008-0000-2000-00004D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4" name="94 CuadroTexto">
          <a:extLst>
            <a:ext uri="{FF2B5EF4-FFF2-40B4-BE49-F238E27FC236}">
              <a16:creationId xmlns:a16="http://schemas.microsoft.com/office/drawing/2014/main" xmlns="" id="{00000000-0008-0000-2000-00004E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5" name="95 CuadroTexto">
          <a:extLst>
            <a:ext uri="{FF2B5EF4-FFF2-40B4-BE49-F238E27FC236}">
              <a16:creationId xmlns:a16="http://schemas.microsoft.com/office/drawing/2014/main" xmlns="" id="{00000000-0008-0000-2000-00004F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6" name="96 CuadroTexto">
          <a:extLst>
            <a:ext uri="{FF2B5EF4-FFF2-40B4-BE49-F238E27FC236}">
              <a16:creationId xmlns:a16="http://schemas.microsoft.com/office/drawing/2014/main" xmlns="" id="{00000000-0008-0000-2000-000050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7" name="97 CuadroTexto">
          <a:extLst>
            <a:ext uri="{FF2B5EF4-FFF2-40B4-BE49-F238E27FC236}">
              <a16:creationId xmlns:a16="http://schemas.microsoft.com/office/drawing/2014/main" xmlns="" id="{00000000-0008-0000-2000-000051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8" name="98 CuadroTexto">
          <a:extLst>
            <a:ext uri="{FF2B5EF4-FFF2-40B4-BE49-F238E27FC236}">
              <a16:creationId xmlns:a16="http://schemas.microsoft.com/office/drawing/2014/main" xmlns="" id="{00000000-0008-0000-2000-000052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9" name="99 CuadroTexto">
          <a:extLst>
            <a:ext uri="{FF2B5EF4-FFF2-40B4-BE49-F238E27FC236}">
              <a16:creationId xmlns:a16="http://schemas.microsoft.com/office/drawing/2014/main" xmlns="" id="{00000000-0008-0000-2000-000053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60" name="100 CuadroTexto">
          <a:extLst>
            <a:ext uri="{FF2B5EF4-FFF2-40B4-BE49-F238E27FC236}">
              <a16:creationId xmlns:a16="http://schemas.microsoft.com/office/drawing/2014/main" xmlns="" id="{00000000-0008-0000-2000-000054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61" name="101 CuadroTexto">
          <a:extLst>
            <a:ext uri="{FF2B5EF4-FFF2-40B4-BE49-F238E27FC236}">
              <a16:creationId xmlns:a16="http://schemas.microsoft.com/office/drawing/2014/main" xmlns="" id="{00000000-0008-0000-2000-000055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2" name="118 CuadroTexto">
          <a:extLst>
            <a:ext uri="{FF2B5EF4-FFF2-40B4-BE49-F238E27FC236}">
              <a16:creationId xmlns:a16="http://schemas.microsoft.com/office/drawing/2014/main" xmlns=""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3" name="119 CuadroTexto">
          <a:extLst>
            <a:ext uri="{FF2B5EF4-FFF2-40B4-BE49-F238E27FC236}">
              <a16:creationId xmlns:a16="http://schemas.microsoft.com/office/drawing/2014/main" xmlns=""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4" name="120 CuadroTexto">
          <a:extLst>
            <a:ext uri="{FF2B5EF4-FFF2-40B4-BE49-F238E27FC236}">
              <a16:creationId xmlns:a16="http://schemas.microsoft.com/office/drawing/2014/main" xmlns=""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5" name="121 CuadroTexto">
          <a:extLst>
            <a:ext uri="{FF2B5EF4-FFF2-40B4-BE49-F238E27FC236}">
              <a16:creationId xmlns:a16="http://schemas.microsoft.com/office/drawing/2014/main" xmlns=""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6" name="122 CuadroTexto">
          <a:extLst>
            <a:ext uri="{FF2B5EF4-FFF2-40B4-BE49-F238E27FC236}">
              <a16:creationId xmlns:a16="http://schemas.microsoft.com/office/drawing/2014/main" xmlns=""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7" name="123 CuadroTexto">
          <a:extLst>
            <a:ext uri="{FF2B5EF4-FFF2-40B4-BE49-F238E27FC236}">
              <a16:creationId xmlns:a16="http://schemas.microsoft.com/office/drawing/2014/main" xmlns=""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8" name="124 CuadroTexto">
          <a:extLst>
            <a:ext uri="{FF2B5EF4-FFF2-40B4-BE49-F238E27FC236}">
              <a16:creationId xmlns:a16="http://schemas.microsoft.com/office/drawing/2014/main" xmlns=""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9" name="125 CuadroTexto">
          <a:extLst>
            <a:ext uri="{FF2B5EF4-FFF2-40B4-BE49-F238E27FC236}">
              <a16:creationId xmlns:a16="http://schemas.microsoft.com/office/drawing/2014/main" xmlns=""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0" name="143 CuadroTexto">
          <a:extLst>
            <a:ext uri="{FF2B5EF4-FFF2-40B4-BE49-F238E27FC236}">
              <a16:creationId xmlns:a16="http://schemas.microsoft.com/office/drawing/2014/main" xmlns=""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1" name="144 CuadroTexto">
          <a:extLst>
            <a:ext uri="{FF2B5EF4-FFF2-40B4-BE49-F238E27FC236}">
              <a16:creationId xmlns:a16="http://schemas.microsoft.com/office/drawing/2014/main" xmlns=""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2" name="145 CuadroTexto">
          <a:extLst>
            <a:ext uri="{FF2B5EF4-FFF2-40B4-BE49-F238E27FC236}">
              <a16:creationId xmlns:a16="http://schemas.microsoft.com/office/drawing/2014/main" xmlns=""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3" name="146 CuadroTexto">
          <a:extLst>
            <a:ext uri="{FF2B5EF4-FFF2-40B4-BE49-F238E27FC236}">
              <a16:creationId xmlns:a16="http://schemas.microsoft.com/office/drawing/2014/main" xmlns=""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4" name="147 CuadroTexto">
          <a:extLst>
            <a:ext uri="{FF2B5EF4-FFF2-40B4-BE49-F238E27FC236}">
              <a16:creationId xmlns:a16="http://schemas.microsoft.com/office/drawing/2014/main" xmlns=""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5" name="148 CuadroTexto">
          <a:extLst>
            <a:ext uri="{FF2B5EF4-FFF2-40B4-BE49-F238E27FC236}">
              <a16:creationId xmlns:a16="http://schemas.microsoft.com/office/drawing/2014/main" xmlns=""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6" name="149 CuadroTexto">
          <a:extLst>
            <a:ext uri="{FF2B5EF4-FFF2-40B4-BE49-F238E27FC236}">
              <a16:creationId xmlns:a16="http://schemas.microsoft.com/office/drawing/2014/main" xmlns=""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7" name="150 CuadroTexto">
          <a:extLst>
            <a:ext uri="{FF2B5EF4-FFF2-40B4-BE49-F238E27FC236}">
              <a16:creationId xmlns:a16="http://schemas.microsoft.com/office/drawing/2014/main" xmlns=""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8" name="151 CuadroTexto">
          <a:extLst>
            <a:ext uri="{FF2B5EF4-FFF2-40B4-BE49-F238E27FC236}">
              <a16:creationId xmlns:a16="http://schemas.microsoft.com/office/drawing/2014/main" xmlns=""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9" name="152 CuadroTexto">
          <a:extLst>
            <a:ext uri="{FF2B5EF4-FFF2-40B4-BE49-F238E27FC236}">
              <a16:creationId xmlns:a16="http://schemas.microsoft.com/office/drawing/2014/main" xmlns=""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0" name="153 CuadroTexto">
          <a:extLst>
            <a:ext uri="{FF2B5EF4-FFF2-40B4-BE49-F238E27FC236}">
              <a16:creationId xmlns:a16="http://schemas.microsoft.com/office/drawing/2014/main" xmlns=""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1" name="154 CuadroTexto">
          <a:extLst>
            <a:ext uri="{FF2B5EF4-FFF2-40B4-BE49-F238E27FC236}">
              <a16:creationId xmlns:a16="http://schemas.microsoft.com/office/drawing/2014/main" xmlns=""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2" name="155 CuadroTexto">
          <a:extLst>
            <a:ext uri="{FF2B5EF4-FFF2-40B4-BE49-F238E27FC236}">
              <a16:creationId xmlns:a16="http://schemas.microsoft.com/office/drawing/2014/main" xmlns=""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3" name="156 CuadroTexto">
          <a:extLst>
            <a:ext uri="{FF2B5EF4-FFF2-40B4-BE49-F238E27FC236}">
              <a16:creationId xmlns:a16="http://schemas.microsoft.com/office/drawing/2014/main" xmlns=""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4" name="157 CuadroTexto">
          <a:extLst>
            <a:ext uri="{FF2B5EF4-FFF2-40B4-BE49-F238E27FC236}">
              <a16:creationId xmlns:a16="http://schemas.microsoft.com/office/drawing/2014/main" xmlns=""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5" name="158 CuadroTexto">
          <a:extLst>
            <a:ext uri="{FF2B5EF4-FFF2-40B4-BE49-F238E27FC236}">
              <a16:creationId xmlns:a16="http://schemas.microsoft.com/office/drawing/2014/main" xmlns=""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6" name="159 CuadroTexto">
          <a:extLst>
            <a:ext uri="{FF2B5EF4-FFF2-40B4-BE49-F238E27FC236}">
              <a16:creationId xmlns:a16="http://schemas.microsoft.com/office/drawing/2014/main" xmlns=""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7" name="160 CuadroTexto">
          <a:extLst>
            <a:ext uri="{FF2B5EF4-FFF2-40B4-BE49-F238E27FC236}">
              <a16:creationId xmlns:a16="http://schemas.microsoft.com/office/drawing/2014/main" xmlns=""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8" name="161 CuadroTexto">
          <a:extLst>
            <a:ext uri="{FF2B5EF4-FFF2-40B4-BE49-F238E27FC236}">
              <a16:creationId xmlns:a16="http://schemas.microsoft.com/office/drawing/2014/main" xmlns=""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9" name="162 CuadroTexto">
          <a:extLst>
            <a:ext uri="{FF2B5EF4-FFF2-40B4-BE49-F238E27FC236}">
              <a16:creationId xmlns:a16="http://schemas.microsoft.com/office/drawing/2014/main" xmlns=""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0" name="163 CuadroTexto">
          <a:extLst>
            <a:ext uri="{FF2B5EF4-FFF2-40B4-BE49-F238E27FC236}">
              <a16:creationId xmlns:a16="http://schemas.microsoft.com/office/drawing/2014/main" xmlns=""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1" name="164 CuadroTexto">
          <a:extLst>
            <a:ext uri="{FF2B5EF4-FFF2-40B4-BE49-F238E27FC236}">
              <a16:creationId xmlns:a16="http://schemas.microsoft.com/office/drawing/2014/main" xmlns=""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2" name="165 CuadroTexto">
          <a:extLst>
            <a:ext uri="{FF2B5EF4-FFF2-40B4-BE49-F238E27FC236}">
              <a16:creationId xmlns:a16="http://schemas.microsoft.com/office/drawing/2014/main" xmlns=""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3" name="166 CuadroTexto">
          <a:extLst>
            <a:ext uri="{FF2B5EF4-FFF2-40B4-BE49-F238E27FC236}">
              <a16:creationId xmlns:a16="http://schemas.microsoft.com/office/drawing/2014/main" xmlns=""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4" name="167 CuadroTexto">
          <a:extLst>
            <a:ext uri="{FF2B5EF4-FFF2-40B4-BE49-F238E27FC236}">
              <a16:creationId xmlns:a16="http://schemas.microsoft.com/office/drawing/2014/main" xmlns=""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5" name="168 CuadroTexto">
          <a:extLst>
            <a:ext uri="{FF2B5EF4-FFF2-40B4-BE49-F238E27FC236}">
              <a16:creationId xmlns:a16="http://schemas.microsoft.com/office/drawing/2014/main" xmlns=""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6" name="169 CuadroTexto">
          <a:extLst>
            <a:ext uri="{FF2B5EF4-FFF2-40B4-BE49-F238E27FC236}">
              <a16:creationId xmlns:a16="http://schemas.microsoft.com/office/drawing/2014/main" xmlns=""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7" name="170 CuadroTexto">
          <a:extLst>
            <a:ext uri="{FF2B5EF4-FFF2-40B4-BE49-F238E27FC236}">
              <a16:creationId xmlns:a16="http://schemas.microsoft.com/office/drawing/2014/main" xmlns=""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8" name="171 CuadroTexto">
          <a:extLst>
            <a:ext uri="{FF2B5EF4-FFF2-40B4-BE49-F238E27FC236}">
              <a16:creationId xmlns:a16="http://schemas.microsoft.com/office/drawing/2014/main" xmlns=""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9" name="172 CuadroTexto">
          <a:extLst>
            <a:ext uri="{FF2B5EF4-FFF2-40B4-BE49-F238E27FC236}">
              <a16:creationId xmlns:a16="http://schemas.microsoft.com/office/drawing/2014/main" xmlns=""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0" name="173 CuadroTexto">
          <a:extLst>
            <a:ext uri="{FF2B5EF4-FFF2-40B4-BE49-F238E27FC236}">
              <a16:creationId xmlns:a16="http://schemas.microsoft.com/office/drawing/2014/main" xmlns=""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1" name="174 CuadroTexto">
          <a:extLst>
            <a:ext uri="{FF2B5EF4-FFF2-40B4-BE49-F238E27FC236}">
              <a16:creationId xmlns:a16="http://schemas.microsoft.com/office/drawing/2014/main" xmlns=""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2" name="175 CuadroTexto">
          <a:extLst>
            <a:ext uri="{FF2B5EF4-FFF2-40B4-BE49-F238E27FC236}">
              <a16:creationId xmlns:a16="http://schemas.microsoft.com/office/drawing/2014/main" xmlns=""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3" name="176 CuadroTexto">
          <a:extLst>
            <a:ext uri="{FF2B5EF4-FFF2-40B4-BE49-F238E27FC236}">
              <a16:creationId xmlns:a16="http://schemas.microsoft.com/office/drawing/2014/main" xmlns=""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4" name="177 CuadroTexto">
          <a:extLst>
            <a:ext uri="{FF2B5EF4-FFF2-40B4-BE49-F238E27FC236}">
              <a16:creationId xmlns:a16="http://schemas.microsoft.com/office/drawing/2014/main" xmlns=""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5" name="178 CuadroTexto">
          <a:extLst>
            <a:ext uri="{FF2B5EF4-FFF2-40B4-BE49-F238E27FC236}">
              <a16:creationId xmlns:a16="http://schemas.microsoft.com/office/drawing/2014/main" xmlns=""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6" name="179 CuadroTexto">
          <a:extLst>
            <a:ext uri="{FF2B5EF4-FFF2-40B4-BE49-F238E27FC236}">
              <a16:creationId xmlns:a16="http://schemas.microsoft.com/office/drawing/2014/main" xmlns=""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7" name="180 CuadroTexto">
          <a:extLst>
            <a:ext uri="{FF2B5EF4-FFF2-40B4-BE49-F238E27FC236}">
              <a16:creationId xmlns:a16="http://schemas.microsoft.com/office/drawing/2014/main" xmlns=""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8" name="181 CuadroTexto">
          <a:extLst>
            <a:ext uri="{FF2B5EF4-FFF2-40B4-BE49-F238E27FC236}">
              <a16:creationId xmlns:a16="http://schemas.microsoft.com/office/drawing/2014/main" xmlns=""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9" name="182 CuadroTexto">
          <a:extLst>
            <a:ext uri="{FF2B5EF4-FFF2-40B4-BE49-F238E27FC236}">
              <a16:creationId xmlns:a16="http://schemas.microsoft.com/office/drawing/2014/main" xmlns=""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0" name="183 CuadroTexto">
          <a:extLst>
            <a:ext uri="{FF2B5EF4-FFF2-40B4-BE49-F238E27FC236}">
              <a16:creationId xmlns:a16="http://schemas.microsoft.com/office/drawing/2014/main" xmlns=""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1" name="184 CuadroTexto">
          <a:extLst>
            <a:ext uri="{FF2B5EF4-FFF2-40B4-BE49-F238E27FC236}">
              <a16:creationId xmlns:a16="http://schemas.microsoft.com/office/drawing/2014/main" xmlns=""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2" name="185 CuadroTexto">
          <a:extLst>
            <a:ext uri="{FF2B5EF4-FFF2-40B4-BE49-F238E27FC236}">
              <a16:creationId xmlns:a16="http://schemas.microsoft.com/office/drawing/2014/main" xmlns=""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3" name="186 CuadroTexto">
          <a:extLst>
            <a:ext uri="{FF2B5EF4-FFF2-40B4-BE49-F238E27FC236}">
              <a16:creationId xmlns:a16="http://schemas.microsoft.com/office/drawing/2014/main" xmlns=""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4" name="187 CuadroTexto">
          <a:extLst>
            <a:ext uri="{FF2B5EF4-FFF2-40B4-BE49-F238E27FC236}">
              <a16:creationId xmlns:a16="http://schemas.microsoft.com/office/drawing/2014/main" xmlns=""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5" name="188 CuadroTexto">
          <a:extLst>
            <a:ext uri="{FF2B5EF4-FFF2-40B4-BE49-F238E27FC236}">
              <a16:creationId xmlns:a16="http://schemas.microsoft.com/office/drawing/2014/main" xmlns=""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6" name="189 CuadroTexto">
          <a:extLst>
            <a:ext uri="{FF2B5EF4-FFF2-40B4-BE49-F238E27FC236}">
              <a16:creationId xmlns:a16="http://schemas.microsoft.com/office/drawing/2014/main" xmlns=""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7" name="190 CuadroTexto">
          <a:extLst>
            <a:ext uri="{FF2B5EF4-FFF2-40B4-BE49-F238E27FC236}">
              <a16:creationId xmlns:a16="http://schemas.microsoft.com/office/drawing/2014/main" xmlns=""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8" name="191 CuadroTexto">
          <a:extLst>
            <a:ext uri="{FF2B5EF4-FFF2-40B4-BE49-F238E27FC236}">
              <a16:creationId xmlns:a16="http://schemas.microsoft.com/office/drawing/2014/main" xmlns=""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9" name="192 CuadroTexto">
          <a:extLst>
            <a:ext uri="{FF2B5EF4-FFF2-40B4-BE49-F238E27FC236}">
              <a16:creationId xmlns:a16="http://schemas.microsoft.com/office/drawing/2014/main" xmlns=""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0" name="193 CuadroTexto">
          <a:extLst>
            <a:ext uri="{FF2B5EF4-FFF2-40B4-BE49-F238E27FC236}">
              <a16:creationId xmlns:a16="http://schemas.microsoft.com/office/drawing/2014/main" xmlns=""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1" name="194 CuadroTexto">
          <a:extLst>
            <a:ext uri="{FF2B5EF4-FFF2-40B4-BE49-F238E27FC236}">
              <a16:creationId xmlns:a16="http://schemas.microsoft.com/office/drawing/2014/main" xmlns=""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2" name="195 CuadroTexto">
          <a:extLst>
            <a:ext uri="{FF2B5EF4-FFF2-40B4-BE49-F238E27FC236}">
              <a16:creationId xmlns:a16="http://schemas.microsoft.com/office/drawing/2014/main" xmlns=""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3" name="196 CuadroTexto">
          <a:extLst>
            <a:ext uri="{FF2B5EF4-FFF2-40B4-BE49-F238E27FC236}">
              <a16:creationId xmlns:a16="http://schemas.microsoft.com/office/drawing/2014/main" xmlns=""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4" name="197 CuadroTexto">
          <a:extLst>
            <a:ext uri="{FF2B5EF4-FFF2-40B4-BE49-F238E27FC236}">
              <a16:creationId xmlns:a16="http://schemas.microsoft.com/office/drawing/2014/main" xmlns=""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5" name="198 CuadroTexto">
          <a:extLst>
            <a:ext uri="{FF2B5EF4-FFF2-40B4-BE49-F238E27FC236}">
              <a16:creationId xmlns:a16="http://schemas.microsoft.com/office/drawing/2014/main" xmlns=""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6" name="199 CuadroTexto">
          <a:extLst>
            <a:ext uri="{FF2B5EF4-FFF2-40B4-BE49-F238E27FC236}">
              <a16:creationId xmlns:a16="http://schemas.microsoft.com/office/drawing/2014/main" xmlns=""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7" name="200 CuadroTexto">
          <a:extLst>
            <a:ext uri="{FF2B5EF4-FFF2-40B4-BE49-F238E27FC236}">
              <a16:creationId xmlns:a16="http://schemas.microsoft.com/office/drawing/2014/main" xmlns=""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8" name="201 CuadroTexto">
          <a:extLst>
            <a:ext uri="{FF2B5EF4-FFF2-40B4-BE49-F238E27FC236}">
              <a16:creationId xmlns:a16="http://schemas.microsoft.com/office/drawing/2014/main" xmlns=""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9" name="202 CuadroTexto">
          <a:extLst>
            <a:ext uri="{FF2B5EF4-FFF2-40B4-BE49-F238E27FC236}">
              <a16:creationId xmlns:a16="http://schemas.microsoft.com/office/drawing/2014/main" xmlns=""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0" name="203 CuadroTexto">
          <a:extLst>
            <a:ext uri="{FF2B5EF4-FFF2-40B4-BE49-F238E27FC236}">
              <a16:creationId xmlns:a16="http://schemas.microsoft.com/office/drawing/2014/main" xmlns=""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1" name="204 CuadroTexto">
          <a:extLst>
            <a:ext uri="{FF2B5EF4-FFF2-40B4-BE49-F238E27FC236}">
              <a16:creationId xmlns:a16="http://schemas.microsoft.com/office/drawing/2014/main" xmlns=""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2" name="205 CuadroTexto">
          <a:extLst>
            <a:ext uri="{FF2B5EF4-FFF2-40B4-BE49-F238E27FC236}">
              <a16:creationId xmlns:a16="http://schemas.microsoft.com/office/drawing/2014/main" xmlns=""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3" name="206 CuadroTexto">
          <a:extLst>
            <a:ext uri="{FF2B5EF4-FFF2-40B4-BE49-F238E27FC236}">
              <a16:creationId xmlns:a16="http://schemas.microsoft.com/office/drawing/2014/main" xmlns=""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4" name="207 CuadroTexto">
          <a:extLst>
            <a:ext uri="{FF2B5EF4-FFF2-40B4-BE49-F238E27FC236}">
              <a16:creationId xmlns:a16="http://schemas.microsoft.com/office/drawing/2014/main" xmlns=""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5" name="208 CuadroTexto">
          <a:extLst>
            <a:ext uri="{FF2B5EF4-FFF2-40B4-BE49-F238E27FC236}">
              <a16:creationId xmlns:a16="http://schemas.microsoft.com/office/drawing/2014/main" xmlns=""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6" name="209 CuadroTexto">
          <a:extLst>
            <a:ext uri="{FF2B5EF4-FFF2-40B4-BE49-F238E27FC236}">
              <a16:creationId xmlns:a16="http://schemas.microsoft.com/office/drawing/2014/main" xmlns=""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7" name="210 CuadroTexto">
          <a:extLst>
            <a:ext uri="{FF2B5EF4-FFF2-40B4-BE49-F238E27FC236}">
              <a16:creationId xmlns:a16="http://schemas.microsoft.com/office/drawing/2014/main" xmlns=""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8" name="211 CuadroTexto">
          <a:extLst>
            <a:ext uri="{FF2B5EF4-FFF2-40B4-BE49-F238E27FC236}">
              <a16:creationId xmlns:a16="http://schemas.microsoft.com/office/drawing/2014/main" xmlns=""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9" name="212 CuadroTexto">
          <a:extLst>
            <a:ext uri="{FF2B5EF4-FFF2-40B4-BE49-F238E27FC236}">
              <a16:creationId xmlns:a16="http://schemas.microsoft.com/office/drawing/2014/main" xmlns=""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0" name="213 CuadroTexto">
          <a:extLst>
            <a:ext uri="{FF2B5EF4-FFF2-40B4-BE49-F238E27FC236}">
              <a16:creationId xmlns:a16="http://schemas.microsoft.com/office/drawing/2014/main" xmlns=""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1" name="214 CuadroTexto">
          <a:extLst>
            <a:ext uri="{FF2B5EF4-FFF2-40B4-BE49-F238E27FC236}">
              <a16:creationId xmlns:a16="http://schemas.microsoft.com/office/drawing/2014/main" xmlns=""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2" name="215 CuadroTexto">
          <a:extLst>
            <a:ext uri="{FF2B5EF4-FFF2-40B4-BE49-F238E27FC236}">
              <a16:creationId xmlns:a16="http://schemas.microsoft.com/office/drawing/2014/main" xmlns=""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3" name="216 CuadroTexto">
          <a:extLst>
            <a:ext uri="{FF2B5EF4-FFF2-40B4-BE49-F238E27FC236}">
              <a16:creationId xmlns:a16="http://schemas.microsoft.com/office/drawing/2014/main" xmlns=""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4" name="217 CuadroTexto">
          <a:extLst>
            <a:ext uri="{FF2B5EF4-FFF2-40B4-BE49-F238E27FC236}">
              <a16:creationId xmlns:a16="http://schemas.microsoft.com/office/drawing/2014/main" xmlns=""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5" name="218 CuadroTexto">
          <a:extLst>
            <a:ext uri="{FF2B5EF4-FFF2-40B4-BE49-F238E27FC236}">
              <a16:creationId xmlns:a16="http://schemas.microsoft.com/office/drawing/2014/main" xmlns=""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6" name="219 CuadroTexto">
          <a:extLst>
            <a:ext uri="{FF2B5EF4-FFF2-40B4-BE49-F238E27FC236}">
              <a16:creationId xmlns:a16="http://schemas.microsoft.com/office/drawing/2014/main" xmlns=""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7" name="220 CuadroTexto">
          <a:extLst>
            <a:ext uri="{FF2B5EF4-FFF2-40B4-BE49-F238E27FC236}">
              <a16:creationId xmlns:a16="http://schemas.microsoft.com/office/drawing/2014/main" xmlns=""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8" name="221 CuadroTexto">
          <a:extLst>
            <a:ext uri="{FF2B5EF4-FFF2-40B4-BE49-F238E27FC236}">
              <a16:creationId xmlns:a16="http://schemas.microsoft.com/office/drawing/2014/main" xmlns=""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9" name="222 CuadroTexto">
          <a:extLst>
            <a:ext uri="{FF2B5EF4-FFF2-40B4-BE49-F238E27FC236}">
              <a16:creationId xmlns:a16="http://schemas.microsoft.com/office/drawing/2014/main" xmlns=""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0" name="223 CuadroTexto">
          <a:extLst>
            <a:ext uri="{FF2B5EF4-FFF2-40B4-BE49-F238E27FC236}">
              <a16:creationId xmlns:a16="http://schemas.microsoft.com/office/drawing/2014/main" xmlns=""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1" name="224 CuadroTexto">
          <a:extLst>
            <a:ext uri="{FF2B5EF4-FFF2-40B4-BE49-F238E27FC236}">
              <a16:creationId xmlns:a16="http://schemas.microsoft.com/office/drawing/2014/main" xmlns=""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2" name="225 CuadroTexto">
          <a:extLst>
            <a:ext uri="{FF2B5EF4-FFF2-40B4-BE49-F238E27FC236}">
              <a16:creationId xmlns:a16="http://schemas.microsoft.com/office/drawing/2014/main" xmlns=""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3" name="226 CuadroTexto">
          <a:extLst>
            <a:ext uri="{FF2B5EF4-FFF2-40B4-BE49-F238E27FC236}">
              <a16:creationId xmlns:a16="http://schemas.microsoft.com/office/drawing/2014/main" xmlns=""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4" name="227 CuadroTexto">
          <a:extLst>
            <a:ext uri="{FF2B5EF4-FFF2-40B4-BE49-F238E27FC236}">
              <a16:creationId xmlns:a16="http://schemas.microsoft.com/office/drawing/2014/main" xmlns=""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5" name="228 CuadroTexto">
          <a:extLst>
            <a:ext uri="{FF2B5EF4-FFF2-40B4-BE49-F238E27FC236}">
              <a16:creationId xmlns:a16="http://schemas.microsoft.com/office/drawing/2014/main" xmlns=""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6" name="229 CuadroTexto">
          <a:extLst>
            <a:ext uri="{FF2B5EF4-FFF2-40B4-BE49-F238E27FC236}">
              <a16:creationId xmlns:a16="http://schemas.microsoft.com/office/drawing/2014/main" xmlns=""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7" name="230 CuadroTexto">
          <a:extLst>
            <a:ext uri="{FF2B5EF4-FFF2-40B4-BE49-F238E27FC236}">
              <a16:creationId xmlns:a16="http://schemas.microsoft.com/office/drawing/2014/main" xmlns=""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8" name="231 CuadroTexto">
          <a:extLst>
            <a:ext uri="{FF2B5EF4-FFF2-40B4-BE49-F238E27FC236}">
              <a16:creationId xmlns:a16="http://schemas.microsoft.com/office/drawing/2014/main" xmlns=""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9" name="232 CuadroTexto">
          <a:extLst>
            <a:ext uri="{FF2B5EF4-FFF2-40B4-BE49-F238E27FC236}">
              <a16:creationId xmlns:a16="http://schemas.microsoft.com/office/drawing/2014/main" xmlns=""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0" name="233 CuadroTexto">
          <a:extLst>
            <a:ext uri="{FF2B5EF4-FFF2-40B4-BE49-F238E27FC236}">
              <a16:creationId xmlns:a16="http://schemas.microsoft.com/office/drawing/2014/main" xmlns=""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1" name="234 CuadroTexto">
          <a:extLst>
            <a:ext uri="{FF2B5EF4-FFF2-40B4-BE49-F238E27FC236}">
              <a16:creationId xmlns:a16="http://schemas.microsoft.com/office/drawing/2014/main" xmlns=""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2" name="235 CuadroTexto">
          <a:extLst>
            <a:ext uri="{FF2B5EF4-FFF2-40B4-BE49-F238E27FC236}">
              <a16:creationId xmlns:a16="http://schemas.microsoft.com/office/drawing/2014/main" xmlns=""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3" name="236 CuadroTexto">
          <a:extLst>
            <a:ext uri="{FF2B5EF4-FFF2-40B4-BE49-F238E27FC236}">
              <a16:creationId xmlns:a16="http://schemas.microsoft.com/office/drawing/2014/main" xmlns=""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4" name="237 CuadroTexto">
          <a:extLst>
            <a:ext uri="{FF2B5EF4-FFF2-40B4-BE49-F238E27FC236}">
              <a16:creationId xmlns:a16="http://schemas.microsoft.com/office/drawing/2014/main" xmlns=""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5" name="238 CuadroTexto">
          <a:extLst>
            <a:ext uri="{FF2B5EF4-FFF2-40B4-BE49-F238E27FC236}">
              <a16:creationId xmlns:a16="http://schemas.microsoft.com/office/drawing/2014/main" xmlns=""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6" name="239 CuadroTexto">
          <a:extLst>
            <a:ext uri="{FF2B5EF4-FFF2-40B4-BE49-F238E27FC236}">
              <a16:creationId xmlns:a16="http://schemas.microsoft.com/office/drawing/2014/main" xmlns=""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7" name="240 CuadroTexto">
          <a:extLst>
            <a:ext uri="{FF2B5EF4-FFF2-40B4-BE49-F238E27FC236}">
              <a16:creationId xmlns:a16="http://schemas.microsoft.com/office/drawing/2014/main" xmlns=""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8" name="241 CuadroTexto">
          <a:extLst>
            <a:ext uri="{FF2B5EF4-FFF2-40B4-BE49-F238E27FC236}">
              <a16:creationId xmlns:a16="http://schemas.microsoft.com/office/drawing/2014/main" xmlns=""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9" name="242 CuadroTexto">
          <a:extLst>
            <a:ext uri="{FF2B5EF4-FFF2-40B4-BE49-F238E27FC236}">
              <a16:creationId xmlns:a16="http://schemas.microsoft.com/office/drawing/2014/main" xmlns=""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0" name="243 CuadroTexto">
          <a:extLst>
            <a:ext uri="{FF2B5EF4-FFF2-40B4-BE49-F238E27FC236}">
              <a16:creationId xmlns:a16="http://schemas.microsoft.com/office/drawing/2014/main" xmlns=""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1" name="244 CuadroTexto">
          <a:extLst>
            <a:ext uri="{FF2B5EF4-FFF2-40B4-BE49-F238E27FC236}">
              <a16:creationId xmlns:a16="http://schemas.microsoft.com/office/drawing/2014/main" xmlns=""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2" name="245 CuadroTexto">
          <a:extLst>
            <a:ext uri="{FF2B5EF4-FFF2-40B4-BE49-F238E27FC236}">
              <a16:creationId xmlns:a16="http://schemas.microsoft.com/office/drawing/2014/main" xmlns=""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3" name="246 CuadroTexto">
          <a:extLst>
            <a:ext uri="{FF2B5EF4-FFF2-40B4-BE49-F238E27FC236}">
              <a16:creationId xmlns:a16="http://schemas.microsoft.com/office/drawing/2014/main" xmlns=""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4" name="247 CuadroTexto">
          <a:extLst>
            <a:ext uri="{FF2B5EF4-FFF2-40B4-BE49-F238E27FC236}">
              <a16:creationId xmlns:a16="http://schemas.microsoft.com/office/drawing/2014/main" xmlns=""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5" name="248 CuadroTexto">
          <a:extLst>
            <a:ext uri="{FF2B5EF4-FFF2-40B4-BE49-F238E27FC236}">
              <a16:creationId xmlns:a16="http://schemas.microsoft.com/office/drawing/2014/main" xmlns=""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6" name="249 CuadroTexto">
          <a:extLst>
            <a:ext uri="{FF2B5EF4-FFF2-40B4-BE49-F238E27FC236}">
              <a16:creationId xmlns:a16="http://schemas.microsoft.com/office/drawing/2014/main" xmlns=""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7" name="250 CuadroTexto">
          <a:extLst>
            <a:ext uri="{FF2B5EF4-FFF2-40B4-BE49-F238E27FC236}">
              <a16:creationId xmlns:a16="http://schemas.microsoft.com/office/drawing/2014/main" xmlns=""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8" name="251 CuadroTexto">
          <a:extLst>
            <a:ext uri="{FF2B5EF4-FFF2-40B4-BE49-F238E27FC236}">
              <a16:creationId xmlns:a16="http://schemas.microsoft.com/office/drawing/2014/main" xmlns=""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9" name="252 CuadroTexto">
          <a:extLst>
            <a:ext uri="{FF2B5EF4-FFF2-40B4-BE49-F238E27FC236}">
              <a16:creationId xmlns:a16="http://schemas.microsoft.com/office/drawing/2014/main" xmlns=""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0" name="253 CuadroTexto">
          <a:extLst>
            <a:ext uri="{FF2B5EF4-FFF2-40B4-BE49-F238E27FC236}">
              <a16:creationId xmlns:a16="http://schemas.microsoft.com/office/drawing/2014/main" xmlns=""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1" name="254 CuadroTexto">
          <a:extLst>
            <a:ext uri="{FF2B5EF4-FFF2-40B4-BE49-F238E27FC236}">
              <a16:creationId xmlns:a16="http://schemas.microsoft.com/office/drawing/2014/main" xmlns=""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2" name="255 CuadroTexto">
          <a:extLst>
            <a:ext uri="{FF2B5EF4-FFF2-40B4-BE49-F238E27FC236}">
              <a16:creationId xmlns:a16="http://schemas.microsoft.com/office/drawing/2014/main" xmlns=""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3" name="256 CuadroTexto">
          <a:extLst>
            <a:ext uri="{FF2B5EF4-FFF2-40B4-BE49-F238E27FC236}">
              <a16:creationId xmlns:a16="http://schemas.microsoft.com/office/drawing/2014/main" xmlns=""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4" name="257 CuadroTexto">
          <a:extLst>
            <a:ext uri="{FF2B5EF4-FFF2-40B4-BE49-F238E27FC236}">
              <a16:creationId xmlns:a16="http://schemas.microsoft.com/office/drawing/2014/main" xmlns=""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5" name="258 CuadroTexto">
          <a:extLst>
            <a:ext uri="{FF2B5EF4-FFF2-40B4-BE49-F238E27FC236}">
              <a16:creationId xmlns:a16="http://schemas.microsoft.com/office/drawing/2014/main" xmlns=""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6" name="259 CuadroTexto">
          <a:extLst>
            <a:ext uri="{FF2B5EF4-FFF2-40B4-BE49-F238E27FC236}">
              <a16:creationId xmlns:a16="http://schemas.microsoft.com/office/drawing/2014/main" xmlns=""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7" name="260 CuadroTexto">
          <a:extLst>
            <a:ext uri="{FF2B5EF4-FFF2-40B4-BE49-F238E27FC236}">
              <a16:creationId xmlns:a16="http://schemas.microsoft.com/office/drawing/2014/main" xmlns=""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8" name="261 CuadroTexto">
          <a:extLst>
            <a:ext uri="{FF2B5EF4-FFF2-40B4-BE49-F238E27FC236}">
              <a16:creationId xmlns:a16="http://schemas.microsoft.com/office/drawing/2014/main" xmlns=""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9" name="262 CuadroTexto">
          <a:extLst>
            <a:ext uri="{FF2B5EF4-FFF2-40B4-BE49-F238E27FC236}">
              <a16:creationId xmlns:a16="http://schemas.microsoft.com/office/drawing/2014/main" xmlns=""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0" name="263 CuadroTexto">
          <a:extLst>
            <a:ext uri="{FF2B5EF4-FFF2-40B4-BE49-F238E27FC236}">
              <a16:creationId xmlns:a16="http://schemas.microsoft.com/office/drawing/2014/main" xmlns=""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1" name="264 CuadroTexto">
          <a:extLst>
            <a:ext uri="{FF2B5EF4-FFF2-40B4-BE49-F238E27FC236}">
              <a16:creationId xmlns:a16="http://schemas.microsoft.com/office/drawing/2014/main" xmlns=""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2" name="265 CuadroTexto">
          <a:extLst>
            <a:ext uri="{FF2B5EF4-FFF2-40B4-BE49-F238E27FC236}">
              <a16:creationId xmlns:a16="http://schemas.microsoft.com/office/drawing/2014/main" xmlns=""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3" name="266 CuadroTexto">
          <a:extLst>
            <a:ext uri="{FF2B5EF4-FFF2-40B4-BE49-F238E27FC236}">
              <a16:creationId xmlns:a16="http://schemas.microsoft.com/office/drawing/2014/main" xmlns=""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4" name="267 CuadroTexto">
          <a:extLst>
            <a:ext uri="{FF2B5EF4-FFF2-40B4-BE49-F238E27FC236}">
              <a16:creationId xmlns:a16="http://schemas.microsoft.com/office/drawing/2014/main" xmlns=""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5" name="285 CuadroTexto">
          <a:extLst>
            <a:ext uri="{FF2B5EF4-FFF2-40B4-BE49-F238E27FC236}">
              <a16:creationId xmlns:a16="http://schemas.microsoft.com/office/drawing/2014/main" xmlns=""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6" name="286 CuadroTexto">
          <a:extLst>
            <a:ext uri="{FF2B5EF4-FFF2-40B4-BE49-F238E27FC236}">
              <a16:creationId xmlns:a16="http://schemas.microsoft.com/office/drawing/2014/main" xmlns=""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7" name="287 CuadroTexto">
          <a:extLst>
            <a:ext uri="{FF2B5EF4-FFF2-40B4-BE49-F238E27FC236}">
              <a16:creationId xmlns:a16="http://schemas.microsoft.com/office/drawing/2014/main" xmlns=""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8" name="288 CuadroTexto">
          <a:extLst>
            <a:ext uri="{FF2B5EF4-FFF2-40B4-BE49-F238E27FC236}">
              <a16:creationId xmlns:a16="http://schemas.microsoft.com/office/drawing/2014/main" xmlns=""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9" name="289 CuadroTexto">
          <a:extLst>
            <a:ext uri="{FF2B5EF4-FFF2-40B4-BE49-F238E27FC236}">
              <a16:creationId xmlns:a16="http://schemas.microsoft.com/office/drawing/2014/main" xmlns=""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0" name="290 CuadroTexto">
          <a:extLst>
            <a:ext uri="{FF2B5EF4-FFF2-40B4-BE49-F238E27FC236}">
              <a16:creationId xmlns:a16="http://schemas.microsoft.com/office/drawing/2014/main" xmlns=""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1" name="291 CuadroTexto">
          <a:extLst>
            <a:ext uri="{FF2B5EF4-FFF2-40B4-BE49-F238E27FC236}">
              <a16:creationId xmlns:a16="http://schemas.microsoft.com/office/drawing/2014/main" xmlns=""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2" name="292 CuadroTexto">
          <a:extLst>
            <a:ext uri="{FF2B5EF4-FFF2-40B4-BE49-F238E27FC236}">
              <a16:creationId xmlns:a16="http://schemas.microsoft.com/office/drawing/2014/main" xmlns=""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3" name="293 CuadroTexto">
          <a:extLst>
            <a:ext uri="{FF2B5EF4-FFF2-40B4-BE49-F238E27FC236}">
              <a16:creationId xmlns:a16="http://schemas.microsoft.com/office/drawing/2014/main" xmlns=""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4" name="294 CuadroTexto">
          <a:extLst>
            <a:ext uri="{FF2B5EF4-FFF2-40B4-BE49-F238E27FC236}">
              <a16:creationId xmlns:a16="http://schemas.microsoft.com/office/drawing/2014/main" xmlns=""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5" name="295 CuadroTexto">
          <a:extLst>
            <a:ext uri="{FF2B5EF4-FFF2-40B4-BE49-F238E27FC236}">
              <a16:creationId xmlns:a16="http://schemas.microsoft.com/office/drawing/2014/main" xmlns=""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6" name="296 CuadroTexto">
          <a:extLst>
            <a:ext uri="{FF2B5EF4-FFF2-40B4-BE49-F238E27FC236}">
              <a16:creationId xmlns:a16="http://schemas.microsoft.com/office/drawing/2014/main" xmlns=""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7" name="298 CuadroTexto">
          <a:extLst>
            <a:ext uri="{FF2B5EF4-FFF2-40B4-BE49-F238E27FC236}">
              <a16:creationId xmlns:a16="http://schemas.microsoft.com/office/drawing/2014/main" xmlns="" id="{00000000-0008-0000-2000-0000E7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8" name="299 CuadroTexto">
          <a:extLst>
            <a:ext uri="{FF2B5EF4-FFF2-40B4-BE49-F238E27FC236}">
              <a16:creationId xmlns:a16="http://schemas.microsoft.com/office/drawing/2014/main" xmlns="" id="{00000000-0008-0000-2000-0000E8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9" name="300 CuadroTexto">
          <a:extLst>
            <a:ext uri="{FF2B5EF4-FFF2-40B4-BE49-F238E27FC236}">
              <a16:creationId xmlns:a16="http://schemas.microsoft.com/office/drawing/2014/main" xmlns="" id="{00000000-0008-0000-2000-0000E9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0" name="301 CuadroTexto">
          <a:extLst>
            <a:ext uri="{FF2B5EF4-FFF2-40B4-BE49-F238E27FC236}">
              <a16:creationId xmlns:a16="http://schemas.microsoft.com/office/drawing/2014/main" xmlns="" id="{00000000-0008-0000-2000-0000EA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1" name="302 CuadroTexto">
          <a:extLst>
            <a:ext uri="{FF2B5EF4-FFF2-40B4-BE49-F238E27FC236}">
              <a16:creationId xmlns:a16="http://schemas.microsoft.com/office/drawing/2014/main" xmlns="" id="{00000000-0008-0000-2000-0000EB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2" name="303 CuadroTexto">
          <a:extLst>
            <a:ext uri="{FF2B5EF4-FFF2-40B4-BE49-F238E27FC236}">
              <a16:creationId xmlns:a16="http://schemas.microsoft.com/office/drawing/2014/main" xmlns="" id="{00000000-0008-0000-2000-0000EC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3" name="304 CuadroTexto">
          <a:extLst>
            <a:ext uri="{FF2B5EF4-FFF2-40B4-BE49-F238E27FC236}">
              <a16:creationId xmlns:a16="http://schemas.microsoft.com/office/drawing/2014/main" xmlns="" id="{00000000-0008-0000-2000-0000ED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4" name="305 CuadroTexto">
          <a:extLst>
            <a:ext uri="{FF2B5EF4-FFF2-40B4-BE49-F238E27FC236}">
              <a16:creationId xmlns:a16="http://schemas.microsoft.com/office/drawing/2014/main" xmlns="" id="{00000000-0008-0000-2000-0000EE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twoCellAnchor>
    <xdr:from>
      <xdr:col>2</xdr:col>
      <xdr:colOff>609600</xdr:colOff>
      <xdr:row>2</xdr:row>
      <xdr:rowOff>0</xdr:rowOff>
    </xdr:from>
    <xdr:to>
      <xdr:col>2</xdr:col>
      <xdr:colOff>3924300</xdr:colOff>
      <xdr:row>3</xdr:row>
      <xdr:rowOff>25400</xdr:rowOff>
    </xdr:to>
    <xdr:sp macro="" textlink="" fLocksText="0">
      <xdr:nvSpPr>
        <xdr:cNvPr id="5615" name="Text Box 1">
          <a:extLst>
            <a:ext uri="{FF2B5EF4-FFF2-40B4-BE49-F238E27FC236}">
              <a16:creationId xmlns:a16="http://schemas.microsoft.com/office/drawing/2014/main" xmlns="" id="{A0036BBF-9568-4BE7-9BEB-B12AF553CE68}"/>
            </a:ext>
          </a:extLst>
        </xdr:cNvPr>
        <xdr:cNvSpPr txBox="1">
          <a:spLocks noChangeArrowheads="1"/>
        </xdr:cNvSpPr>
      </xdr:nvSpPr>
      <xdr:spPr bwMode="auto">
        <a:xfrm>
          <a:off x="2667000" y="11649075"/>
          <a:ext cx="3314700" cy="234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txBody>
        <a:bodyPr rtlCol="0"/>
        <a:lstStyle/>
        <a:p>
          <a:pPr algn="ctr"/>
          <a:endParaRPr lang="es-ES"/>
        </a:p>
      </xdr:txBody>
    </xdr:sp>
    <xdr:clientData/>
  </xdr:twoCellAnchor>
  <xdr:twoCellAnchor>
    <xdr:from>
      <xdr:col>0</xdr:col>
      <xdr:colOff>0</xdr:colOff>
      <xdr:row>2</xdr:row>
      <xdr:rowOff>0</xdr:rowOff>
    </xdr:from>
    <xdr:to>
      <xdr:col>2</xdr:col>
      <xdr:colOff>1028700</xdr:colOff>
      <xdr:row>6</xdr:row>
      <xdr:rowOff>139700</xdr:rowOff>
    </xdr:to>
    <xdr:sp macro="" textlink="" fLocksText="0">
      <xdr:nvSpPr>
        <xdr:cNvPr id="5616" name="Text Box 2">
          <a:extLst>
            <a:ext uri="{FF2B5EF4-FFF2-40B4-BE49-F238E27FC236}">
              <a16:creationId xmlns:a16="http://schemas.microsoft.com/office/drawing/2014/main" xmlns="" id="{FD45FBDD-343A-47BC-BD77-628A04D1A2B7}"/>
            </a:ext>
          </a:extLst>
        </xdr:cNvPr>
        <xdr:cNvSpPr txBox="1">
          <a:spLocks noChangeArrowheads="1"/>
        </xdr:cNvSpPr>
      </xdr:nvSpPr>
      <xdr:spPr bwMode="auto">
        <a:xfrm>
          <a:off x="0" y="11649075"/>
          <a:ext cx="3086100" cy="863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txBody>
        <a:bodyPr rtlCol="0"/>
        <a:lstStyle/>
        <a:p>
          <a:pPr algn="ctr"/>
          <a:endParaRPr lang="es-ES"/>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28575</xdr:colOff>
      <xdr:row>14</xdr:row>
      <xdr:rowOff>831272</xdr:rowOff>
    </xdr:to>
    <xdr:pic>
      <xdr:nvPicPr>
        <xdr:cNvPr id="5" name="Imagen 4">
          <a:extLst>
            <a:ext uri="{FF2B5EF4-FFF2-40B4-BE49-F238E27FC236}">
              <a16:creationId xmlns:a16="http://schemas.microsoft.com/office/drawing/2014/main" xmlns="" id="{BBAFC694-5010-4EC5-BFA2-1280273E6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12268200" cy="947997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14</xdr:row>
      <xdr:rowOff>942974</xdr:rowOff>
    </xdr:from>
    <xdr:to>
      <xdr:col>9</xdr:col>
      <xdr:colOff>19049</xdr:colOff>
      <xdr:row>37</xdr:row>
      <xdr:rowOff>138112</xdr:rowOff>
    </xdr:to>
    <xdr:pic>
      <xdr:nvPicPr>
        <xdr:cNvPr id="6" name="Imagen 5">
          <a:extLst>
            <a:ext uri="{FF2B5EF4-FFF2-40B4-BE49-F238E27FC236}">
              <a16:creationId xmlns:a16="http://schemas.microsoft.com/office/drawing/2014/main" xmlns="" id="{4C566F31-5F8E-4160-9F8F-429B8C31BA7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9591674"/>
          <a:ext cx="12258674" cy="947261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oneCellAnchor>
    <xdr:from>
      <xdr:col>4</xdr:col>
      <xdr:colOff>89686</xdr:colOff>
      <xdr:row>0</xdr:row>
      <xdr:rowOff>0</xdr:rowOff>
    </xdr:from>
    <xdr:ext cx="968598" cy="254557"/>
    <xdr:sp macro="" textlink="">
      <xdr:nvSpPr>
        <xdr:cNvPr id="4" name="2 CuadroTexto">
          <a:extLst>
            <a:ext uri="{FF2B5EF4-FFF2-40B4-BE49-F238E27FC236}">
              <a16:creationId xmlns:a16="http://schemas.microsoft.com/office/drawing/2014/main" xmlns="" id="{00000000-0008-0000-2200-000004000000}"/>
            </a:ext>
          </a:extLst>
        </xdr:cNvPr>
        <xdr:cNvSpPr txBox="1"/>
      </xdr:nvSpPr>
      <xdr:spPr>
        <a:xfrm>
          <a:off x="5204611" y="0"/>
          <a:ext cx="968598"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95250</xdr:colOff>
      <xdr:row>29</xdr:row>
      <xdr:rowOff>0</xdr:rowOff>
    </xdr:from>
    <xdr:ext cx="2905125" cy="662517"/>
    <xdr:sp macro="" textlink="">
      <xdr:nvSpPr>
        <xdr:cNvPr id="6" name="CuadroTexto 5">
          <a:extLst>
            <a:ext uri="{FF2B5EF4-FFF2-40B4-BE49-F238E27FC236}">
              <a16:creationId xmlns:a16="http://schemas.microsoft.com/office/drawing/2014/main" xmlns="" id="{00000000-0008-0000-2200-000006000000}"/>
            </a:ext>
          </a:extLst>
        </xdr:cNvPr>
        <xdr:cNvSpPr txBox="1"/>
      </xdr:nvSpPr>
      <xdr:spPr>
        <a:xfrm>
          <a:off x="95250" y="6638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314325</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2200-000007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2</xdr:col>
      <xdr:colOff>63500</xdr:colOff>
      <xdr:row>28</xdr:row>
      <xdr:rowOff>214312</xdr:rowOff>
    </xdr:from>
    <xdr:ext cx="3305175" cy="662517"/>
    <xdr:sp macro="" textlink="">
      <xdr:nvSpPr>
        <xdr:cNvPr id="9" name="CuadroTexto 8">
          <a:extLst>
            <a:ext uri="{FF2B5EF4-FFF2-40B4-BE49-F238E27FC236}">
              <a16:creationId xmlns:a16="http://schemas.microsoft.com/office/drawing/2014/main" xmlns="" id="{DF9B097D-9173-4B9A-BA8B-969A4A6C7FB5}"/>
            </a:ext>
          </a:extLst>
        </xdr:cNvPr>
        <xdr:cNvSpPr txBox="1"/>
      </xdr:nvSpPr>
      <xdr:spPr>
        <a:xfrm>
          <a:off x="3079750" y="65563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xmlns=""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0</xdr:col>
      <xdr:colOff>71438</xdr:colOff>
      <xdr:row>89</xdr:row>
      <xdr:rowOff>158750</xdr:rowOff>
    </xdr:from>
    <xdr:ext cx="3200400" cy="662517"/>
    <xdr:sp macro="" textlink="">
      <xdr:nvSpPr>
        <xdr:cNvPr id="5" name="CuadroTexto 5">
          <a:extLst>
            <a:ext uri="{FF2B5EF4-FFF2-40B4-BE49-F238E27FC236}">
              <a16:creationId xmlns:a16="http://schemas.microsoft.com/office/drawing/2014/main" xmlns="" id="{00000000-0008-0000-2300-000005000000}"/>
            </a:ext>
          </a:extLst>
        </xdr:cNvPr>
        <xdr:cNvSpPr txBox="1"/>
      </xdr:nvSpPr>
      <xdr:spPr>
        <a:xfrm>
          <a:off x="71438" y="164306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1</xdr:col>
      <xdr:colOff>4010025</xdr:colOff>
      <xdr:row>4</xdr:row>
      <xdr:rowOff>38100</xdr:rowOff>
    </xdr:from>
    <xdr:ext cx="2790824" cy="254557"/>
    <xdr:sp macro="" textlink="">
      <xdr:nvSpPr>
        <xdr:cNvPr id="6" name="5 CuadroTexto">
          <a:extLst>
            <a:ext uri="{FF2B5EF4-FFF2-40B4-BE49-F238E27FC236}">
              <a16:creationId xmlns:a16="http://schemas.microsoft.com/office/drawing/2014/main" xmlns="" id="{00000000-0008-0000-2300-000006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1</xdr:col>
      <xdr:colOff>3675063</xdr:colOff>
      <xdr:row>89</xdr:row>
      <xdr:rowOff>166687</xdr:rowOff>
    </xdr:from>
    <xdr:ext cx="3305175" cy="662517"/>
    <xdr:sp macro="" textlink="">
      <xdr:nvSpPr>
        <xdr:cNvPr id="8" name="CuadroTexto 7">
          <a:extLst>
            <a:ext uri="{FF2B5EF4-FFF2-40B4-BE49-F238E27FC236}">
              <a16:creationId xmlns:a16="http://schemas.microsoft.com/office/drawing/2014/main" xmlns="" id="{32A1A8D9-4A1A-45EC-8D3A-6390F9B1C955}"/>
            </a:ext>
          </a:extLst>
        </xdr:cNvPr>
        <xdr:cNvSpPr txBox="1"/>
      </xdr:nvSpPr>
      <xdr:spPr>
        <a:xfrm>
          <a:off x="3762376" y="16438562"/>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26</xdr:row>
      <xdr:rowOff>0</xdr:rowOff>
    </xdr:from>
    <xdr:ext cx="2905125" cy="662517"/>
    <xdr:sp macro="" textlink="">
      <xdr:nvSpPr>
        <xdr:cNvPr id="5" name="CuadroTexto 5">
          <a:extLst>
            <a:ext uri="{FF2B5EF4-FFF2-40B4-BE49-F238E27FC236}">
              <a16:creationId xmlns:a16="http://schemas.microsoft.com/office/drawing/2014/main" xmlns="" id="{00000000-0008-0000-2400-000005000000}"/>
            </a:ext>
          </a:extLst>
        </xdr:cNvPr>
        <xdr:cNvSpPr txBox="1"/>
      </xdr:nvSpPr>
      <xdr:spPr>
        <a:xfrm>
          <a:off x="190500"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793749</xdr:colOff>
      <xdr:row>3</xdr:row>
      <xdr:rowOff>179918</xdr:rowOff>
    </xdr:from>
    <xdr:ext cx="2790824" cy="275724"/>
    <xdr:sp macro="" textlink="">
      <xdr:nvSpPr>
        <xdr:cNvPr id="8" name="7 CuadroTexto">
          <a:extLst>
            <a:ext uri="{FF2B5EF4-FFF2-40B4-BE49-F238E27FC236}">
              <a16:creationId xmlns:a16="http://schemas.microsoft.com/office/drawing/2014/main" xmlns="" id="{00000000-0008-0000-2400-000008000000}"/>
            </a:ext>
          </a:extLst>
        </xdr:cNvPr>
        <xdr:cNvSpPr txBox="1"/>
      </xdr:nvSpPr>
      <xdr:spPr>
        <a:xfrm>
          <a:off x="3672416" y="814918"/>
          <a:ext cx="2790824" cy="2757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2</xdr:col>
      <xdr:colOff>243417</xdr:colOff>
      <xdr:row>26</xdr:row>
      <xdr:rowOff>10583</xdr:rowOff>
    </xdr:from>
    <xdr:ext cx="3305175" cy="662517"/>
    <xdr:sp macro="" textlink="">
      <xdr:nvSpPr>
        <xdr:cNvPr id="9" name="CuadroTexto 8">
          <a:extLst>
            <a:ext uri="{FF2B5EF4-FFF2-40B4-BE49-F238E27FC236}">
              <a16:creationId xmlns:a16="http://schemas.microsoft.com/office/drawing/2014/main" xmlns="" id="{D8E4BA96-010B-4F94-8A5D-B4262513A25C}"/>
            </a:ext>
          </a:extLst>
        </xdr:cNvPr>
        <xdr:cNvSpPr txBox="1"/>
      </xdr:nvSpPr>
      <xdr:spPr>
        <a:xfrm>
          <a:off x="3122084" y="8995833"/>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4</xdr:col>
      <xdr:colOff>197909</xdr:colOff>
      <xdr:row>0</xdr:row>
      <xdr:rowOff>0</xdr:rowOff>
    </xdr:from>
    <xdr:ext cx="1222708" cy="257174"/>
    <xdr:sp macro="" textlink="">
      <xdr:nvSpPr>
        <xdr:cNvPr id="2" name="1 CuadroTexto">
          <a:extLst>
            <a:ext uri="{FF2B5EF4-FFF2-40B4-BE49-F238E27FC236}">
              <a16:creationId xmlns:a16="http://schemas.microsoft.com/office/drawing/2014/main" xmlns="" id="{00000000-0008-0000-2700-000002000000}"/>
            </a:ext>
          </a:extLst>
        </xdr:cNvPr>
        <xdr:cNvSpPr txBox="1"/>
      </xdr:nvSpPr>
      <xdr:spPr>
        <a:xfrm>
          <a:off x="5489576"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Anexo B</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2700-000003000000}"/>
            </a:ext>
          </a:extLst>
        </xdr:cNvPr>
        <xdr:cNvSpPr txBox="1"/>
      </xdr:nvSpPr>
      <xdr:spPr>
        <a:xfrm>
          <a:off x="30099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79</xdr:row>
      <xdr:rowOff>127001</xdr:rowOff>
    </xdr:from>
    <xdr:ext cx="2905125" cy="662517"/>
    <xdr:sp macro="" textlink="">
      <xdr:nvSpPr>
        <xdr:cNvPr id="4" name="CuadroTexto 5">
          <a:extLst>
            <a:ext uri="{FF2B5EF4-FFF2-40B4-BE49-F238E27FC236}">
              <a16:creationId xmlns:a16="http://schemas.microsoft.com/office/drawing/2014/main" xmlns="" id="{00000000-0008-0000-2700-000004000000}"/>
            </a:ext>
          </a:extLst>
        </xdr:cNvPr>
        <xdr:cNvSpPr txBox="1"/>
      </xdr:nvSpPr>
      <xdr:spPr>
        <a:xfrm>
          <a:off x="0"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920749</xdr:colOff>
      <xdr:row>3</xdr:row>
      <xdr:rowOff>21166</xdr:rowOff>
    </xdr:from>
    <xdr:ext cx="2106084" cy="243417"/>
    <xdr:sp macro="" textlink="">
      <xdr:nvSpPr>
        <xdr:cNvPr id="6" name="5 CuadroTexto">
          <a:extLst>
            <a:ext uri="{FF2B5EF4-FFF2-40B4-BE49-F238E27FC236}">
              <a16:creationId xmlns:a16="http://schemas.microsoft.com/office/drawing/2014/main" xmlns="" id="{00000000-0008-0000-2700-000006000000}"/>
            </a:ext>
          </a:extLst>
        </xdr:cNvPr>
        <xdr:cNvSpPr txBox="1"/>
      </xdr:nvSpPr>
      <xdr:spPr>
        <a:xfrm>
          <a:off x="4656666" y="656166"/>
          <a:ext cx="2106084" cy="2434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4</xdr:col>
      <xdr:colOff>219075</xdr:colOff>
      <xdr:row>77</xdr:row>
      <xdr:rowOff>0</xdr:rowOff>
    </xdr:from>
    <xdr:ext cx="1222708" cy="257174"/>
    <xdr:sp macro="" textlink="">
      <xdr:nvSpPr>
        <xdr:cNvPr id="7" name="6 CuadroTexto">
          <a:extLst>
            <a:ext uri="{FF2B5EF4-FFF2-40B4-BE49-F238E27FC236}">
              <a16:creationId xmlns:a16="http://schemas.microsoft.com/office/drawing/2014/main" xmlns="" id="{00000000-0008-0000-2700-000007000000}"/>
            </a:ext>
          </a:extLst>
        </xdr:cNvPr>
        <xdr:cNvSpPr txBox="1"/>
      </xdr:nvSpPr>
      <xdr:spPr>
        <a:xfrm>
          <a:off x="3228975" y="146685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4</xdr:col>
      <xdr:colOff>0</xdr:colOff>
      <xdr:row>35</xdr:row>
      <xdr:rowOff>0</xdr:rowOff>
    </xdr:from>
    <xdr:ext cx="184731" cy="264560"/>
    <xdr:sp macro="" textlink="">
      <xdr:nvSpPr>
        <xdr:cNvPr id="8" name="4 CuadroTexto">
          <a:extLst>
            <a:ext uri="{FF2B5EF4-FFF2-40B4-BE49-F238E27FC236}">
              <a16:creationId xmlns:a16="http://schemas.microsoft.com/office/drawing/2014/main" xmlns="" id="{00000000-0008-0000-2700-000008000000}"/>
            </a:ext>
          </a:extLst>
        </xdr:cNvPr>
        <xdr:cNvSpPr txBox="1"/>
      </xdr:nvSpPr>
      <xdr:spPr>
        <a:xfrm>
          <a:off x="300990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49</xdr:row>
      <xdr:rowOff>0</xdr:rowOff>
    </xdr:from>
    <xdr:ext cx="184731" cy="264560"/>
    <xdr:sp macro="" textlink="">
      <xdr:nvSpPr>
        <xdr:cNvPr id="9" name="4 CuadroTexto">
          <a:extLst>
            <a:ext uri="{FF2B5EF4-FFF2-40B4-BE49-F238E27FC236}">
              <a16:creationId xmlns:a16="http://schemas.microsoft.com/office/drawing/2014/main" xmlns="" id="{00000000-0008-0000-2700-000009000000}"/>
            </a:ext>
          </a:extLst>
        </xdr:cNvPr>
        <xdr:cNvSpPr txBox="1"/>
      </xdr:nvSpPr>
      <xdr:spPr>
        <a:xfrm>
          <a:off x="3009900"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63</xdr:row>
      <xdr:rowOff>0</xdr:rowOff>
    </xdr:from>
    <xdr:ext cx="184731" cy="264560"/>
    <xdr:sp macro="" textlink="">
      <xdr:nvSpPr>
        <xdr:cNvPr id="10" name="4 CuadroTexto">
          <a:extLst>
            <a:ext uri="{FF2B5EF4-FFF2-40B4-BE49-F238E27FC236}">
              <a16:creationId xmlns:a16="http://schemas.microsoft.com/office/drawing/2014/main" xmlns="" id="{00000000-0008-0000-2700-00000A000000}"/>
            </a:ext>
          </a:extLst>
        </xdr:cNvPr>
        <xdr:cNvSpPr txBox="1"/>
      </xdr:nvSpPr>
      <xdr:spPr>
        <a:xfrm>
          <a:off x="3009900"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32</xdr:row>
      <xdr:rowOff>0</xdr:rowOff>
    </xdr:from>
    <xdr:ext cx="1222708" cy="257174"/>
    <xdr:sp macro="" textlink="">
      <xdr:nvSpPr>
        <xdr:cNvPr id="11" name="6 CuadroTexto">
          <a:extLst>
            <a:ext uri="{FF2B5EF4-FFF2-40B4-BE49-F238E27FC236}">
              <a16:creationId xmlns:a16="http://schemas.microsoft.com/office/drawing/2014/main" xmlns="" id="{00000000-0008-0000-2700-00000B000000}"/>
            </a:ext>
          </a:extLst>
        </xdr:cNvPr>
        <xdr:cNvSpPr txBox="1"/>
      </xdr:nvSpPr>
      <xdr:spPr>
        <a:xfrm>
          <a:off x="5510742" y="21452417"/>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2</xdr:col>
      <xdr:colOff>1500188</xdr:colOff>
      <xdr:row>79</xdr:row>
      <xdr:rowOff>127000</xdr:rowOff>
    </xdr:from>
    <xdr:ext cx="3305175" cy="662517"/>
    <xdr:sp macro="" textlink="">
      <xdr:nvSpPr>
        <xdr:cNvPr id="12" name="CuadroTexto 11">
          <a:extLst>
            <a:ext uri="{FF2B5EF4-FFF2-40B4-BE49-F238E27FC236}">
              <a16:creationId xmlns:a16="http://schemas.microsoft.com/office/drawing/2014/main" xmlns="" id="{D259C845-7D02-40D9-ACEB-A14537D4A6D7}"/>
            </a:ext>
          </a:extLst>
        </xdr:cNvPr>
        <xdr:cNvSpPr txBox="1"/>
      </xdr:nvSpPr>
      <xdr:spPr>
        <a:xfrm>
          <a:off x="3659188" y="21455063"/>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15</xdr:col>
      <xdr:colOff>723900</xdr:colOff>
      <xdr:row>286</xdr:row>
      <xdr:rowOff>152400</xdr:rowOff>
    </xdr:from>
    <xdr:ext cx="3086100" cy="742950"/>
    <xdr:sp macro="" textlink="">
      <xdr:nvSpPr>
        <xdr:cNvPr id="2" name="CuadroTexto 5">
          <a:extLst>
            <a:ext uri="{FF2B5EF4-FFF2-40B4-BE49-F238E27FC236}">
              <a16:creationId xmlns:a16="http://schemas.microsoft.com/office/drawing/2014/main" xmlns="" id="{88ACA564-0E12-45A2-A097-9B333D013670}"/>
            </a:ext>
          </a:extLst>
        </xdr:cNvPr>
        <xdr:cNvSpPr txBox="1"/>
      </xdr:nvSpPr>
      <xdr:spPr>
        <a:xfrm>
          <a:off x="8601075" y="56454675"/>
          <a:ext cx="308610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ING.</a:t>
          </a:r>
          <a:r>
            <a:rPr lang="es-MX" sz="1200" baseline="0"/>
            <a:t> HUMBERTO TADDEI ZAVALA</a:t>
          </a:r>
          <a:endParaRPr lang="es-MX" sz="1200"/>
        </a:p>
        <a:p>
          <a:pPr algn="ctr"/>
          <a:r>
            <a:rPr lang="es-MX" sz="1200"/>
            <a:t>SUBDIRECTOR</a:t>
          </a:r>
        </a:p>
      </xdr:txBody>
    </xdr:sp>
    <xdr:clientData/>
  </xdr:oneCellAnchor>
  <xdr:oneCellAnchor>
    <xdr:from>
      <xdr:col>17</xdr:col>
      <xdr:colOff>628650</xdr:colOff>
      <xdr:row>0</xdr:row>
      <xdr:rowOff>19050</xdr:rowOff>
    </xdr:from>
    <xdr:ext cx="2790824" cy="275724"/>
    <xdr:sp macro="" textlink="">
      <xdr:nvSpPr>
        <xdr:cNvPr id="3" name="7 CuadroTexto">
          <a:extLst>
            <a:ext uri="{FF2B5EF4-FFF2-40B4-BE49-F238E27FC236}">
              <a16:creationId xmlns:a16="http://schemas.microsoft.com/office/drawing/2014/main" xmlns="" id="{F82C2EED-6AE0-4664-AFD1-BC0E939CF572}"/>
            </a:ext>
          </a:extLst>
        </xdr:cNvPr>
        <xdr:cNvSpPr txBox="1"/>
      </xdr:nvSpPr>
      <xdr:spPr>
        <a:xfrm>
          <a:off x="10353675" y="19050"/>
          <a:ext cx="2790824" cy="2757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4</xdr:col>
      <xdr:colOff>723900</xdr:colOff>
      <xdr:row>286</xdr:row>
      <xdr:rowOff>171450</xdr:rowOff>
    </xdr:from>
    <xdr:ext cx="3086100" cy="662517"/>
    <xdr:sp macro="" textlink="">
      <xdr:nvSpPr>
        <xdr:cNvPr id="4" name="CuadroTexto 5">
          <a:extLst>
            <a:ext uri="{FF2B5EF4-FFF2-40B4-BE49-F238E27FC236}">
              <a16:creationId xmlns:a16="http://schemas.microsoft.com/office/drawing/2014/main" xmlns="" id="{4BC55AFD-C4AD-41B0-98AB-5ACFB8FBA0F4}"/>
            </a:ext>
          </a:extLst>
        </xdr:cNvPr>
        <xdr:cNvSpPr txBox="1"/>
      </xdr:nvSpPr>
      <xdr:spPr>
        <a:xfrm>
          <a:off x="2686050" y="5647372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42</xdr:row>
      <xdr:rowOff>31750</xdr:rowOff>
    </xdr:from>
    <xdr:ext cx="3019425" cy="662517"/>
    <xdr:sp macro="" textlink="">
      <xdr:nvSpPr>
        <xdr:cNvPr id="2" name="CuadroTexto 5">
          <a:extLst>
            <a:ext uri="{FF2B5EF4-FFF2-40B4-BE49-F238E27FC236}">
              <a16:creationId xmlns:a16="http://schemas.microsoft.com/office/drawing/2014/main" xmlns="" id="{00000000-0008-0000-0400-000002000000}"/>
            </a:ext>
          </a:extLst>
        </xdr:cNvPr>
        <xdr:cNvSpPr txBox="1"/>
      </xdr:nvSpPr>
      <xdr:spPr>
        <a:xfrm>
          <a:off x="190500" y="94297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460375</xdr:colOff>
      <xdr:row>1</xdr:row>
      <xdr:rowOff>158750</xdr:rowOff>
    </xdr:from>
    <xdr:ext cx="2790824" cy="254557"/>
    <xdr:sp macro="" textlink="">
      <xdr:nvSpPr>
        <xdr:cNvPr id="4" name="8 CuadroTexto">
          <a:extLst>
            <a:ext uri="{FF2B5EF4-FFF2-40B4-BE49-F238E27FC236}">
              <a16:creationId xmlns:a16="http://schemas.microsoft.com/office/drawing/2014/main" xmlns="" id="{00000000-0008-0000-0400-000004000000}"/>
            </a:ext>
          </a:extLst>
        </xdr:cNvPr>
        <xdr:cNvSpPr txBox="1"/>
      </xdr:nvSpPr>
      <xdr:spPr>
        <a:xfrm>
          <a:off x="56356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5</xdr:col>
      <xdr:colOff>111124</xdr:colOff>
      <xdr:row>0</xdr:row>
      <xdr:rowOff>0</xdr:rowOff>
    </xdr:from>
    <xdr:ext cx="858826" cy="254557"/>
    <xdr:sp macro="" textlink="">
      <xdr:nvSpPr>
        <xdr:cNvPr id="5" name="3 CuadroTexto">
          <a:extLst>
            <a:ext uri="{FF2B5EF4-FFF2-40B4-BE49-F238E27FC236}">
              <a16:creationId xmlns:a16="http://schemas.microsoft.com/office/drawing/2014/main" xmlns="" id="{00000000-0008-0000-0400-000005000000}"/>
            </a:ext>
          </a:extLst>
        </xdr:cNvPr>
        <xdr:cNvSpPr txBox="1"/>
      </xdr:nvSpPr>
      <xdr:spPr>
        <a:xfrm>
          <a:off x="7572374"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oneCellAnchor>
    <xdr:from>
      <xdr:col>3</xdr:col>
      <xdr:colOff>0</xdr:colOff>
      <xdr:row>42</xdr:row>
      <xdr:rowOff>0</xdr:rowOff>
    </xdr:from>
    <xdr:ext cx="3305175" cy="662517"/>
    <xdr:sp macro="" textlink="">
      <xdr:nvSpPr>
        <xdr:cNvPr id="6" name="CuadroTexto 5">
          <a:extLst>
            <a:ext uri="{FF2B5EF4-FFF2-40B4-BE49-F238E27FC236}">
              <a16:creationId xmlns:a16="http://schemas.microsoft.com/office/drawing/2014/main" xmlns="" id="{223A9A1F-957B-4969-9DCE-42E6991CD95D}"/>
            </a:ext>
          </a:extLst>
        </xdr:cNvPr>
        <xdr:cNvSpPr txBox="1"/>
      </xdr:nvSpPr>
      <xdr:spPr>
        <a:xfrm>
          <a:off x="5207000" y="97948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4 CuadroTexto">
          <a:extLst>
            <a:ext uri="{FF2B5EF4-FFF2-40B4-BE49-F238E27FC236}">
              <a16:creationId xmlns:a16="http://schemas.microsoft.com/office/drawing/2014/main" xmlns=""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xmlns="" id="{00000000-0008-0000-0500-000003000000}"/>
            </a:ext>
          </a:extLst>
        </xdr:cNvPr>
        <xdr:cNvSpPr txBox="1"/>
      </xdr:nvSpPr>
      <xdr:spPr>
        <a:xfrm>
          <a:off x="6678958"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3</xdr:row>
      <xdr:rowOff>142875</xdr:rowOff>
    </xdr:from>
    <xdr:ext cx="184731" cy="264560"/>
    <xdr:sp macro="" textlink="">
      <xdr:nvSpPr>
        <xdr:cNvPr id="4" name="1 CuadroTexto">
          <a:extLst>
            <a:ext uri="{FF2B5EF4-FFF2-40B4-BE49-F238E27FC236}">
              <a16:creationId xmlns:a16="http://schemas.microsoft.com/office/drawing/2014/main" xmlns=""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4905375</xdr:colOff>
      <xdr:row>3</xdr:row>
      <xdr:rowOff>0</xdr:rowOff>
    </xdr:from>
    <xdr:ext cx="2790824" cy="254557"/>
    <xdr:sp macro="" textlink="">
      <xdr:nvSpPr>
        <xdr:cNvPr id="8" name="8 CuadroTexto">
          <a:extLst>
            <a:ext uri="{FF2B5EF4-FFF2-40B4-BE49-F238E27FC236}">
              <a16:creationId xmlns:a16="http://schemas.microsoft.com/office/drawing/2014/main" xmlns="" id="{00000000-0008-0000-0500-000008000000}"/>
            </a:ext>
          </a:extLst>
        </xdr:cNvPr>
        <xdr:cNvSpPr txBox="1"/>
      </xdr:nvSpPr>
      <xdr:spPr>
        <a:xfrm>
          <a:off x="4905375" y="6096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0</xdr:colOff>
      <xdr:row>65</xdr:row>
      <xdr:rowOff>114300</xdr:rowOff>
    </xdr:from>
    <xdr:ext cx="2892425" cy="682624"/>
    <xdr:sp macro="" textlink="">
      <xdr:nvSpPr>
        <xdr:cNvPr id="9" name="CuadroTexto 5">
          <a:extLst>
            <a:ext uri="{FF2B5EF4-FFF2-40B4-BE49-F238E27FC236}">
              <a16:creationId xmlns:a16="http://schemas.microsoft.com/office/drawing/2014/main" xmlns="" id="{00000000-0008-0000-0500-000009000000}"/>
            </a:ext>
          </a:extLst>
        </xdr:cNvPr>
        <xdr:cNvSpPr txBox="1"/>
      </xdr:nvSpPr>
      <xdr:spPr>
        <a:xfrm>
          <a:off x="0" y="11620500"/>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0</xdr:col>
      <xdr:colOff>4889501</xdr:colOff>
      <xdr:row>65</xdr:row>
      <xdr:rowOff>119063</xdr:rowOff>
    </xdr:from>
    <xdr:ext cx="3305175" cy="662517"/>
    <xdr:sp macro="" textlink="">
      <xdr:nvSpPr>
        <xdr:cNvPr id="12" name="CuadroTexto 11">
          <a:extLst>
            <a:ext uri="{FF2B5EF4-FFF2-40B4-BE49-F238E27FC236}">
              <a16:creationId xmlns:a16="http://schemas.microsoft.com/office/drawing/2014/main" xmlns="" id="{49BCF633-C813-4C53-8B1C-D07AEBFE2CA8}"/>
            </a:ext>
          </a:extLst>
        </xdr:cNvPr>
        <xdr:cNvSpPr txBox="1"/>
      </xdr:nvSpPr>
      <xdr:spPr>
        <a:xfrm>
          <a:off x="4889501" y="11731626"/>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87923</xdr:colOff>
      <xdr:row>66</xdr:row>
      <xdr:rowOff>43962</xdr:rowOff>
    </xdr:from>
    <xdr:ext cx="2652346" cy="681404"/>
    <xdr:sp macro="" textlink="">
      <xdr:nvSpPr>
        <xdr:cNvPr id="4" name="CuadroTexto 5">
          <a:extLst>
            <a:ext uri="{FF2B5EF4-FFF2-40B4-BE49-F238E27FC236}">
              <a16:creationId xmlns:a16="http://schemas.microsoft.com/office/drawing/2014/main" xmlns="" id="{00000000-0008-0000-0600-000004000000}"/>
            </a:ext>
          </a:extLst>
        </xdr:cNvPr>
        <xdr:cNvSpPr txBox="1"/>
      </xdr:nvSpPr>
      <xdr:spPr>
        <a:xfrm>
          <a:off x="278423" y="962757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1</xdr:col>
      <xdr:colOff>3135923</xdr:colOff>
      <xdr:row>3</xdr:row>
      <xdr:rowOff>139212</xdr:rowOff>
    </xdr:from>
    <xdr:ext cx="2790824" cy="254557"/>
    <xdr:sp macro="" textlink="">
      <xdr:nvSpPr>
        <xdr:cNvPr id="6" name="5 CuadroTexto">
          <a:extLst>
            <a:ext uri="{FF2B5EF4-FFF2-40B4-BE49-F238E27FC236}">
              <a16:creationId xmlns:a16="http://schemas.microsoft.com/office/drawing/2014/main" xmlns=""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3136446</xdr:colOff>
      <xdr:row>66</xdr:row>
      <xdr:rowOff>54429</xdr:rowOff>
    </xdr:from>
    <xdr:ext cx="3305175" cy="662517"/>
    <xdr:sp macro="" textlink="">
      <xdr:nvSpPr>
        <xdr:cNvPr id="8" name="CuadroTexto 7">
          <a:extLst>
            <a:ext uri="{FF2B5EF4-FFF2-40B4-BE49-F238E27FC236}">
              <a16:creationId xmlns:a16="http://schemas.microsoft.com/office/drawing/2014/main" xmlns="" id="{CD3B9178-BA1D-4BEF-9E1C-0DEC50E73944}"/>
            </a:ext>
          </a:extLst>
        </xdr:cNvPr>
        <xdr:cNvSpPr txBox="1"/>
      </xdr:nvSpPr>
      <xdr:spPr>
        <a:xfrm>
          <a:off x="3238500" y="9654268"/>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b="0"/>
            <a:t>______________________________________</a:t>
          </a:r>
        </a:p>
        <a:p>
          <a:pPr algn="ctr"/>
          <a:r>
            <a:rPr lang="es-MX" sz="1100" b="0"/>
            <a:t>ING.</a:t>
          </a:r>
          <a:r>
            <a:rPr lang="es-MX" sz="1100" b="0" baseline="0"/>
            <a:t> HUMBERTO TADDEI ZAVALA</a:t>
          </a:r>
          <a:endParaRPr lang="es-MX" sz="1100" b="0"/>
        </a:p>
        <a:p>
          <a:pPr algn="ctr"/>
          <a:r>
            <a:rPr lang="es-MX" sz="1100" b="0"/>
            <a:t>SUBDIRECTOR</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776798</xdr:colOff>
      <xdr:row>0</xdr:row>
      <xdr:rowOff>19050</xdr:rowOff>
    </xdr:from>
    <xdr:ext cx="874535"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558348" y="1905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31</xdr:row>
      <xdr:rowOff>0</xdr:rowOff>
    </xdr:from>
    <xdr:ext cx="3019425" cy="662517"/>
    <xdr:sp macro="" textlink="">
      <xdr:nvSpPr>
        <xdr:cNvPr id="7" name="CuadroTexto 5">
          <a:extLst>
            <a:ext uri="{FF2B5EF4-FFF2-40B4-BE49-F238E27FC236}">
              <a16:creationId xmlns:a16="http://schemas.microsoft.com/office/drawing/2014/main" xmlns="" id="{00000000-0008-0000-0700-000007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561975</xdr:colOff>
      <xdr:row>3</xdr:row>
      <xdr:rowOff>152400</xdr:rowOff>
    </xdr:from>
    <xdr:ext cx="2790824" cy="254557"/>
    <xdr:sp macro="" textlink="">
      <xdr:nvSpPr>
        <xdr:cNvPr id="9" name="8 CuadroTexto">
          <a:extLst>
            <a:ext uri="{FF2B5EF4-FFF2-40B4-BE49-F238E27FC236}">
              <a16:creationId xmlns:a16="http://schemas.microsoft.com/office/drawing/2014/main" xmlns=""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325437</xdr:colOff>
      <xdr:row>31</xdr:row>
      <xdr:rowOff>0</xdr:rowOff>
    </xdr:from>
    <xdr:ext cx="3305175" cy="662517"/>
    <xdr:sp macro="" textlink="">
      <xdr:nvSpPr>
        <xdr:cNvPr id="10" name="CuadroTexto 9">
          <a:extLst>
            <a:ext uri="{FF2B5EF4-FFF2-40B4-BE49-F238E27FC236}">
              <a16:creationId xmlns:a16="http://schemas.microsoft.com/office/drawing/2014/main" xmlns="" id="{B4E91A31-4369-469A-8F1E-E40E6BF11A92}"/>
            </a:ext>
          </a:extLst>
        </xdr:cNvPr>
        <xdr:cNvSpPr txBox="1"/>
      </xdr:nvSpPr>
      <xdr:spPr>
        <a:xfrm>
          <a:off x="3413125" y="8247063"/>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233873</xdr:colOff>
      <xdr:row>0</xdr:row>
      <xdr:rowOff>47625</xdr:rowOff>
    </xdr:from>
    <xdr:ext cx="874535" cy="254557"/>
    <xdr:sp macro="" textlink="">
      <xdr:nvSpPr>
        <xdr:cNvPr id="2" name="3 CuadroTexto">
          <a:extLst>
            <a:ext uri="{FF2B5EF4-FFF2-40B4-BE49-F238E27FC236}">
              <a16:creationId xmlns:a16="http://schemas.microsoft.com/office/drawing/2014/main" xmlns="" id="{00000000-0008-0000-0800-000002000000}"/>
            </a:ext>
          </a:extLst>
        </xdr:cNvPr>
        <xdr:cNvSpPr txBox="1"/>
      </xdr:nvSpPr>
      <xdr:spPr>
        <a:xfrm>
          <a:off x="5605973" y="47625"/>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43</xdr:row>
      <xdr:rowOff>57150</xdr:rowOff>
    </xdr:from>
    <xdr:ext cx="3019425" cy="695325"/>
    <xdr:sp macro="" textlink="">
      <xdr:nvSpPr>
        <xdr:cNvPr id="4" name="CuadroTexto 5">
          <a:extLst>
            <a:ext uri="{FF2B5EF4-FFF2-40B4-BE49-F238E27FC236}">
              <a16:creationId xmlns:a16="http://schemas.microsoft.com/office/drawing/2014/main" xmlns="" id="{00000000-0008-0000-0800-000004000000}"/>
            </a:ext>
          </a:extLst>
        </xdr:cNvPr>
        <xdr:cNvSpPr txBox="1"/>
      </xdr:nvSpPr>
      <xdr:spPr>
        <a:xfrm>
          <a:off x="142875" y="89725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561975</xdr:colOff>
      <xdr:row>3</xdr:row>
      <xdr:rowOff>180975</xdr:rowOff>
    </xdr:from>
    <xdr:ext cx="2790824" cy="254557"/>
    <xdr:sp macro="" textlink="">
      <xdr:nvSpPr>
        <xdr:cNvPr id="6" name="6 CuadroTexto">
          <a:extLst>
            <a:ext uri="{FF2B5EF4-FFF2-40B4-BE49-F238E27FC236}">
              <a16:creationId xmlns:a16="http://schemas.microsoft.com/office/drawing/2014/main" xmlns="" id="{00000000-0008-0000-0800-000006000000}"/>
            </a:ext>
          </a:extLst>
        </xdr:cNvPr>
        <xdr:cNvSpPr txBox="1"/>
      </xdr:nvSpPr>
      <xdr:spPr>
        <a:xfrm>
          <a:off x="370522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147205</xdr:colOff>
      <xdr:row>43</xdr:row>
      <xdr:rowOff>34636</xdr:rowOff>
    </xdr:from>
    <xdr:ext cx="3305175" cy="662517"/>
    <xdr:sp macro="" textlink="">
      <xdr:nvSpPr>
        <xdr:cNvPr id="7" name="CuadroTexto 6">
          <a:extLst>
            <a:ext uri="{FF2B5EF4-FFF2-40B4-BE49-F238E27FC236}">
              <a16:creationId xmlns:a16="http://schemas.microsoft.com/office/drawing/2014/main" xmlns="" id="{AEF25F53-8FB3-4A23-86DE-AC35864B1800}"/>
            </a:ext>
          </a:extLst>
        </xdr:cNvPr>
        <xdr:cNvSpPr txBox="1"/>
      </xdr:nvSpPr>
      <xdr:spPr>
        <a:xfrm>
          <a:off x="3299114" y="9100704"/>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0</xdr:col>
      <xdr:colOff>309563</xdr:colOff>
      <xdr:row>39</xdr:row>
      <xdr:rowOff>166687</xdr:rowOff>
    </xdr:from>
    <xdr:ext cx="3200400" cy="662517"/>
    <xdr:sp macro="" textlink="">
      <xdr:nvSpPr>
        <xdr:cNvPr id="5" name="CuadroTexto 5">
          <a:extLst>
            <a:ext uri="{FF2B5EF4-FFF2-40B4-BE49-F238E27FC236}">
              <a16:creationId xmlns:a16="http://schemas.microsoft.com/office/drawing/2014/main" xmlns="" id="{00000000-0008-0000-0900-000005000000}"/>
            </a:ext>
          </a:extLst>
        </xdr:cNvPr>
        <xdr:cNvSpPr txBox="1"/>
      </xdr:nvSpPr>
      <xdr:spPr>
        <a:xfrm>
          <a:off x="309563" y="80168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5</xdr:col>
      <xdr:colOff>571500</xdr:colOff>
      <xdr:row>3</xdr:row>
      <xdr:rowOff>76200</xdr:rowOff>
    </xdr:from>
    <xdr:ext cx="2790824" cy="254557"/>
    <xdr:sp macro="" textlink="">
      <xdr:nvSpPr>
        <xdr:cNvPr id="8" name="7 CuadroTexto">
          <a:extLst>
            <a:ext uri="{FF2B5EF4-FFF2-40B4-BE49-F238E27FC236}">
              <a16:creationId xmlns:a16="http://schemas.microsoft.com/office/drawing/2014/main" xmlns="" id="{00000000-0008-0000-0900-000008000000}"/>
            </a:ext>
          </a:extLst>
        </xdr:cNvPr>
        <xdr:cNvSpPr txBox="1"/>
      </xdr:nvSpPr>
      <xdr:spPr>
        <a:xfrm>
          <a:off x="5543550" y="6858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4</xdr:col>
      <xdr:colOff>674688</xdr:colOff>
      <xdr:row>39</xdr:row>
      <xdr:rowOff>166687</xdr:rowOff>
    </xdr:from>
    <xdr:ext cx="3305175" cy="662517"/>
    <xdr:sp macro="" textlink="">
      <xdr:nvSpPr>
        <xdr:cNvPr id="7" name="CuadroTexto 6">
          <a:extLst>
            <a:ext uri="{FF2B5EF4-FFF2-40B4-BE49-F238E27FC236}">
              <a16:creationId xmlns:a16="http://schemas.microsoft.com/office/drawing/2014/main" xmlns="" id="{FFFBEAB7-8677-4E62-8154-DCC51C4EA81D}"/>
            </a:ext>
          </a:extLst>
        </xdr:cNvPr>
        <xdr:cNvSpPr txBox="1"/>
      </xdr:nvSpPr>
      <xdr:spPr>
        <a:xfrm>
          <a:off x="4818063" y="80168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100"/>
            <a:t>ING.</a:t>
          </a:r>
          <a:r>
            <a:rPr lang="es-MX" sz="1100" baseline="0"/>
            <a:t> HUMBERTO TADDEI ZAVALA</a:t>
          </a:r>
          <a:endParaRPr lang="es-MX" sz="1100"/>
        </a:p>
        <a:p>
          <a:pPr algn="ctr"/>
          <a:r>
            <a:rPr lang="es-MX" sz="1100"/>
            <a:t>SUBDIRECTOR</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pita%20Perez\Documents\CONTRALORIA%20Y%20ETCAS\INFORMES%20TRIMESTRALES%20ETCAS%202019\ARCHIVOS%20DE%20TRABAJO\formatos-ETCA-2018-4to%20Informe%20Trimestr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III-03"/>
      <sheetName val="ETCA-III-04"/>
      <sheetName val="ETCA-III-05"/>
      <sheetName val="ETCA-IV-01"/>
      <sheetName val="ETCA-IV-02"/>
      <sheetName val="ETCA-IV-03"/>
      <sheetName val="ANEXO"/>
      <sheetName val="Sheet1"/>
      <sheetName val="Hoja1"/>
    </sheetNames>
    <sheetDataSet>
      <sheetData sheetId="0" refreshError="1"/>
      <sheetData sheetId="1" refreshError="1">
        <row r="3">
          <cell r="A3" t="str">
            <v>TELEVISORA DE HERMOSILLO, S.A. DE C.V.</v>
          </cell>
          <cell r="B3">
            <v>0</v>
          </cell>
          <cell r="C3">
            <v>0</v>
          </cell>
          <cell r="D3">
            <v>0</v>
          </cell>
          <cell r="E3">
            <v>0</v>
          </cell>
          <cell r="F3">
            <v>0</v>
          </cell>
          <cell r="G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
          <cell r="A3" t="str">
            <v>SUELDOS</v>
          </cell>
        </row>
      </sheetData>
      <sheetData sheetId="3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A1:C58"/>
  <sheetViews>
    <sheetView view="pageBreakPreview" zoomScale="112" zoomScaleNormal="100" zoomScaleSheetLayoutView="112" workbookViewId="0">
      <selection activeCell="I5" sqref="I5"/>
    </sheetView>
  </sheetViews>
  <sheetFormatPr baseColWidth="10" defaultRowHeight="15"/>
  <cols>
    <col min="3" max="3" width="68.42578125" customWidth="1"/>
  </cols>
  <sheetData>
    <row r="1" spans="1:3" s="3" customFormat="1" ht="27.75" customHeight="1">
      <c r="A1" s="779"/>
      <c r="B1" s="40" t="s">
        <v>0</v>
      </c>
      <c r="C1" s="779"/>
    </row>
    <row r="2" spans="1:3" s="3" customFormat="1" ht="4.5" customHeight="1">
      <c r="A2" s="779"/>
      <c r="B2" s="779"/>
      <c r="C2" s="779"/>
    </row>
    <row r="3" spans="1:3" s="3" customFormat="1" ht="19.5" customHeight="1" thickBot="1">
      <c r="A3" s="42" t="s">
        <v>986</v>
      </c>
      <c r="B3" s="41"/>
      <c r="C3" s="41"/>
    </row>
    <row r="4" spans="1:3" ht="17.25" customHeight="1" thickBot="1">
      <c r="A4" s="1241" t="s">
        <v>930</v>
      </c>
      <c r="B4" s="1242"/>
      <c r="C4" s="1243"/>
    </row>
    <row r="5" spans="1:3" ht="17.25" customHeight="1" thickBot="1">
      <c r="A5" s="780">
        <v>1</v>
      </c>
      <c r="B5" s="781" t="s">
        <v>931</v>
      </c>
      <c r="C5" s="781" t="s">
        <v>24</v>
      </c>
    </row>
    <row r="6" spans="1:3" ht="17.25" customHeight="1" thickBot="1">
      <c r="A6" s="782">
        <v>2</v>
      </c>
      <c r="B6" s="783" t="s">
        <v>932</v>
      </c>
      <c r="C6" s="783" t="s">
        <v>933</v>
      </c>
    </row>
    <row r="7" spans="1:3" ht="17.25" customHeight="1" thickBot="1">
      <c r="A7" s="780">
        <v>3</v>
      </c>
      <c r="B7" s="781" t="s">
        <v>934</v>
      </c>
      <c r="C7" s="781" t="s">
        <v>1</v>
      </c>
    </row>
    <row r="8" spans="1:3" ht="17.25" customHeight="1" thickBot="1">
      <c r="A8" s="780">
        <v>4</v>
      </c>
      <c r="B8" s="781" t="s">
        <v>935</v>
      </c>
      <c r="C8" s="781" t="s">
        <v>2</v>
      </c>
    </row>
    <row r="9" spans="1:3" ht="17.25" customHeight="1" thickBot="1">
      <c r="A9" s="780">
        <v>5</v>
      </c>
      <c r="B9" s="781" t="s">
        <v>936</v>
      </c>
      <c r="C9" s="781" t="s">
        <v>3</v>
      </c>
    </row>
    <row r="10" spans="1:3" ht="17.25" customHeight="1" thickBot="1">
      <c r="A10" s="780">
        <v>6</v>
      </c>
      <c r="B10" s="781" t="s">
        <v>937</v>
      </c>
      <c r="C10" s="781" t="s">
        <v>4</v>
      </c>
    </row>
    <row r="11" spans="1:3" ht="17.25" customHeight="1" thickBot="1">
      <c r="A11" s="780">
        <v>7</v>
      </c>
      <c r="B11" s="781" t="s">
        <v>938</v>
      </c>
      <c r="C11" s="781" t="s">
        <v>5</v>
      </c>
    </row>
    <row r="12" spans="1:3" ht="17.25" customHeight="1" thickBot="1">
      <c r="A12" s="780">
        <v>8</v>
      </c>
      <c r="B12" s="781" t="s">
        <v>939</v>
      </c>
      <c r="C12" s="781" t="s">
        <v>6</v>
      </c>
    </row>
    <row r="13" spans="1:3" ht="17.25" customHeight="1" thickBot="1">
      <c r="A13" s="782">
        <v>9</v>
      </c>
      <c r="B13" s="783" t="s">
        <v>940</v>
      </c>
      <c r="C13" s="783" t="s">
        <v>7</v>
      </c>
    </row>
    <row r="14" spans="1:3" ht="17.25" customHeight="1" thickBot="1">
      <c r="A14" s="782">
        <v>10</v>
      </c>
      <c r="B14" s="783" t="s">
        <v>941</v>
      </c>
      <c r="C14" s="783" t="s">
        <v>942</v>
      </c>
    </row>
    <row r="15" spans="1:3" ht="17.25" customHeight="1" thickBot="1">
      <c r="A15" s="780">
        <v>11</v>
      </c>
      <c r="B15" s="781" t="s">
        <v>943</v>
      </c>
      <c r="C15" s="781" t="s">
        <v>8</v>
      </c>
    </row>
    <row r="16" spans="1:3" ht="17.25" customHeight="1" thickBot="1">
      <c r="A16" s="780">
        <v>12</v>
      </c>
      <c r="B16" s="781" t="s">
        <v>944</v>
      </c>
      <c r="C16" s="781" t="s">
        <v>9</v>
      </c>
    </row>
    <row r="17" spans="1:3" ht="17.25" customHeight="1" thickBot="1">
      <c r="A17" s="1241" t="s">
        <v>10</v>
      </c>
      <c r="B17" s="1242"/>
      <c r="C17" s="1243"/>
    </row>
    <row r="18" spans="1:3" ht="17.25" customHeight="1" thickBot="1">
      <c r="A18" s="780">
        <v>13</v>
      </c>
      <c r="B18" s="781" t="s">
        <v>945</v>
      </c>
      <c r="C18" s="781" t="s">
        <v>11</v>
      </c>
    </row>
    <row r="19" spans="1:3" ht="17.25" customHeight="1" thickBot="1">
      <c r="A19" s="782">
        <v>14</v>
      </c>
      <c r="B19" s="783" t="s">
        <v>946</v>
      </c>
      <c r="C19" s="783" t="s">
        <v>947</v>
      </c>
    </row>
    <row r="20" spans="1:3" ht="17.25" customHeight="1" thickBot="1">
      <c r="A20" s="780">
        <v>15</v>
      </c>
      <c r="B20" s="781" t="s">
        <v>948</v>
      </c>
      <c r="C20" s="781" t="s">
        <v>949</v>
      </c>
    </row>
    <row r="21" spans="1:3" ht="17.25" customHeight="1" thickBot="1">
      <c r="A21" s="780">
        <v>16</v>
      </c>
      <c r="B21" s="781" t="s">
        <v>950</v>
      </c>
      <c r="C21" s="781" t="s">
        <v>510</v>
      </c>
    </row>
    <row r="22" spans="1:3" ht="17.25" customHeight="1">
      <c r="A22" s="1244">
        <v>17</v>
      </c>
      <c r="B22" s="1244" t="s">
        <v>951</v>
      </c>
      <c r="C22" s="784" t="s">
        <v>952</v>
      </c>
    </row>
    <row r="23" spans="1:3" ht="17.25" customHeight="1" thickBot="1">
      <c r="A23" s="1245"/>
      <c r="B23" s="1245"/>
      <c r="C23" s="783" t="s">
        <v>953</v>
      </c>
    </row>
    <row r="24" spans="1:3" ht="17.25" customHeight="1">
      <c r="A24" s="1246">
        <v>18</v>
      </c>
      <c r="B24" s="1246" t="s">
        <v>954</v>
      </c>
      <c r="C24" s="785" t="s">
        <v>510</v>
      </c>
    </row>
    <row r="25" spans="1:3" ht="17.25" customHeight="1" thickBot="1">
      <c r="A25" s="1247"/>
      <c r="B25" s="1247"/>
      <c r="C25" s="781" t="s">
        <v>955</v>
      </c>
    </row>
    <row r="26" spans="1:3" ht="17.25" customHeight="1">
      <c r="A26" s="1246">
        <v>19</v>
      </c>
      <c r="B26" s="1246" t="s">
        <v>956</v>
      </c>
      <c r="C26" s="785" t="s">
        <v>510</v>
      </c>
    </row>
    <row r="27" spans="1:3" ht="17.25" customHeight="1" thickBot="1">
      <c r="A27" s="1247"/>
      <c r="B27" s="1247"/>
      <c r="C27" s="781" t="s">
        <v>957</v>
      </c>
    </row>
    <row r="28" spans="1:3" ht="17.25" customHeight="1" thickBot="1">
      <c r="A28" s="782">
        <v>20</v>
      </c>
      <c r="B28" s="783" t="s">
        <v>958</v>
      </c>
      <c r="C28" s="783" t="s">
        <v>12</v>
      </c>
    </row>
    <row r="29" spans="1:3" ht="17.25" customHeight="1">
      <c r="A29" s="1246">
        <v>21</v>
      </c>
      <c r="B29" s="1246" t="s">
        <v>959</v>
      </c>
      <c r="C29" s="785" t="s">
        <v>510</v>
      </c>
    </row>
    <row r="30" spans="1:3" ht="17.25" customHeight="1" thickBot="1">
      <c r="A30" s="1247"/>
      <c r="B30" s="1247"/>
      <c r="C30" s="781" t="s">
        <v>960</v>
      </c>
    </row>
    <row r="31" spans="1:3" ht="17.25" customHeight="1">
      <c r="A31" s="1246">
        <v>22</v>
      </c>
      <c r="B31" s="1246" t="s">
        <v>961</v>
      </c>
      <c r="C31" s="785" t="s">
        <v>510</v>
      </c>
    </row>
    <row r="32" spans="1:3" ht="17.25" customHeight="1" thickBot="1">
      <c r="A32" s="1247"/>
      <c r="B32" s="1247"/>
      <c r="C32" s="781" t="s">
        <v>962</v>
      </c>
    </row>
    <row r="33" spans="1:3" ht="17.25" customHeight="1">
      <c r="A33" s="1246">
        <v>23</v>
      </c>
      <c r="B33" s="1246" t="s">
        <v>963</v>
      </c>
      <c r="C33" s="785" t="s">
        <v>510</v>
      </c>
    </row>
    <row r="34" spans="1:3" ht="17.25" customHeight="1" thickBot="1">
      <c r="A34" s="1247"/>
      <c r="B34" s="1247"/>
      <c r="C34" s="781" t="s">
        <v>695</v>
      </c>
    </row>
    <row r="35" spans="1:3" ht="17.25" customHeight="1">
      <c r="A35" s="1244">
        <v>24</v>
      </c>
      <c r="B35" s="1244" t="s">
        <v>964</v>
      </c>
      <c r="C35" s="784" t="s">
        <v>965</v>
      </c>
    </row>
    <row r="36" spans="1:3" ht="17.25" customHeight="1" thickBot="1">
      <c r="A36" s="1245"/>
      <c r="B36" s="1245"/>
      <c r="C36" s="783" t="s">
        <v>695</v>
      </c>
    </row>
    <row r="37" spans="1:3" ht="17.25" customHeight="1">
      <c r="A37" s="1246">
        <v>25</v>
      </c>
      <c r="B37" s="1246" t="s">
        <v>966</v>
      </c>
      <c r="C37" s="785" t="s">
        <v>510</v>
      </c>
    </row>
    <row r="38" spans="1:3" ht="17.25" customHeight="1" thickBot="1">
      <c r="A38" s="1247"/>
      <c r="B38" s="1247"/>
      <c r="C38" s="781" t="s">
        <v>761</v>
      </c>
    </row>
    <row r="39" spans="1:3" ht="17.25" customHeight="1">
      <c r="A39" s="1244">
        <v>26</v>
      </c>
      <c r="B39" s="1244" t="s">
        <v>967</v>
      </c>
      <c r="C39" s="784" t="s">
        <v>968</v>
      </c>
    </row>
    <row r="40" spans="1:3" ht="17.25" customHeight="1" thickBot="1">
      <c r="A40" s="1245"/>
      <c r="B40" s="1245"/>
      <c r="C40" s="783" t="s">
        <v>788</v>
      </c>
    </row>
    <row r="41" spans="1:3" ht="17.25" customHeight="1" thickBot="1">
      <c r="A41" s="780">
        <v>27</v>
      </c>
      <c r="B41" s="781" t="s">
        <v>969</v>
      </c>
      <c r="C41" s="781" t="s">
        <v>970</v>
      </c>
    </row>
    <row r="42" spans="1:3" ht="17.25" customHeight="1" thickBot="1">
      <c r="A42" s="780">
        <v>28</v>
      </c>
      <c r="B42" s="781" t="s">
        <v>971</v>
      </c>
      <c r="C42" s="781" t="s">
        <v>14</v>
      </c>
    </row>
    <row r="43" spans="1:3" ht="17.25" customHeight="1" thickBot="1">
      <c r="A43" s="780">
        <v>29</v>
      </c>
      <c r="B43" s="781" t="s">
        <v>972</v>
      </c>
      <c r="C43" s="781" t="s">
        <v>973</v>
      </c>
    </row>
    <row r="44" spans="1:3" ht="17.25" customHeight="1" thickBot="1">
      <c r="A44" s="1241" t="s">
        <v>15</v>
      </c>
      <c r="B44" s="1242"/>
      <c r="C44" s="1243"/>
    </row>
    <row r="45" spans="1:3" ht="17.25" customHeight="1" thickBot="1">
      <c r="A45" s="780">
        <v>30</v>
      </c>
      <c r="B45" s="781" t="s">
        <v>974</v>
      </c>
      <c r="C45" s="781" t="s">
        <v>16</v>
      </c>
    </row>
    <row r="46" spans="1:3" ht="17.25" customHeight="1" thickBot="1">
      <c r="A46" s="780">
        <v>31</v>
      </c>
      <c r="B46" s="781" t="s">
        <v>975</v>
      </c>
      <c r="C46" s="781" t="s">
        <v>992</v>
      </c>
    </row>
    <row r="47" spans="1:3" ht="17.25" customHeight="1" thickBot="1">
      <c r="A47" s="780">
        <v>32</v>
      </c>
      <c r="B47" s="781" t="s">
        <v>976</v>
      </c>
      <c r="C47" s="781" t="s">
        <v>17</v>
      </c>
    </row>
    <row r="48" spans="1:3" ht="17.25" customHeight="1" thickBot="1">
      <c r="A48" s="780">
        <v>33</v>
      </c>
      <c r="B48" s="781" t="s">
        <v>977</v>
      </c>
      <c r="C48" s="781" t="s">
        <v>978</v>
      </c>
    </row>
    <row r="49" spans="1:3" ht="17.25" customHeight="1" thickBot="1">
      <c r="A49" s="782">
        <v>34</v>
      </c>
      <c r="B49" s="783" t="s">
        <v>979</v>
      </c>
      <c r="C49" s="783" t="s">
        <v>929</v>
      </c>
    </row>
    <row r="50" spans="1:3" ht="17.25" customHeight="1" thickBot="1">
      <c r="A50" s="1241" t="s">
        <v>980</v>
      </c>
      <c r="B50" s="1242"/>
      <c r="C50" s="1243"/>
    </row>
    <row r="51" spans="1:3" ht="17.25" customHeight="1" thickBot="1">
      <c r="A51" s="780">
        <v>35</v>
      </c>
      <c r="B51" s="781" t="s">
        <v>981</v>
      </c>
      <c r="C51" s="781" t="s">
        <v>18</v>
      </c>
    </row>
    <row r="52" spans="1:3" ht="17.25" customHeight="1" thickBot="1">
      <c r="A52" s="782">
        <v>36</v>
      </c>
      <c r="B52" s="783" t="s">
        <v>982</v>
      </c>
      <c r="C52" s="783" t="s">
        <v>19</v>
      </c>
    </row>
    <row r="53" spans="1:3" ht="17.25" customHeight="1" thickBot="1">
      <c r="A53" s="780">
        <v>37</v>
      </c>
      <c r="B53" s="781" t="s">
        <v>983</v>
      </c>
      <c r="C53" s="781" t="s">
        <v>20</v>
      </c>
    </row>
    <row r="54" spans="1:3" ht="17.25" customHeight="1" thickBot="1">
      <c r="A54" s="780">
        <v>38</v>
      </c>
      <c r="B54" s="781" t="s">
        <v>984</v>
      </c>
      <c r="C54" s="781" t="s">
        <v>994</v>
      </c>
    </row>
    <row r="55" spans="1:3" ht="17.25" customHeight="1" thickBot="1">
      <c r="A55" s="780">
        <v>39</v>
      </c>
      <c r="B55" s="781" t="s">
        <v>985</v>
      </c>
      <c r="C55" s="781" t="s">
        <v>993</v>
      </c>
    </row>
    <row r="56" spans="1:3" ht="17.25" customHeight="1" thickBot="1">
      <c r="A56" s="780">
        <v>40</v>
      </c>
      <c r="B56" s="781" t="s">
        <v>21</v>
      </c>
      <c r="C56" s="781" t="s">
        <v>22</v>
      </c>
    </row>
    <row r="57" spans="1:3" ht="15.75" thickBot="1">
      <c r="A57" s="901">
        <v>41</v>
      </c>
      <c r="B57" s="781" t="s">
        <v>21</v>
      </c>
      <c r="C57" s="781" t="s">
        <v>1076</v>
      </c>
    </row>
    <row r="58" spans="1:3" ht="15.75" thickBot="1">
      <c r="A58" s="901">
        <v>42</v>
      </c>
      <c r="B58" s="781" t="s">
        <v>21</v>
      </c>
      <c r="C58" s="781" t="s">
        <v>1077</v>
      </c>
    </row>
  </sheetData>
  <mergeCells count="22">
    <mergeCell ref="A39:A40"/>
    <mergeCell ref="B39:B40"/>
    <mergeCell ref="A44:C44"/>
    <mergeCell ref="A50:C50"/>
    <mergeCell ref="A33:A34"/>
    <mergeCell ref="B33:B34"/>
    <mergeCell ref="A35:A36"/>
    <mergeCell ref="B35:B36"/>
    <mergeCell ref="A37:A38"/>
    <mergeCell ref="B37:B38"/>
    <mergeCell ref="A26:A27"/>
    <mergeCell ref="B26:B27"/>
    <mergeCell ref="A29:A30"/>
    <mergeCell ref="B29:B30"/>
    <mergeCell ref="A31:A32"/>
    <mergeCell ref="B31:B32"/>
    <mergeCell ref="A4:C4"/>
    <mergeCell ref="A17:C17"/>
    <mergeCell ref="A22:A23"/>
    <mergeCell ref="B22:B23"/>
    <mergeCell ref="A24:A25"/>
    <mergeCell ref="B24:B25"/>
  </mergeCells>
  <printOptions horizontalCentered="1"/>
  <pageMargins left="0" right="0"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dimension ref="A1:J39"/>
  <sheetViews>
    <sheetView view="pageBreakPreview" topLeftCell="A25" zoomScale="120" zoomScaleNormal="100" zoomScaleSheetLayoutView="120" workbookViewId="0">
      <selection activeCell="D45" sqref="D45"/>
    </sheetView>
  </sheetViews>
  <sheetFormatPr baseColWidth="10" defaultColWidth="11.42578125" defaultRowHeight="15"/>
  <cols>
    <col min="1" max="1" width="4.7109375" customWidth="1"/>
    <col min="2" max="2" width="30.28515625" customWidth="1"/>
    <col min="3" max="3" width="14.7109375" customWidth="1"/>
    <col min="4" max="5" width="12.42578125" customWidth="1"/>
    <col min="6" max="6" width="13.42578125" customWidth="1"/>
    <col min="7" max="7" width="13.85546875" customWidth="1"/>
    <col min="8" max="9" width="12.42578125" customWidth="1"/>
  </cols>
  <sheetData>
    <row r="1" spans="1:10" ht="15.75">
      <c r="A1" s="1251" t="s">
        <v>23</v>
      </c>
      <c r="B1" s="1251"/>
      <c r="C1" s="1251"/>
      <c r="D1" s="1251"/>
      <c r="E1" s="1251"/>
      <c r="F1" s="1251"/>
      <c r="G1" s="1251"/>
      <c r="H1" s="1251"/>
      <c r="I1" s="1251"/>
    </row>
    <row r="2" spans="1:10" ht="15.75" customHeight="1">
      <c r="A2" s="1252" t="s">
        <v>309</v>
      </c>
      <c r="B2" s="1252"/>
      <c r="C2" s="1252"/>
      <c r="D2" s="1252"/>
      <c r="E2" s="1252"/>
      <c r="F2" s="1252"/>
      <c r="G2" s="1252"/>
      <c r="H2" s="1252"/>
      <c r="I2" s="1252"/>
    </row>
    <row r="3" spans="1:10" s="48" customFormat="1" ht="16.5">
      <c r="A3" s="1252" t="str">
        <f>'ETCA-I-01'!A3:G3</f>
        <v>TELEVISORA DE HERMOSILLO, S.A. de C.V.</v>
      </c>
      <c r="B3" s="1252"/>
      <c r="C3" s="1252"/>
      <c r="D3" s="1252"/>
      <c r="E3" s="1252"/>
      <c r="F3" s="1252"/>
      <c r="G3" s="1252"/>
      <c r="H3" s="1252"/>
      <c r="I3" s="1252"/>
    </row>
    <row r="4" spans="1:10" ht="15" customHeight="1">
      <c r="A4" s="1307" t="str">
        <f>'ETCA-I-03'!A4:D4</f>
        <v>Del 01 de Enero al 31 de Diciembre de 2019</v>
      </c>
      <c r="B4" s="1307"/>
      <c r="C4" s="1307"/>
      <c r="D4" s="1307"/>
      <c r="E4" s="1307"/>
      <c r="F4" s="1307"/>
      <c r="G4" s="1307"/>
      <c r="H4" s="1307"/>
      <c r="I4" s="1307"/>
    </row>
    <row r="5" spans="1:10" ht="15.75" customHeight="1" thickBot="1">
      <c r="A5" s="1308" t="s">
        <v>87</v>
      </c>
      <c r="B5" s="1308"/>
      <c r="C5" s="1308"/>
      <c r="D5" s="1308"/>
      <c r="E5" s="1308"/>
      <c r="F5" s="1308"/>
      <c r="G5" s="1308"/>
      <c r="H5" s="1308"/>
      <c r="I5" s="1308"/>
    </row>
    <row r="6" spans="1:10" ht="24" customHeight="1">
      <c r="A6" s="1309" t="s">
        <v>310</v>
      </c>
      <c r="B6" s="1310"/>
      <c r="C6" s="598" t="s">
        <v>311</v>
      </c>
      <c r="D6" s="1313" t="s">
        <v>312</v>
      </c>
      <c r="E6" s="1313" t="s">
        <v>313</v>
      </c>
      <c r="F6" s="1313" t="s">
        <v>314</v>
      </c>
      <c r="G6" s="598" t="s">
        <v>315</v>
      </c>
      <c r="H6" s="1313" t="s">
        <v>316</v>
      </c>
      <c r="I6" s="1313" t="s">
        <v>317</v>
      </c>
    </row>
    <row r="7" spans="1:10" ht="34.5" customHeight="1" thickBot="1">
      <c r="A7" s="1311"/>
      <c r="B7" s="1312"/>
      <c r="C7" s="745" t="s">
        <v>1029</v>
      </c>
      <c r="D7" s="1314"/>
      <c r="E7" s="1314"/>
      <c r="F7" s="1314"/>
      <c r="G7" s="745" t="s">
        <v>318</v>
      </c>
      <c r="H7" s="1314"/>
      <c r="I7" s="1314"/>
    </row>
    <row r="8" spans="1:10" ht="5.25" customHeight="1">
      <c r="A8" s="1315"/>
      <c r="B8" s="1316"/>
      <c r="C8" s="744"/>
      <c r="D8" s="744"/>
      <c r="E8" s="744"/>
      <c r="F8" s="744"/>
      <c r="G8" s="744"/>
      <c r="H8" s="744"/>
      <c r="I8" s="744"/>
    </row>
    <row r="9" spans="1:10">
      <c r="A9" s="1294" t="s">
        <v>319</v>
      </c>
      <c r="B9" s="1295"/>
      <c r="C9" s="644">
        <f>C10+C14</f>
        <v>62500044</v>
      </c>
      <c r="D9" s="644">
        <f t="shared" ref="D9:I9" si="0">D10+D14</f>
        <v>0</v>
      </c>
      <c r="E9" s="644">
        <f t="shared" si="0"/>
        <v>9999984</v>
      </c>
      <c r="F9" s="644">
        <f t="shared" si="0"/>
        <v>0</v>
      </c>
      <c r="G9" s="644">
        <f>+C9+D9-E9+F9</f>
        <v>52500060</v>
      </c>
      <c r="H9" s="644">
        <f t="shared" si="0"/>
        <v>0</v>
      </c>
      <c r="I9" s="644">
        <f t="shared" si="0"/>
        <v>0</v>
      </c>
    </row>
    <row r="10" spans="1:10" ht="16.5">
      <c r="A10" s="1294" t="s">
        <v>320</v>
      </c>
      <c r="B10" s="1295"/>
      <c r="C10" s="644">
        <f>SUM(C11:C13)</f>
        <v>9999984</v>
      </c>
      <c r="D10" s="644">
        <f t="shared" ref="D10:I10" si="1">SUM(D11:D13)</f>
        <v>0</v>
      </c>
      <c r="E10" s="644">
        <f t="shared" si="1"/>
        <v>0</v>
      </c>
      <c r="F10" s="644">
        <f t="shared" si="1"/>
        <v>0</v>
      </c>
      <c r="G10" s="644">
        <f t="shared" si="1"/>
        <v>9999984</v>
      </c>
      <c r="H10" s="644">
        <f t="shared" si="1"/>
        <v>0</v>
      </c>
      <c r="I10" s="644">
        <f t="shared" si="1"/>
        <v>0</v>
      </c>
      <c r="J10" s="408" t="str">
        <f>IF(C10&lt;&gt;'ETCA-I-08'!E21,"ERROR!!!!! NO CONCUERDA CON LO REPORTADO EN EL ESTADO ANALITICO  DE LA DEUDA Y OTROS PASIVOS","")</f>
        <v/>
      </c>
    </row>
    <row r="11" spans="1:10" ht="16.5">
      <c r="A11" s="743"/>
      <c r="B11" s="747" t="s">
        <v>321</v>
      </c>
      <c r="C11" s="667">
        <v>9999984</v>
      </c>
      <c r="D11" s="667">
        <v>0</v>
      </c>
      <c r="E11" s="667">
        <v>0</v>
      </c>
      <c r="F11" s="667">
        <v>0</v>
      </c>
      <c r="G11" s="644">
        <f>+C11+D11-E11+F11</f>
        <v>9999984</v>
      </c>
      <c r="H11" s="667">
        <v>0</v>
      </c>
      <c r="I11" s="667">
        <v>0</v>
      </c>
      <c r="J11" s="408" t="str">
        <f>IF(G10&lt;&gt;'ETCA-I-08'!F21,"ERROR!!!!! NO CONCUERDA CON LO REPORTADO EN EL ESTADO ANALITICO  DE LA DEUDA Y OTROS PASIVOS","")</f>
        <v/>
      </c>
    </row>
    <row r="12" spans="1:10">
      <c r="A12" s="746"/>
      <c r="B12" s="747" t="s">
        <v>322</v>
      </c>
      <c r="C12" s="667">
        <v>0</v>
      </c>
      <c r="D12" s="667">
        <v>0</v>
      </c>
      <c r="E12" s="667">
        <v>0</v>
      </c>
      <c r="F12" s="667">
        <v>0</v>
      </c>
      <c r="G12" s="644">
        <f>+C12+D12-E12+F12</f>
        <v>0</v>
      </c>
      <c r="H12" s="667">
        <v>0</v>
      </c>
      <c r="I12" s="667">
        <v>0</v>
      </c>
    </row>
    <row r="13" spans="1:10">
      <c r="A13" s="746"/>
      <c r="B13" s="747" t="s">
        <v>323</v>
      </c>
      <c r="C13" s="667">
        <v>0</v>
      </c>
      <c r="D13" s="667">
        <v>0</v>
      </c>
      <c r="E13" s="667">
        <v>0</v>
      </c>
      <c r="F13" s="667">
        <v>0</v>
      </c>
      <c r="G13" s="644">
        <f>+C13+D13-E13+F13</f>
        <v>0</v>
      </c>
      <c r="H13" s="667">
        <v>0</v>
      </c>
      <c r="I13" s="667">
        <v>0</v>
      </c>
    </row>
    <row r="14" spans="1:10" ht="16.5">
      <c r="A14" s="1294" t="s">
        <v>324</v>
      </c>
      <c r="B14" s="1295"/>
      <c r="C14" s="644">
        <f t="shared" ref="C14:I14" si="2">SUM(C15:C17)</f>
        <v>52500060</v>
      </c>
      <c r="D14" s="644">
        <f t="shared" si="2"/>
        <v>0</v>
      </c>
      <c r="E14" s="644">
        <f t="shared" si="2"/>
        <v>9999984</v>
      </c>
      <c r="F14" s="644">
        <f t="shared" si="2"/>
        <v>0</v>
      </c>
      <c r="G14" s="644">
        <f t="shared" si="2"/>
        <v>42500076</v>
      </c>
      <c r="H14" s="644">
        <f t="shared" si="2"/>
        <v>0</v>
      </c>
      <c r="I14" s="644">
        <f t="shared" si="2"/>
        <v>0</v>
      </c>
      <c r="J14" s="408" t="str">
        <f>IF(C14&lt;&gt;'ETCA-I-08'!E35,"ERROR!!!!! NO CONCUERDA CON LO REPORTADO EN EL ESTADO ANALITICO DE LA DEUDA Y OTROS PASIVOS","")</f>
        <v/>
      </c>
    </row>
    <row r="15" spans="1:10" ht="16.5">
      <c r="A15" s="743"/>
      <c r="B15" s="747" t="s">
        <v>325</v>
      </c>
      <c r="C15" s="667">
        <v>52500060</v>
      </c>
      <c r="D15" s="667">
        <v>0</v>
      </c>
      <c r="E15" s="667">
        <v>9999984</v>
      </c>
      <c r="F15" s="667">
        <v>0</v>
      </c>
      <c r="G15" s="644">
        <f>+C15+D15-E15+F15</f>
        <v>42500076</v>
      </c>
      <c r="H15" s="667">
        <v>0</v>
      </c>
      <c r="I15" s="667">
        <v>0</v>
      </c>
      <c r="J15" s="408" t="str">
        <f>IF(G14&lt;&gt;'ETCA-I-08'!F35,"ERROR!!!!! NO CONCUERDA CON LO REPORTADO EN EL ESTADO ANALITICO DE LA DEUDA Y OTROS PASIVOS","")</f>
        <v/>
      </c>
    </row>
    <row r="16" spans="1:10">
      <c r="A16" s="746"/>
      <c r="B16" s="747" t="s">
        <v>326</v>
      </c>
      <c r="C16" s="667">
        <v>0</v>
      </c>
      <c r="D16" s="667">
        <v>0</v>
      </c>
      <c r="E16" s="667">
        <v>0</v>
      </c>
      <c r="F16" s="667">
        <v>0</v>
      </c>
      <c r="G16" s="644">
        <f>+C16+D16-E16+F16</f>
        <v>0</v>
      </c>
      <c r="H16" s="667">
        <v>0</v>
      </c>
      <c r="I16" s="667">
        <v>0</v>
      </c>
    </row>
    <row r="17" spans="1:10">
      <c r="A17" s="746"/>
      <c r="B17" s="747" t="s">
        <v>327</v>
      </c>
      <c r="C17" s="667">
        <v>0</v>
      </c>
      <c r="D17" s="667">
        <v>0</v>
      </c>
      <c r="E17" s="667">
        <v>0</v>
      </c>
      <c r="F17" s="667">
        <v>0</v>
      </c>
      <c r="G17" s="644">
        <f>+C17+D17-E17+F17</f>
        <v>0</v>
      </c>
      <c r="H17" s="667">
        <v>0</v>
      </c>
      <c r="I17" s="667">
        <v>0</v>
      </c>
    </row>
    <row r="18" spans="1:10" s="640" customFormat="1" ht="16.5">
      <c r="A18" s="1294" t="s">
        <v>328</v>
      </c>
      <c r="B18" s="1295"/>
      <c r="C18" s="729">
        <v>31581981</v>
      </c>
      <c r="D18" s="686"/>
      <c r="E18" s="686"/>
      <c r="F18" s="686"/>
      <c r="G18" s="729">
        <v>46955528</v>
      </c>
      <c r="H18" s="686"/>
      <c r="I18" s="686"/>
      <c r="J18" s="408" t="str">
        <f>IF(C18&lt;&gt;'ETCA-I-08'!E37,"ERROR!!! NO CONCUERDA CON LO REPORTADO EN EL ESTADO ANALITICO DE LA DEUDA Y OTROS PASIVOS","")</f>
        <v/>
      </c>
    </row>
    <row r="19" spans="1:10" ht="16.5" customHeight="1">
      <c r="A19" s="1294" t="s">
        <v>329</v>
      </c>
      <c r="B19" s="1295"/>
      <c r="C19" s="644">
        <f t="shared" ref="C19:I19" si="3">C9+C18</f>
        <v>94082025</v>
      </c>
      <c r="D19" s="644">
        <f t="shared" si="3"/>
        <v>0</v>
      </c>
      <c r="E19" s="644">
        <f t="shared" si="3"/>
        <v>9999984</v>
      </c>
      <c r="F19" s="644">
        <f t="shared" si="3"/>
        <v>0</v>
      </c>
      <c r="G19" s="644">
        <f t="shared" si="3"/>
        <v>99455588</v>
      </c>
      <c r="H19" s="644">
        <f t="shared" si="3"/>
        <v>0</v>
      </c>
      <c r="I19" s="644">
        <f t="shared" si="3"/>
        <v>0</v>
      </c>
      <c r="J19" s="408" t="str">
        <f>IF(G18&lt;&gt;'ETCA-I-08'!F37,"ERROR!!! NO CONCUERDA CON LO REPORTADO EN EL ESTADO ANALITICO DE LA DEUDA Y OTROS PASIVOS","")</f>
        <v/>
      </c>
    </row>
    <row r="20" spans="1:10" ht="16.5" customHeight="1">
      <c r="A20" s="1294" t="s">
        <v>330</v>
      </c>
      <c r="B20" s="1295"/>
      <c r="C20" s="717">
        <f>SUM(C21:C23)</f>
        <v>0</v>
      </c>
      <c r="D20" s="644">
        <f t="shared" ref="D20:I20" si="4">SUM(D21:D23)</f>
        <v>0</v>
      </c>
      <c r="E20" s="644">
        <f t="shared" si="4"/>
        <v>0</v>
      </c>
      <c r="F20" s="644">
        <f t="shared" si="4"/>
        <v>0</v>
      </c>
      <c r="G20" s="644">
        <f>+C20+D20-E20+F20</f>
        <v>0</v>
      </c>
      <c r="H20" s="644">
        <f t="shared" si="4"/>
        <v>0</v>
      </c>
      <c r="I20" s="644">
        <f t="shared" si="4"/>
        <v>0</v>
      </c>
      <c r="J20" s="408" t="str">
        <f>IF(G19&lt;&gt;'ETCA-I-08'!F39,"ERROR!!!! NO CONCUERDA CON LO REPORTADO EN EL ESTADO ANALITICO DE LA DEUDA Y OTROS PASIVOS","")</f>
        <v/>
      </c>
    </row>
    <row r="21" spans="1:10">
      <c r="A21" s="1296" t="s">
        <v>331</v>
      </c>
      <c r="B21" s="1297"/>
      <c r="C21" s="667">
        <v>0</v>
      </c>
      <c r="D21" s="667">
        <v>0</v>
      </c>
      <c r="E21" s="667">
        <v>0</v>
      </c>
      <c r="F21" s="667">
        <v>0</v>
      </c>
      <c r="G21" s="644">
        <f>+C21+D21-E21+F21</f>
        <v>0</v>
      </c>
      <c r="H21" s="667">
        <v>0</v>
      </c>
      <c r="I21" s="667">
        <v>0</v>
      </c>
      <c r="J21" t="str">
        <f>IF(C19&lt;&gt;'ETCA-I-08'!E39,"ERROR!!!!! , NO CONCUERDA CON LO REPORTADO EN EL ESTADO ANALITICO DE LA DEUDA Y OTROS PASIVOS","")</f>
        <v/>
      </c>
    </row>
    <row r="22" spans="1:10">
      <c r="A22" s="1296" t="s">
        <v>332</v>
      </c>
      <c r="B22" s="1297"/>
      <c r="C22" s="667">
        <v>0</v>
      </c>
      <c r="D22" s="667">
        <v>0</v>
      </c>
      <c r="E22" s="667">
        <v>0</v>
      </c>
      <c r="F22" s="667">
        <v>0</v>
      </c>
      <c r="G22" s="644">
        <f>+C22+D22-E22+F22</f>
        <v>0</v>
      </c>
      <c r="H22" s="667">
        <v>0</v>
      </c>
      <c r="I22" s="667">
        <v>0</v>
      </c>
    </row>
    <row r="23" spans="1:10">
      <c r="A23" s="1296" t="s">
        <v>333</v>
      </c>
      <c r="B23" s="1297"/>
      <c r="C23" s="667"/>
      <c r="D23" s="667"/>
      <c r="E23" s="667"/>
      <c r="F23" s="667"/>
      <c r="G23" s="644">
        <f>+C23+D23-E23+F23</f>
        <v>0</v>
      </c>
      <c r="H23" s="667"/>
      <c r="I23" s="667"/>
    </row>
    <row r="24" spans="1:10" ht="16.5" customHeight="1">
      <c r="A24" s="1294" t="s">
        <v>334</v>
      </c>
      <c r="B24" s="1295"/>
      <c r="C24" s="644">
        <f>SUM(C25:C27)</f>
        <v>0</v>
      </c>
      <c r="D24" s="644">
        <f t="shared" ref="D24:I24" si="5">SUM(D25:D27)</f>
        <v>0</v>
      </c>
      <c r="E24" s="644">
        <f t="shared" si="5"/>
        <v>0</v>
      </c>
      <c r="F24" s="644">
        <f t="shared" si="5"/>
        <v>0</v>
      </c>
      <c r="G24" s="644">
        <f t="shared" si="5"/>
        <v>0</v>
      </c>
      <c r="H24" s="644">
        <f t="shared" si="5"/>
        <v>0</v>
      </c>
      <c r="I24" s="644">
        <f t="shared" si="5"/>
        <v>0</v>
      </c>
    </row>
    <row r="25" spans="1:10">
      <c r="A25" s="1296" t="s">
        <v>335</v>
      </c>
      <c r="B25" s="1297"/>
      <c r="C25" s="667">
        <v>0</v>
      </c>
      <c r="D25" s="667">
        <v>0</v>
      </c>
      <c r="E25" s="667">
        <v>0</v>
      </c>
      <c r="F25" s="667">
        <v>0</v>
      </c>
      <c r="G25" s="644">
        <f>+C25+D25-E25+F25</f>
        <v>0</v>
      </c>
      <c r="H25" s="667">
        <v>0</v>
      </c>
      <c r="I25" s="667">
        <v>0</v>
      </c>
    </row>
    <row r="26" spans="1:10">
      <c r="A26" s="1296" t="s">
        <v>336</v>
      </c>
      <c r="B26" s="1297"/>
      <c r="C26" s="667">
        <v>0</v>
      </c>
      <c r="D26" s="667">
        <v>0</v>
      </c>
      <c r="E26" s="667">
        <v>0</v>
      </c>
      <c r="F26" s="667">
        <v>0</v>
      </c>
      <c r="G26" s="644">
        <f>+C26+D26-E26+F26</f>
        <v>0</v>
      </c>
      <c r="H26" s="667">
        <v>0</v>
      </c>
      <c r="I26" s="667">
        <v>0</v>
      </c>
    </row>
    <row r="27" spans="1:10">
      <c r="A27" s="1296" t="s">
        <v>337</v>
      </c>
      <c r="B27" s="1297"/>
      <c r="C27" s="667">
        <v>0</v>
      </c>
      <c r="D27" s="667">
        <v>0</v>
      </c>
      <c r="E27" s="667">
        <v>0</v>
      </c>
      <c r="F27" s="667">
        <v>0</v>
      </c>
      <c r="G27" s="644">
        <f>+C27+D27-E27+F27</f>
        <v>0</v>
      </c>
      <c r="H27" s="667">
        <v>0</v>
      </c>
      <c r="I27" s="667">
        <v>0</v>
      </c>
    </row>
    <row r="28" spans="1:10" ht="7.5" customHeight="1" thickBot="1">
      <c r="A28" s="1305"/>
      <c r="B28" s="1306"/>
      <c r="C28" s="647"/>
      <c r="D28" s="647"/>
      <c r="E28" s="647"/>
      <c r="F28" s="647"/>
      <c r="G28" s="647"/>
      <c r="H28" s="647"/>
      <c r="I28" s="647"/>
    </row>
    <row r="29" spans="1:10" ht="3.75" customHeight="1"/>
    <row r="30" spans="1:10" ht="33" customHeight="1">
      <c r="B30" s="610">
        <v>1</v>
      </c>
      <c r="C30" s="1298" t="s">
        <v>338</v>
      </c>
      <c r="D30" s="1298"/>
      <c r="E30" s="1298"/>
      <c r="F30" s="1298"/>
      <c r="G30" s="1298"/>
      <c r="H30" s="1298"/>
      <c r="I30" s="1298"/>
    </row>
    <row r="31" spans="1:10" ht="18.75" customHeight="1">
      <c r="B31" s="610">
        <v>2</v>
      </c>
      <c r="C31" s="1298" t="s">
        <v>339</v>
      </c>
      <c r="D31" s="1298"/>
      <c r="E31" s="1298"/>
      <c r="F31" s="1298"/>
      <c r="G31" s="1298"/>
      <c r="H31" s="1298"/>
      <c r="I31" s="1298"/>
    </row>
    <row r="32" spans="1:10" ht="3.75" customHeight="1" thickBot="1"/>
    <row r="33" spans="2:7" ht="19.5">
      <c r="B33" s="1299" t="s">
        <v>340</v>
      </c>
      <c r="C33" s="605" t="s">
        <v>341</v>
      </c>
      <c r="D33" s="605" t="s">
        <v>342</v>
      </c>
      <c r="E33" s="605" t="s">
        <v>343</v>
      </c>
      <c r="F33" s="1302" t="s">
        <v>344</v>
      </c>
      <c r="G33" s="605" t="s">
        <v>345</v>
      </c>
    </row>
    <row r="34" spans="2:7">
      <c r="B34" s="1300"/>
      <c r="C34" s="595" t="s">
        <v>346</v>
      </c>
      <c r="D34" s="595" t="s">
        <v>347</v>
      </c>
      <c r="E34" s="595" t="s">
        <v>348</v>
      </c>
      <c r="F34" s="1303"/>
      <c r="G34" s="595" t="s">
        <v>349</v>
      </c>
    </row>
    <row r="35" spans="2:7" ht="15.75" thickBot="1">
      <c r="B35" s="1301"/>
      <c r="C35" s="606"/>
      <c r="D35" s="596" t="s">
        <v>350</v>
      </c>
      <c r="E35" s="606"/>
      <c r="F35" s="1304"/>
      <c r="G35" s="606"/>
    </row>
    <row r="36" spans="2:7" ht="19.5">
      <c r="B36" s="607" t="s">
        <v>351</v>
      </c>
      <c r="C36" s="597"/>
      <c r="D36" s="597"/>
      <c r="E36" s="597"/>
      <c r="F36" s="597"/>
      <c r="G36" s="597"/>
    </row>
    <row r="37" spans="2:7">
      <c r="B37" s="608" t="s">
        <v>352</v>
      </c>
      <c r="C37" s="645">
        <v>45000000</v>
      </c>
      <c r="D37" s="935">
        <v>120</v>
      </c>
      <c r="E37" s="935" t="s">
        <v>1113</v>
      </c>
      <c r="F37" s="645">
        <v>1610200</v>
      </c>
      <c r="G37" s="936">
        <v>7.9603000000000002</v>
      </c>
    </row>
    <row r="38" spans="2:7">
      <c r="B38" s="608" t="s">
        <v>353</v>
      </c>
      <c r="C38" s="645">
        <v>45000000</v>
      </c>
      <c r="D38" s="935">
        <v>120</v>
      </c>
      <c r="E38" s="935" t="s">
        <v>1113</v>
      </c>
      <c r="F38" s="645">
        <v>1610200</v>
      </c>
      <c r="G38" s="936">
        <v>7.9603000000000002</v>
      </c>
    </row>
    <row r="39" spans="2:7" ht="15.75" thickBot="1">
      <c r="B39" s="609" t="s">
        <v>354</v>
      </c>
      <c r="C39" s="646"/>
      <c r="D39" s="646"/>
      <c r="E39" s="646"/>
      <c r="F39" s="646"/>
      <c r="G39" s="646"/>
    </row>
  </sheetData>
  <sheetProtection formatColumns="0" formatRows="0" insertHyperlinks="0"/>
  <mergeCells count="30">
    <mergeCell ref="A9:B9"/>
    <mergeCell ref="A10:B10"/>
    <mergeCell ref="A14:B14"/>
    <mergeCell ref="A18:B18"/>
    <mergeCell ref="A1:I1"/>
    <mergeCell ref="A2:I2"/>
    <mergeCell ref="A4:I4"/>
    <mergeCell ref="A5:I5"/>
    <mergeCell ref="A6:B7"/>
    <mergeCell ref="D6:D7"/>
    <mergeCell ref="E6:E7"/>
    <mergeCell ref="F6:F7"/>
    <mergeCell ref="H6:H7"/>
    <mergeCell ref="I6:I7"/>
    <mergeCell ref="A3:I3"/>
    <mergeCell ref="A8:B8"/>
    <mergeCell ref="C31:I31"/>
    <mergeCell ref="C30:I30"/>
    <mergeCell ref="B33:B35"/>
    <mergeCell ref="F33:F35"/>
    <mergeCell ref="A24:B24"/>
    <mergeCell ref="A25:B25"/>
    <mergeCell ref="A26:B26"/>
    <mergeCell ref="A27:B27"/>
    <mergeCell ref="A28:B28"/>
    <mergeCell ref="A20:B20"/>
    <mergeCell ref="A21:B21"/>
    <mergeCell ref="A22:B22"/>
    <mergeCell ref="A23:B23"/>
    <mergeCell ref="A19:B19"/>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dimension ref="A1:K21"/>
  <sheetViews>
    <sheetView view="pageBreakPreview" topLeftCell="A16" zoomScaleNormal="100" zoomScaleSheetLayoutView="100" workbookViewId="0">
      <selection activeCell="I34" sqref="I34"/>
    </sheetView>
  </sheetViews>
  <sheetFormatPr baseColWidth="10" defaultColWidth="11.42578125" defaultRowHeight="15"/>
  <cols>
    <col min="1" max="1" width="23.5703125" customWidth="1"/>
  </cols>
  <sheetData>
    <row r="1" spans="1:11" ht="15.75">
      <c r="A1" s="1251" t="s">
        <v>23</v>
      </c>
      <c r="B1" s="1251"/>
      <c r="C1" s="1251"/>
      <c r="D1" s="1251"/>
      <c r="E1" s="1251"/>
      <c r="F1" s="1251"/>
      <c r="G1" s="1251"/>
      <c r="H1" s="1251"/>
      <c r="I1" s="1251"/>
      <c r="J1" s="1251"/>
      <c r="K1" s="1251"/>
    </row>
    <row r="2" spans="1:11" ht="15.75" customHeight="1">
      <c r="A2" s="1252" t="s">
        <v>355</v>
      </c>
      <c r="B2" s="1252"/>
      <c r="C2" s="1252"/>
      <c r="D2" s="1252"/>
      <c r="E2" s="1252"/>
      <c r="F2" s="1252"/>
      <c r="G2" s="1252"/>
      <c r="H2" s="1252"/>
      <c r="I2" s="1252"/>
      <c r="J2" s="1252"/>
      <c r="K2" s="1252"/>
    </row>
    <row r="3" spans="1:11" ht="16.5" customHeight="1">
      <c r="A3" s="1252" t="str">
        <f>'ETCA-I-01'!A3:G3</f>
        <v>TELEVISORA DE HERMOSILLO, S.A. de C.V.</v>
      </c>
      <c r="B3" s="1252"/>
      <c r="C3" s="1252"/>
      <c r="D3" s="1252"/>
      <c r="E3" s="1252"/>
      <c r="F3" s="1252"/>
      <c r="G3" s="1252"/>
      <c r="H3" s="1252"/>
      <c r="I3" s="1252"/>
      <c r="J3" s="1252"/>
      <c r="K3" s="1252"/>
    </row>
    <row r="4" spans="1:11" ht="15.75" customHeight="1">
      <c r="A4" s="1307" t="str">
        <f>'ETCA-I-09'!A4:I4</f>
        <v>Del 01 de Enero al 31 de Diciembre de 2019</v>
      </c>
      <c r="B4" s="1307"/>
      <c r="C4" s="1307"/>
      <c r="D4" s="1307"/>
      <c r="E4" s="1307"/>
      <c r="F4" s="1307"/>
      <c r="G4" s="1307"/>
      <c r="H4" s="1307"/>
      <c r="I4" s="1307"/>
      <c r="J4" s="1307"/>
      <c r="K4" s="1307"/>
    </row>
    <row r="5" spans="1:11" ht="15.75" thickBot="1">
      <c r="A5" s="1308" t="s">
        <v>87</v>
      </c>
      <c r="B5" s="1308"/>
      <c r="C5" s="1308"/>
      <c r="D5" s="1308"/>
      <c r="E5" s="1308"/>
      <c r="F5" s="1308"/>
      <c r="G5" s="1308"/>
      <c r="H5" s="1308"/>
      <c r="I5" s="1308"/>
      <c r="J5" s="1308"/>
      <c r="K5" s="1308"/>
    </row>
    <row r="6" spans="1:11" ht="115.5" thickBot="1">
      <c r="A6" s="599" t="s">
        <v>356</v>
      </c>
      <c r="B6" s="600" t="s">
        <v>357</v>
      </c>
      <c r="C6" s="600" t="s">
        <v>358</v>
      </c>
      <c r="D6" s="600" t="s">
        <v>359</v>
      </c>
      <c r="E6" s="600" t="s">
        <v>360</v>
      </c>
      <c r="F6" s="600" t="s">
        <v>361</v>
      </c>
      <c r="G6" s="600" t="s">
        <v>362</v>
      </c>
      <c r="H6" s="600" t="s">
        <v>363</v>
      </c>
      <c r="I6" s="803" t="s">
        <v>1030</v>
      </c>
      <c r="J6" s="803" t="s">
        <v>1031</v>
      </c>
      <c r="K6" s="803" t="s">
        <v>1032</v>
      </c>
    </row>
    <row r="7" spans="1:11">
      <c r="A7" s="592"/>
      <c r="B7" s="594"/>
      <c r="C7" s="594"/>
      <c r="D7" s="594"/>
      <c r="E7" s="594"/>
      <c r="F7" s="594"/>
      <c r="G7" s="594"/>
      <c r="H7" s="594"/>
      <c r="I7" s="594"/>
      <c r="J7" s="594"/>
      <c r="K7" s="594"/>
    </row>
    <row r="8" spans="1:11" ht="25.5">
      <c r="A8" s="601" t="s">
        <v>364</v>
      </c>
      <c r="B8" s="648">
        <f t="shared" ref="B8:J8" si="0">B9+B10+B11+B12</f>
        <v>0</v>
      </c>
      <c r="C8" s="648">
        <f t="shared" si="0"/>
        <v>0</v>
      </c>
      <c r="D8" s="648">
        <f t="shared" si="0"/>
        <v>0</v>
      </c>
      <c r="E8" s="648">
        <f t="shared" si="0"/>
        <v>0</v>
      </c>
      <c r="F8" s="648">
        <f t="shared" si="0"/>
        <v>0</v>
      </c>
      <c r="G8" s="648">
        <f t="shared" si="0"/>
        <v>0</v>
      </c>
      <c r="H8" s="648">
        <f t="shared" si="0"/>
        <v>0</v>
      </c>
      <c r="I8" s="648">
        <f t="shared" si="0"/>
        <v>0</v>
      </c>
      <c r="J8" s="648">
        <f t="shared" si="0"/>
        <v>0</v>
      </c>
      <c r="K8" s="648">
        <f>E8-J8</f>
        <v>0</v>
      </c>
    </row>
    <row r="9" spans="1:11">
      <c r="A9" s="602" t="s">
        <v>365</v>
      </c>
      <c r="B9" s="659">
        <v>0</v>
      </c>
      <c r="C9" s="659">
        <v>0</v>
      </c>
      <c r="D9" s="659">
        <v>0</v>
      </c>
      <c r="E9" s="659">
        <v>0</v>
      </c>
      <c r="F9" s="659">
        <v>0</v>
      </c>
      <c r="G9" s="659">
        <v>0</v>
      </c>
      <c r="H9" s="659">
        <v>0</v>
      </c>
      <c r="I9" s="659">
        <v>0</v>
      </c>
      <c r="J9" s="659">
        <v>0</v>
      </c>
      <c r="K9" s="648">
        <f>E9-J9</f>
        <v>0</v>
      </c>
    </row>
    <row r="10" spans="1:11">
      <c r="A10" s="602" t="s">
        <v>366</v>
      </c>
      <c r="B10" s="659">
        <v>0</v>
      </c>
      <c r="C10" s="659"/>
      <c r="D10" s="659"/>
      <c r="E10" s="659">
        <v>0</v>
      </c>
      <c r="F10" s="659"/>
      <c r="G10" s="659"/>
      <c r="H10" s="659"/>
      <c r="I10" s="659"/>
      <c r="J10" s="659">
        <v>0</v>
      </c>
      <c r="K10" s="648">
        <f>E10-J10</f>
        <v>0</v>
      </c>
    </row>
    <row r="11" spans="1:11">
      <c r="A11" s="602" t="s">
        <v>367</v>
      </c>
      <c r="B11" s="659">
        <v>0</v>
      </c>
      <c r="C11" s="659">
        <v>0</v>
      </c>
      <c r="D11" s="659">
        <v>0</v>
      </c>
      <c r="E11" s="659">
        <v>0</v>
      </c>
      <c r="F11" s="659">
        <v>0</v>
      </c>
      <c r="G11" s="659">
        <v>0</v>
      </c>
      <c r="H11" s="659">
        <v>0</v>
      </c>
      <c r="I11" s="659">
        <v>0</v>
      </c>
      <c r="J11" s="659">
        <v>0</v>
      </c>
      <c r="K11" s="648">
        <f>E11-J11</f>
        <v>0</v>
      </c>
    </row>
    <row r="12" spans="1:11">
      <c r="A12" s="602" t="s">
        <v>368</v>
      </c>
      <c r="B12" s="659">
        <v>0</v>
      </c>
      <c r="C12" s="659"/>
      <c r="D12" s="659"/>
      <c r="E12" s="659">
        <v>0</v>
      </c>
      <c r="F12" s="659"/>
      <c r="G12" s="659"/>
      <c r="H12" s="659"/>
      <c r="I12" s="659"/>
      <c r="J12" s="659">
        <v>0</v>
      </c>
      <c r="K12" s="648">
        <f>E12-J12</f>
        <v>0</v>
      </c>
    </row>
    <row r="13" spans="1:11">
      <c r="A13" s="593"/>
      <c r="B13" s="648"/>
      <c r="C13" s="648"/>
      <c r="D13" s="648"/>
      <c r="E13" s="648"/>
      <c r="F13" s="648"/>
      <c r="G13" s="648"/>
      <c r="H13" s="648"/>
      <c r="I13" s="648"/>
      <c r="J13" s="648"/>
      <c r="K13" s="648"/>
    </row>
    <row r="14" spans="1:11" ht="25.5">
      <c r="A14" s="601" t="s">
        <v>369</v>
      </c>
      <c r="B14" s="648">
        <f t="shared" ref="B14:J14" si="1">B15+B16+B17+B18</f>
        <v>0</v>
      </c>
      <c r="C14" s="648">
        <f t="shared" si="1"/>
        <v>0</v>
      </c>
      <c r="D14" s="648">
        <f t="shared" si="1"/>
        <v>0</v>
      </c>
      <c r="E14" s="648">
        <f t="shared" si="1"/>
        <v>0</v>
      </c>
      <c r="F14" s="648">
        <f t="shared" si="1"/>
        <v>0</v>
      </c>
      <c r="G14" s="648">
        <f t="shared" si="1"/>
        <v>0</v>
      </c>
      <c r="H14" s="648">
        <f t="shared" si="1"/>
        <v>0</v>
      </c>
      <c r="I14" s="648">
        <f t="shared" si="1"/>
        <v>0</v>
      </c>
      <c r="J14" s="648">
        <f t="shared" si="1"/>
        <v>0</v>
      </c>
      <c r="K14" s="648">
        <f>E14-J14</f>
        <v>0</v>
      </c>
    </row>
    <row r="15" spans="1:11">
      <c r="A15" s="602" t="s">
        <v>370</v>
      </c>
      <c r="B15" s="659">
        <v>0</v>
      </c>
      <c r="C15" s="659"/>
      <c r="D15" s="659"/>
      <c r="E15" s="659">
        <v>0</v>
      </c>
      <c r="F15" s="659"/>
      <c r="G15" s="659"/>
      <c r="H15" s="659"/>
      <c r="I15" s="659"/>
      <c r="J15" s="659"/>
      <c r="K15" s="648">
        <f>E15-J15</f>
        <v>0</v>
      </c>
    </row>
    <row r="16" spans="1:11">
      <c r="A16" s="602" t="s">
        <v>371</v>
      </c>
      <c r="B16" s="659">
        <v>0</v>
      </c>
      <c r="C16" s="659"/>
      <c r="D16" s="659">
        <v>0</v>
      </c>
      <c r="E16" s="659">
        <v>0</v>
      </c>
      <c r="F16" s="659">
        <v>0</v>
      </c>
      <c r="G16" s="659">
        <v>0</v>
      </c>
      <c r="H16" s="659">
        <v>0</v>
      </c>
      <c r="I16" s="659">
        <v>0</v>
      </c>
      <c r="J16" s="659">
        <v>0</v>
      </c>
      <c r="K16" s="648">
        <f>E16-J16</f>
        <v>0</v>
      </c>
    </row>
    <row r="17" spans="1:11">
      <c r="A17" s="602" t="s">
        <v>372</v>
      </c>
      <c r="B17" s="659">
        <v>0</v>
      </c>
      <c r="C17" s="659">
        <v>0</v>
      </c>
      <c r="D17" s="659"/>
      <c r="E17" s="659">
        <v>0</v>
      </c>
      <c r="F17" s="659"/>
      <c r="G17" s="659"/>
      <c r="H17" s="659"/>
      <c r="I17" s="659"/>
      <c r="J17" s="659"/>
      <c r="K17" s="648">
        <f>E17-J17</f>
        <v>0</v>
      </c>
    </row>
    <row r="18" spans="1:11">
      <c r="A18" s="602" t="s">
        <v>373</v>
      </c>
      <c r="B18" s="659">
        <v>0</v>
      </c>
      <c r="C18" s="659"/>
      <c r="D18" s="659"/>
      <c r="E18" s="659">
        <v>0</v>
      </c>
      <c r="F18" s="659"/>
      <c r="G18" s="659"/>
      <c r="H18" s="659"/>
      <c r="I18" s="659"/>
      <c r="J18" s="659"/>
      <c r="K18" s="648">
        <f>E18-J18</f>
        <v>0</v>
      </c>
    </row>
    <row r="19" spans="1:11">
      <c r="A19" s="593"/>
      <c r="B19" s="648">
        <v>0</v>
      </c>
      <c r="C19" s="648"/>
      <c r="D19" s="648"/>
      <c r="E19" s="648"/>
      <c r="F19" s="648"/>
      <c r="G19" s="648"/>
      <c r="H19" s="648"/>
      <c r="I19" s="648"/>
      <c r="J19" s="648"/>
      <c r="K19" s="660"/>
    </row>
    <row r="20" spans="1:11" ht="38.25">
      <c r="A20" s="601" t="s">
        <v>374</v>
      </c>
      <c r="B20" s="648">
        <f>B8+B14</f>
        <v>0</v>
      </c>
      <c r="C20" s="648">
        <f t="shared" ref="C20:J20" si="2">C8+C14</f>
        <v>0</v>
      </c>
      <c r="D20" s="648">
        <f t="shared" si="2"/>
        <v>0</v>
      </c>
      <c r="E20" s="648">
        <f t="shared" si="2"/>
        <v>0</v>
      </c>
      <c r="F20" s="648">
        <f t="shared" si="2"/>
        <v>0</v>
      </c>
      <c r="G20" s="648">
        <f t="shared" si="2"/>
        <v>0</v>
      </c>
      <c r="H20" s="648">
        <f t="shared" si="2"/>
        <v>0</v>
      </c>
      <c r="I20" s="648">
        <f t="shared" si="2"/>
        <v>0</v>
      </c>
      <c r="J20" s="648">
        <f t="shared" si="2"/>
        <v>0</v>
      </c>
      <c r="K20" s="648">
        <f>E20-J20</f>
        <v>0</v>
      </c>
    </row>
    <row r="21" spans="1:11" ht="15.75" thickBot="1">
      <c r="A21" s="603"/>
      <c r="B21" s="604"/>
      <c r="C21" s="604"/>
      <c r="D21" s="604"/>
      <c r="E21" s="604"/>
      <c r="F21" s="604"/>
      <c r="G21" s="604"/>
      <c r="H21" s="604"/>
      <c r="I21" s="604"/>
      <c r="J21" s="604"/>
      <c r="K21" s="604"/>
    </row>
  </sheetData>
  <mergeCells count="5">
    <mergeCell ref="A3:K3"/>
    <mergeCell ref="A1:K1"/>
    <mergeCell ref="A2:K2"/>
    <mergeCell ref="A4:K4"/>
    <mergeCell ref="A5:K5"/>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sheetPr codeName="Hoja6"/>
  <dimension ref="A1:I50"/>
  <sheetViews>
    <sheetView view="pageBreakPreview" topLeftCell="A28" zoomScale="90" zoomScaleNormal="100" zoomScaleSheetLayoutView="90" workbookViewId="0">
      <selection activeCell="M44" sqref="M44"/>
    </sheetView>
  </sheetViews>
  <sheetFormatPr baseColWidth="10" defaultColWidth="11.28515625" defaultRowHeight="16.5"/>
  <cols>
    <col min="1" max="1" width="18.85546875" style="3" customWidth="1"/>
    <col min="2" max="7" width="11.28515625" style="3"/>
    <col min="8" max="8" width="12.140625" style="3" customWidth="1"/>
    <col min="9" max="9" width="14.28515625" style="3" customWidth="1"/>
    <col min="10" max="16384" width="11.28515625" style="3"/>
  </cols>
  <sheetData>
    <row r="1" spans="1:9">
      <c r="A1" s="1318" t="s">
        <v>23</v>
      </c>
      <c r="B1" s="1318"/>
      <c r="C1" s="1318"/>
      <c r="D1" s="1318"/>
      <c r="E1" s="1318"/>
      <c r="F1" s="1318"/>
      <c r="G1" s="1318"/>
      <c r="H1" s="1318"/>
      <c r="I1" s="1318"/>
    </row>
    <row r="2" spans="1:9">
      <c r="A2" s="1320" t="s">
        <v>8</v>
      </c>
      <c r="B2" s="1320"/>
      <c r="C2" s="1320"/>
      <c r="D2" s="1320"/>
      <c r="E2" s="1320"/>
      <c r="F2" s="1320"/>
      <c r="G2" s="1320"/>
      <c r="H2" s="1320"/>
      <c r="I2" s="1320"/>
    </row>
    <row r="3" spans="1:9">
      <c r="A3" s="1319" t="str">
        <f>'ETCA-I-01'!A3:G3</f>
        <v>TELEVISORA DE HERMOSILLO, S.A. de C.V.</v>
      </c>
      <c r="B3" s="1319"/>
      <c r="C3" s="1319"/>
      <c r="D3" s="1319"/>
      <c r="E3" s="1319"/>
      <c r="F3" s="1319"/>
      <c r="G3" s="1319"/>
      <c r="H3" s="1319"/>
      <c r="I3" s="1319"/>
    </row>
    <row r="4" spans="1:9">
      <c r="A4" s="1319" t="str">
        <f>'ETCA-I-01'!A4:G4</f>
        <v>Al 31 de Diciembre de 2019</v>
      </c>
      <c r="B4" s="1319"/>
      <c r="C4" s="1319"/>
      <c r="D4" s="1319"/>
      <c r="E4" s="1319"/>
      <c r="F4" s="1319"/>
      <c r="G4" s="1319"/>
      <c r="H4" s="1319"/>
      <c r="I4" s="1319"/>
    </row>
    <row r="5" spans="1:9" ht="18" customHeight="1" thickBot="1">
      <c r="A5" s="5"/>
      <c r="B5" s="1321" t="s">
        <v>375</v>
      </c>
      <c r="C5" s="1321"/>
      <c r="D5" s="1321"/>
      <c r="E5" s="1321"/>
      <c r="F5" s="1321"/>
      <c r="G5" s="1321"/>
      <c r="H5" s="310"/>
      <c r="I5" s="5"/>
    </row>
    <row r="6" spans="1:9">
      <c r="A6" s="8"/>
      <c r="B6" s="9"/>
      <c r="C6" s="9"/>
      <c r="D6" s="9"/>
      <c r="E6" s="9"/>
      <c r="F6" s="9"/>
      <c r="G6" s="9"/>
      <c r="H6" s="9"/>
      <c r="I6" s="10"/>
    </row>
    <row r="7" spans="1:9">
      <c r="A7" s="11"/>
      <c r="B7" s="12"/>
      <c r="C7" s="12"/>
      <c r="D7" s="12"/>
      <c r="E7" s="12"/>
      <c r="F7" s="12"/>
      <c r="G7" s="12"/>
      <c r="H7" s="12"/>
      <c r="I7" s="13"/>
    </row>
    <row r="8" spans="1:9">
      <c r="A8" s="14" t="s">
        <v>376</v>
      </c>
      <c r="B8" s="1317" t="s">
        <v>1093</v>
      </c>
      <c r="C8" s="1317"/>
      <c r="D8" s="1317"/>
      <c r="E8" s="1317"/>
      <c r="F8" s="1317"/>
      <c r="G8" s="1317"/>
      <c r="H8" s="1317"/>
      <c r="I8" s="13"/>
    </row>
    <row r="9" spans="1:9">
      <c r="A9" s="14"/>
      <c r="B9" s="12"/>
      <c r="C9" s="12"/>
      <c r="D9" s="12"/>
      <c r="E9" s="12"/>
      <c r="F9" s="12"/>
      <c r="G9" s="12"/>
      <c r="H9" s="12"/>
      <c r="I9" s="13"/>
    </row>
    <row r="10" spans="1:9">
      <c r="A10" s="14"/>
      <c r="B10" s="12"/>
      <c r="C10" s="12"/>
      <c r="D10" s="12"/>
      <c r="E10" s="12"/>
      <c r="F10" s="12"/>
      <c r="G10" s="12"/>
      <c r="H10" s="12"/>
      <c r="I10" s="13"/>
    </row>
    <row r="11" spans="1:9">
      <c r="A11" s="14"/>
      <c r="B11" s="12"/>
      <c r="C11" s="12"/>
      <c r="D11" s="12"/>
      <c r="E11" s="12"/>
      <c r="F11" s="12"/>
      <c r="G11" s="12"/>
      <c r="H11" s="12"/>
      <c r="I11" s="13"/>
    </row>
    <row r="12" spans="1:9">
      <c r="A12" s="14"/>
      <c r="B12" s="12"/>
      <c r="C12" s="12"/>
      <c r="D12" s="12"/>
      <c r="E12" s="12"/>
      <c r="F12" s="12"/>
      <c r="G12" s="12"/>
      <c r="H12" s="12"/>
      <c r="I12" s="13"/>
    </row>
    <row r="13" spans="1:9" ht="15.75" customHeight="1">
      <c r="A13" s="11"/>
      <c r="B13" s="12"/>
      <c r="C13" s="15"/>
      <c r="D13" s="15"/>
      <c r="E13" s="15"/>
      <c r="F13" s="15"/>
      <c r="G13" s="15"/>
      <c r="H13" s="15"/>
      <c r="I13" s="13"/>
    </row>
    <row r="14" spans="1:9" ht="15" customHeight="1" thickBot="1">
      <c r="A14" s="16"/>
      <c r="B14" s="1"/>
      <c r="C14" s="17"/>
      <c r="D14" s="17"/>
      <c r="E14" s="17"/>
      <c r="F14" s="17"/>
      <c r="G14" s="17"/>
      <c r="H14" s="17"/>
      <c r="I14" s="2"/>
    </row>
    <row r="15" spans="1:9" ht="15" customHeight="1">
      <c r="A15" s="11"/>
      <c r="B15" s="12"/>
      <c r="C15" s="15"/>
      <c r="D15" s="15"/>
      <c r="E15" s="15"/>
      <c r="F15" s="15"/>
      <c r="G15" s="15"/>
      <c r="H15" s="15"/>
      <c r="I15" s="13"/>
    </row>
    <row r="16" spans="1:9" ht="15" customHeight="1">
      <c r="A16" s="11"/>
      <c r="B16" s="12"/>
      <c r="C16" s="15" t="s">
        <v>248</v>
      </c>
      <c r="D16" s="15"/>
      <c r="E16" s="15"/>
      <c r="F16" s="15"/>
      <c r="G16" s="15"/>
      <c r="H16" s="15"/>
      <c r="I16" s="13"/>
    </row>
    <row r="17" spans="1:9" ht="15" customHeight="1">
      <c r="A17" s="11"/>
      <c r="B17" s="12"/>
      <c r="C17" s="15"/>
      <c r="D17" s="15"/>
      <c r="E17" s="15"/>
      <c r="F17" s="15"/>
      <c r="G17" s="15"/>
      <c r="H17" s="15"/>
      <c r="I17" s="13"/>
    </row>
    <row r="18" spans="1:9" ht="15" customHeight="1">
      <c r="A18" s="11"/>
      <c r="B18" s="12"/>
      <c r="C18" s="15"/>
      <c r="D18" s="15"/>
      <c r="E18" s="15"/>
      <c r="F18" s="15"/>
      <c r="G18" s="15"/>
      <c r="H18" s="15"/>
      <c r="I18" s="13"/>
    </row>
    <row r="19" spans="1:9" ht="15" customHeight="1">
      <c r="A19" s="14" t="s">
        <v>377</v>
      </c>
      <c r="B19" s="12"/>
      <c r="C19" s="15"/>
      <c r="D19" s="15"/>
      <c r="E19" s="15"/>
      <c r="F19" s="15"/>
      <c r="G19" s="15"/>
      <c r="H19" s="15"/>
      <c r="I19" s="13"/>
    </row>
    <row r="20" spans="1:9" ht="15" customHeight="1">
      <c r="A20" s="11"/>
      <c r="B20" s="12"/>
      <c r="C20" s="15"/>
      <c r="D20" s="15"/>
      <c r="E20" s="15"/>
      <c r="F20" s="15"/>
      <c r="G20" s="15"/>
      <c r="H20" s="15"/>
      <c r="I20" s="13"/>
    </row>
    <row r="21" spans="1:9" ht="15" customHeight="1">
      <c r="A21" s="11"/>
      <c r="B21" s="12"/>
      <c r="C21" s="15"/>
      <c r="D21" s="15"/>
      <c r="E21" s="15"/>
      <c r="F21" s="15"/>
      <c r="G21" s="15"/>
      <c r="H21" s="15"/>
      <c r="I21" s="13"/>
    </row>
    <row r="22" spans="1:9" ht="15" customHeight="1">
      <c r="A22" s="11"/>
      <c r="B22" s="12"/>
      <c r="C22" s="15"/>
      <c r="D22" s="15"/>
      <c r="E22" s="15"/>
      <c r="F22" s="15"/>
      <c r="G22" s="15"/>
      <c r="H22" s="15"/>
      <c r="I22" s="13"/>
    </row>
    <row r="23" spans="1:9" ht="15" customHeight="1">
      <c r="A23" s="11"/>
      <c r="B23" s="12"/>
      <c r="C23" s="15"/>
      <c r="D23" s="15"/>
      <c r="E23" s="15"/>
      <c r="F23" s="15"/>
      <c r="G23" s="15"/>
      <c r="H23" s="15"/>
      <c r="I23" s="13"/>
    </row>
    <row r="24" spans="1:9" ht="15" customHeight="1">
      <c r="A24" s="11"/>
      <c r="B24" s="12"/>
      <c r="C24" s="15"/>
      <c r="D24" s="15"/>
      <c r="E24" s="15"/>
      <c r="F24" s="15"/>
      <c r="G24" s="15"/>
      <c r="H24" s="15"/>
      <c r="I24" s="13"/>
    </row>
    <row r="25" spans="1:9" ht="15" customHeight="1">
      <c r="A25" s="11"/>
      <c r="B25" s="12"/>
      <c r="C25" s="15"/>
      <c r="D25" s="15"/>
      <c r="E25" s="15"/>
      <c r="F25" s="15"/>
      <c r="G25" s="15"/>
      <c r="H25" s="15"/>
      <c r="I25" s="13"/>
    </row>
    <row r="26" spans="1:9" ht="15" customHeight="1">
      <c r="A26" s="11"/>
      <c r="B26" s="12"/>
      <c r="C26" s="15"/>
      <c r="D26" s="15"/>
      <c r="E26" s="15"/>
      <c r="F26" s="15"/>
      <c r="G26" s="15"/>
      <c r="H26" s="15"/>
      <c r="I26" s="13"/>
    </row>
    <row r="27" spans="1:9" ht="14.25" customHeight="1">
      <c r="A27" s="11"/>
      <c r="B27" s="12"/>
      <c r="C27" s="15"/>
      <c r="D27" s="15"/>
      <c r="E27" s="15"/>
      <c r="F27" s="15"/>
      <c r="G27" s="15"/>
      <c r="H27" s="15"/>
      <c r="I27" s="13"/>
    </row>
    <row r="28" spans="1:9" ht="15.75" customHeight="1">
      <c r="A28" s="11"/>
      <c r="B28" s="12"/>
      <c r="C28" s="15"/>
      <c r="D28" s="15"/>
      <c r="E28" s="15"/>
      <c r="F28" s="15"/>
      <c r="G28" s="15"/>
      <c r="H28" s="15"/>
      <c r="I28" s="13"/>
    </row>
    <row r="29" spans="1:9">
      <c r="A29" s="11"/>
      <c r="B29" s="12"/>
      <c r="C29" s="15"/>
      <c r="D29" s="15"/>
      <c r="E29" s="15"/>
      <c r="F29" s="15"/>
      <c r="G29" s="15"/>
      <c r="H29" s="15"/>
      <c r="I29" s="13"/>
    </row>
    <row r="30" spans="1:9">
      <c r="A30" s="11"/>
      <c r="B30" s="12"/>
      <c r="C30" s="15"/>
      <c r="D30" s="15"/>
      <c r="E30" s="15"/>
      <c r="F30" s="15"/>
      <c r="G30" s="15"/>
      <c r="H30" s="15"/>
      <c r="I30" s="13"/>
    </row>
    <row r="31" spans="1:9" ht="17.25" thickBot="1">
      <c r="A31" s="16"/>
      <c r="B31" s="1322" t="s">
        <v>1389</v>
      </c>
      <c r="C31" s="1322"/>
      <c r="D31" s="1322"/>
      <c r="E31" s="1322"/>
      <c r="F31" s="1322"/>
      <c r="G31" s="1322"/>
      <c r="H31" s="1322"/>
      <c r="I31" s="2"/>
    </row>
    <row r="32" spans="1:9">
      <c r="A32" s="11"/>
      <c r="B32" s="12"/>
      <c r="C32" s="12"/>
      <c r="D32" s="12"/>
      <c r="E32" s="12"/>
      <c r="F32" s="12"/>
      <c r="G32" s="12"/>
      <c r="H32" s="12"/>
      <c r="I32" s="13"/>
    </row>
    <row r="33" spans="1:9">
      <c r="A33" s="14" t="s">
        <v>378</v>
      </c>
      <c r="B33" s="12"/>
      <c r="C33" s="1317" t="s">
        <v>1094</v>
      </c>
      <c r="D33" s="1317"/>
      <c r="E33" s="1317"/>
      <c r="F33" s="1317"/>
      <c r="G33" s="1317"/>
      <c r="H33" s="1317"/>
      <c r="I33" s="13"/>
    </row>
    <row r="34" spans="1:9">
      <c r="A34" s="11"/>
      <c r="B34" s="12"/>
      <c r="C34" s="12"/>
      <c r="D34" s="12"/>
      <c r="E34" s="12"/>
      <c r="F34" s="12"/>
      <c r="G34" s="12"/>
      <c r="H34" s="12"/>
      <c r="I34" s="13"/>
    </row>
    <row r="35" spans="1:9">
      <c r="A35" s="11"/>
      <c r="B35" s="12"/>
      <c r="C35" s="12"/>
      <c r="D35" s="12"/>
      <c r="E35" s="12"/>
      <c r="F35" s="12"/>
      <c r="G35" s="12"/>
      <c r="H35" s="12"/>
      <c r="I35" s="13"/>
    </row>
    <row r="36" spans="1:9">
      <c r="A36" s="11"/>
      <c r="B36" s="12"/>
      <c r="C36" s="12"/>
      <c r="D36" s="12"/>
      <c r="E36" s="12"/>
      <c r="F36" s="12"/>
      <c r="G36" s="12"/>
      <c r="H36" s="12"/>
      <c r="I36" s="13"/>
    </row>
    <row r="37" spans="1:9">
      <c r="A37" s="11"/>
      <c r="B37" s="12"/>
      <c r="C37" s="12"/>
      <c r="D37" s="12"/>
      <c r="E37" s="12"/>
      <c r="F37" s="12"/>
      <c r="G37" s="12"/>
      <c r="H37" s="12"/>
      <c r="I37" s="13"/>
    </row>
    <row r="38" spans="1:9">
      <c r="A38" s="11"/>
      <c r="B38" s="12"/>
      <c r="C38" s="12"/>
      <c r="D38" s="12"/>
      <c r="E38" s="12"/>
      <c r="F38" s="12"/>
      <c r="G38" s="12"/>
      <c r="H38" s="12"/>
      <c r="I38" s="13"/>
    </row>
    <row r="39" spans="1:9">
      <c r="A39" s="11"/>
      <c r="B39" s="12"/>
      <c r="C39" s="12"/>
      <c r="D39" s="12"/>
      <c r="E39" s="12"/>
      <c r="F39" s="12"/>
      <c r="G39" s="12"/>
      <c r="H39" s="12"/>
      <c r="I39" s="13"/>
    </row>
    <row r="40" spans="1:9">
      <c r="A40" s="11"/>
      <c r="B40" s="12"/>
      <c r="C40" s="12"/>
      <c r="D40" s="12"/>
      <c r="E40" s="12"/>
      <c r="F40" s="12"/>
      <c r="G40" s="12"/>
      <c r="H40" s="12"/>
      <c r="I40" s="13"/>
    </row>
    <row r="41" spans="1:9" ht="17.25" thickBot="1">
      <c r="A41" s="16"/>
      <c r="B41" s="1"/>
      <c r="C41" s="1"/>
      <c r="D41" s="1"/>
      <c r="E41" s="1"/>
      <c r="F41" s="1"/>
      <c r="G41" s="1"/>
      <c r="H41" s="1"/>
      <c r="I41" s="2"/>
    </row>
    <row r="42" spans="1:9">
      <c r="A42" s="3" t="s">
        <v>247</v>
      </c>
    </row>
    <row r="48" spans="1:9">
      <c r="A48" s="12"/>
      <c r="B48" s="12"/>
      <c r="C48" s="12"/>
      <c r="D48" s="12"/>
      <c r="E48" s="12"/>
      <c r="F48" s="12"/>
      <c r="G48" s="12"/>
      <c r="H48" s="12"/>
      <c r="I48" s="12"/>
    </row>
    <row r="49" spans="1:9">
      <c r="A49" s="12"/>
      <c r="B49" s="12"/>
      <c r="C49" s="12"/>
      <c r="D49" s="12"/>
      <c r="E49" s="12"/>
      <c r="F49" s="12"/>
      <c r="G49" s="12"/>
      <c r="H49" s="12"/>
      <c r="I49" s="12"/>
    </row>
    <row r="50" spans="1:9">
      <c r="A50" s="12"/>
      <c r="B50" s="12"/>
      <c r="C50" s="12"/>
      <c r="D50" s="12"/>
      <c r="E50" s="12"/>
      <c r="F50" s="12"/>
      <c r="G50" s="12"/>
      <c r="H50" s="12"/>
      <c r="I50" s="12"/>
    </row>
  </sheetData>
  <mergeCells count="8">
    <mergeCell ref="C33:H33"/>
    <mergeCell ref="A1:I1"/>
    <mergeCell ref="A3:I3"/>
    <mergeCell ref="A2:I2"/>
    <mergeCell ref="A4:I4"/>
    <mergeCell ref="B5:G5"/>
    <mergeCell ref="B8:H8"/>
    <mergeCell ref="B31:H31"/>
  </mergeCells>
  <pageMargins left="0.43307086614173229" right="0.31496062992125984" top="0.5511811023622047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sheetPr codeName="Hoja7"/>
  <dimension ref="A1:J50"/>
  <sheetViews>
    <sheetView view="pageBreakPreview" topLeftCell="A34" zoomScaleNormal="100" zoomScaleSheetLayoutView="100" workbookViewId="0">
      <selection activeCell="A3" sqref="A3:J3"/>
    </sheetView>
  </sheetViews>
  <sheetFormatPr baseColWidth="10" defaultColWidth="11.28515625" defaultRowHeight="16.5"/>
  <cols>
    <col min="1" max="1" width="3.7109375" style="3" customWidth="1"/>
    <col min="2" max="8" width="11.28515625" style="3"/>
    <col min="9" max="9" width="12.28515625" style="3" customWidth="1"/>
    <col min="10" max="16384" width="11.28515625" style="3"/>
  </cols>
  <sheetData>
    <row r="1" spans="1:10">
      <c r="A1" s="1318" t="s">
        <v>23</v>
      </c>
      <c r="B1" s="1318"/>
      <c r="C1" s="1318"/>
      <c r="D1" s="1318"/>
      <c r="E1" s="1318"/>
      <c r="F1" s="1318"/>
      <c r="G1" s="1318"/>
      <c r="H1" s="1318"/>
      <c r="I1" s="1318"/>
      <c r="J1" s="1318"/>
    </row>
    <row r="2" spans="1:10">
      <c r="A2" s="1320" t="s">
        <v>9</v>
      </c>
      <c r="B2" s="1320"/>
      <c r="C2" s="1320"/>
      <c r="D2" s="1320"/>
      <c r="E2" s="1320"/>
      <c r="F2" s="1320"/>
      <c r="G2" s="1320"/>
      <c r="H2" s="1320"/>
      <c r="I2" s="1320"/>
      <c r="J2" s="1320"/>
    </row>
    <row r="3" spans="1:10">
      <c r="A3" s="1319" t="str">
        <f>'ETCA-I-01'!A3:G3</f>
        <v>TELEVISORA DE HERMOSILLO, S.A. de C.V.</v>
      </c>
      <c r="B3" s="1319"/>
      <c r="C3" s="1319"/>
      <c r="D3" s="1319"/>
      <c r="E3" s="1319"/>
      <c r="F3" s="1319"/>
      <c r="G3" s="1319"/>
      <c r="H3" s="1319"/>
      <c r="I3" s="1319"/>
      <c r="J3" s="1319"/>
    </row>
    <row r="4" spans="1:10">
      <c r="A4" s="1319" t="str">
        <f>'ETCA-I-01'!A4:G4</f>
        <v>Al 31 de Diciembre de 2019</v>
      </c>
      <c r="B4" s="1319"/>
      <c r="C4" s="1319"/>
      <c r="D4" s="1319"/>
      <c r="E4" s="1319"/>
      <c r="F4" s="1319"/>
      <c r="G4" s="1319"/>
      <c r="H4" s="1319"/>
      <c r="I4" s="1319"/>
      <c r="J4" s="1319"/>
    </row>
    <row r="5" spans="1:10" ht="18" customHeight="1" thickBot="1">
      <c r="A5" s="1332" t="s">
        <v>379</v>
      </c>
      <c r="B5" s="1332"/>
      <c r="C5" s="1332"/>
      <c r="D5" s="1332"/>
      <c r="E5" s="1332"/>
      <c r="F5" s="1332"/>
      <c r="G5" s="1332"/>
      <c r="H5" s="1332"/>
      <c r="I5" s="4"/>
    </row>
    <row r="6" spans="1:10">
      <c r="A6" s="8"/>
      <c r="B6" s="9"/>
      <c r="C6" s="9"/>
      <c r="D6" s="9"/>
      <c r="E6" s="9"/>
      <c r="F6" s="9"/>
      <c r="G6" s="9"/>
      <c r="H6" s="9"/>
      <c r="I6" s="9"/>
      <c r="J6" s="10"/>
    </row>
    <row r="7" spans="1:10">
      <c r="A7" s="11"/>
      <c r="B7" s="12"/>
      <c r="C7" s="12"/>
      <c r="D7" s="12"/>
      <c r="E7" s="12"/>
      <c r="F7" s="12"/>
      <c r="G7" s="12"/>
      <c r="H7" s="12"/>
      <c r="I7" s="12"/>
      <c r="J7" s="13"/>
    </row>
    <row r="8" spans="1:10">
      <c r="A8" s="11"/>
      <c r="B8" s="12"/>
      <c r="C8" s="12"/>
      <c r="D8" s="12"/>
      <c r="E8" s="12"/>
      <c r="F8" s="12"/>
      <c r="G8" s="12"/>
      <c r="H8" s="12"/>
      <c r="I8" s="12"/>
      <c r="J8" s="13"/>
    </row>
    <row r="9" spans="1:10" ht="6" customHeight="1">
      <c r="A9" s="11"/>
      <c r="B9" s="12"/>
      <c r="C9" s="12"/>
      <c r="D9" s="12"/>
      <c r="E9" s="12"/>
      <c r="F9" s="12"/>
      <c r="G9" s="12"/>
      <c r="H9" s="12"/>
      <c r="I9" s="12"/>
      <c r="J9" s="13"/>
    </row>
    <row r="10" spans="1:10" ht="9" customHeight="1" thickBot="1">
      <c r="A10" s="11"/>
      <c r="B10" s="12"/>
      <c r="C10" s="12"/>
      <c r="D10" s="12"/>
      <c r="E10" s="12"/>
      <c r="F10" s="12"/>
      <c r="G10" s="12"/>
      <c r="H10" s="12"/>
      <c r="I10" s="12"/>
      <c r="J10" s="13"/>
    </row>
    <row r="11" spans="1:10">
      <c r="A11" s="11"/>
      <c r="B11" s="12"/>
      <c r="C11" s="1323" t="s">
        <v>380</v>
      </c>
      <c r="D11" s="1324"/>
      <c r="E11" s="1324"/>
      <c r="F11" s="1324"/>
      <c r="G11" s="1324"/>
      <c r="H11" s="1325"/>
      <c r="I11" s="12"/>
      <c r="J11" s="13"/>
    </row>
    <row r="12" spans="1:10">
      <c r="A12" s="11"/>
      <c r="B12" s="12"/>
      <c r="C12" s="1326"/>
      <c r="D12" s="1327"/>
      <c r="E12" s="1327"/>
      <c r="F12" s="1327"/>
      <c r="G12" s="1327"/>
      <c r="H12" s="1328"/>
      <c r="I12" s="12"/>
      <c r="J12" s="13"/>
    </row>
    <row r="13" spans="1:10">
      <c r="A13" s="11"/>
      <c r="B13" s="12"/>
      <c r="C13" s="1326"/>
      <c r="D13" s="1327"/>
      <c r="E13" s="1327"/>
      <c r="F13" s="1327"/>
      <c r="G13" s="1327"/>
      <c r="H13" s="1328"/>
      <c r="I13" s="12"/>
      <c r="J13" s="13"/>
    </row>
    <row r="14" spans="1:10">
      <c r="A14" s="11"/>
      <c r="B14" s="12"/>
      <c r="C14" s="1326"/>
      <c r="D14" s="1327"/>
      <c r="E14" s="1327"/>
      <c r="F14" s="1327"/>
      <c r="G14" s="1327"/>
      <c r="H14" s="1328"/>
      <c r="I14" s="12"/>
      <c r="J14" s="13"/>
    </row>
    <row r="15" spans="1:10">
      <c r="A15" s="11"/>
      <c r="B15" s="12"/>
      <c r="C15" s="1326"/>
      <c r="D15" s="1327"/>
      <c r="E15" s="1327"/>
      <c r="F15" s="1327"/>
      <c r="G15" s="1327"/>
      <c r="H15" s="1328"/>
      <c r="I15" s="12"/>
      <c r="J15" s="13"/>
    </row>
    <row r="16" spans="1:10">
      <c r="A16" s="11"/>
      <c r="B16" s="12"/>
      <c r="C16" s="1326"/>
      <c r="D16" s="1327"/>
      <c r="E16" s="1327"/>
      <c r="F16" s="1327"/>
      <c r="G16" s="1327"/>
      <c r="H16" s="1328"/>
      <c r="I16" s="12"/>
      <c r="J16" s="13"/>
    </row>
    <row r="17" spans="1:10" ht="17.25" thickBot="1">
      <c r="A17" s="11"/>
      <c r="B17" s="12"/>
      <c r="C17" s="1329"/>
      <c r="D17" s="1330"/>
      <c r="E17" s="1330"/>
      <c r="F17" s="1330"/>
      <c r="G17" s="1330"/>
      <c r="H17" s="1331"/>
      <c r="I17" s="12"/>
      <c r="J17" s="13"/>
    </row>
    <row r="18" spans="1:10">
      <c r="A18" s="11"/>
      <c r="B18" s="12"/>
      <c r="C18" s="12"/>
      <c r="D18" s="12"/>
      <c r="E18" s="12"/>
      <c r="F18" s="12"/>
      <c r="G18" s="12"/>
      <c r="H18" s="12"/>
      <c r="I18" s="12"/>
      <c r="J18" s="13"/>
    </row>
    <row r="19" spans="1:10">
      <c r="A19" s="11"/>
      <c r="B19" s="12"/>
      <c r="C19" s="19" t="s">
        <v>381</v>
      </c>
      <c r="D19" s="12"/>
      <c r="E19" s="12"/>
      <c r="F19" s="12"/>
      <c r="G19" s="12"/>
      <c r="H19" s="12"/>
      <c r="I19" s="12"/>
      <c r="J19" s="13"/>
    </row>
    <row r="20" spans="1:10" ht="9.75" customHeight="1" thickBot="1">
      <c r="A20" s="11"/>
      <c r="B20" s="12"/>
      <c r="C20" s="19"/>
      <c r="D20" s="12"/>
      <c r="E20" s="12"/>
      <c r="F20" s="12"/>
      <c r="G20" s="12"/>
      <c r="H20" s="12"/>
      <c r="I20" s="12"/>
      <c r="J20" s="13"/>
    </row>
    <row r="21" spans="1:10">
      <c r="A21" s="11"/>
      <c r="B21" s="12"/>
      <c r="C21" s="20" t="s">
        <v>382</v>
      </c>
      <c r="D21" s="21"/>
      <c r="E21" s="21"/>
      <c r="F21" s="21"/>
      <c r="G21" s="21"/>
      <c r="H21" s="22"/>
      <c r="I21" s="12"/>
      <c r="J21" s="13"/>
    </row>
    <row r="22" spans="1:10">
      <c r="A22" s="11"/>
      <c r="B22" s="12"/>
      <c r="C22" s="23" t="s">
        <v>383</v>
      </c>
      <c r="D22" s="24"/>
      <c r="E22" s="24"/>
      <c r="F22" s="24"/>
      <c r="G22" s="24"/>
      <c r="H22" s="25"/>
      <c r="I22" s="12"/>
      <c r="J22" s="13"/>
    </row>
    <row r="23" spans="1:10">
      <c r="A23" s="11"/>
      <c r="B23" s="12"/>
      <c r="C23" s="23" t="s">
        <v>384</v>
      </c>
      <c r="D23" s="24"/>
      <c r="E23" s="24"/>
      <c r="F23" s="24"/>
      <c r="G23" s="24"/>
      <c r="H23" s="25"/>
      <c r="I23" s="12"/>
      <c r="J23" s="13"/>
    </row>
    <row r="24" spans="1:10" ht="17.25" thickBot="1">
      <c r="A24" s="11"/>
      <c r="B24" s="12"/>
      <c r="C24" s="26" t="s">
        <v>385</v>
      </c>
      <c r="D24" s="27"/>
      <c r="E24" s="27"/>
      <c r="F24" s="27"/>
      <c r="G24" s="27"/>
      <c r="H24" s="28"/>
      <c r="I24" s="12"/>
      <c r="J24" s="13"/>
    </row>
    <row r="25" spans="1:10">
      <c r="A25" s="11"/>
      <c r="B25" s="12"/>
      <c r="C25" s="12"/>
      <c r="D25" s="12"/>
      <c r="E25" s="12"/>
      <c r="F25" s="12"/>
      <c r="G25" s="12"/>
      <c r="H25" s="12"/>
      <c r="I25" s="12"/>
      <c r="J25" s="13"/>
    </row>
    <row r="26" spans="1:10">
      <c r="A26" s="29" t="s">
        <v>386</v>
      </c>
      <c r="B26" s="12" t="s">
        <v>387</v>
      </c>
      <c r="C26" s="12"/>
      <c r="D26" s="12"/>
      <c r="E26" s="12"/>
      <c r="F26" s="12"/>
      <c r="G26" s="12"/>
      <c r="H26" s="12"/>
      <c r="I26" s="12"/>
      <c r="J26" s="13"/>
    </row>
    <row r="27" spans="1:10">
      <c r="A27" s="29" t="s">
        <v>388</v>
      </c>
      <c r="B27" s="12" t="s">
        <v>389</v>
      </c>
      <c r="C27" s="12"/>
      <c r="D27" s="12"/>
      <c r="E27" s="12"/>
      <c r="F27" s="12"/>
      <c r="G27" s="12"/>
      <c r="H27" s="12"/>
      <c r="I27" s="12"/>
      <c r="J27" s="13"/>
    </row>
    <row r="28" spans="1:10">
      <c r="A28" s="29" t="s">
        <v>390</v>
      </c>
      <c r="B28" s="12" t="s">
        <v>391</v>
      </c>
      <c r="C28" s="12"/>
      <c r="D28" s="12"/>
      <c r="E28" s="12"/>
      <c r="F28" s="12"/>
      <c r="G28" s="12"/>
      <c r="H28" s="12"/>
      <c r="I28" s="12"/>
      <c r="J28" s="13"/>
    </row>
    <row r="29" spans="1:10">
      <c r="A29" s="29" t="s">
        <v>392</v>
      </c>
      <c r="B29" s="30" t="s">
        <v>393</v>
      </c>
      <c r="C29" s="12"/>
      <c r="D29" s="12"/>
      <c r="E29" s="12"/>
      <c r="F29" s="12"/>
      <c r="G29" s="12"/>
      <c r="H29" s="12"/>
      <c r="I29" s="12"/>
      <c r="J29" s="13"/>
    </row>
    <row r="30" spans="1:10">
      <c r="A30" s="29" t="s">
        <v>394</v>
      </c>
      <c r="B30" s="30" t="s">
        <v>395</v>
      </c>
      <c r="C30" s="12"/>
      <c r="D30" s="12"/>
      <c r="E30" s="12"/>
      <c r="F30" s="12"/>
      <c r="G30" s="12"/>
      <c r="H30" s="12"/>
      <c r="I30" s="12"/>
      <c r="J30" s="13"/>
    </row>
    <row r="31" spans="1:10">
      <c r="A31" s="29" t="s">
        <v>396</v>
      </c>
      <c r="B31" s="30" t="s">
        <v>397</v>
      </c>
      <c r="C31" s="12"/>
      <c r="D31" s="12"/>
      <c r="E31" s="12"/>
      <c r="F31" s="12"/>
      <c r="G31" s="12"/>
      <c r="H31" s="12"/>
      <c r="I31" s="12"/>
      <c r="J31" s="13"/>
    </row>
    <row r="32" spans="1:10">
      <c r="A32" s="29" t="s">
        <v>398</v>
      </c>
      <c r="B32" s="30" t="s">
        <v>399</v>
      </c>
      <c r="C32" s="12"/>
      <c r="D32" s="12"/>
      <c r="E32" s="12"/>
      <c r="F32" s="12"/>
      <c r="G32" s="12"/>
      <c r="H32" s="12"/>
      <c r="I32" s="12"/>
      <c r="J32" s="13"/>
    </row>
    <row r="33" spans="1:10">
      <c r="A33" s="29" t="s">
        <v>400</v>
      </c>
      <c r="B33" s="30" t="s">
        <v>401</v>
      </c>
      <c r="C33" s="12"/>
      <c r="D33" s="12"/>
      <c r="E33" s="12"/>
      <c r="F33" s="12"/>
      <c r="G33" s="12"/>
      <c r="H33" s="12"/>
      <c r="I33" s="12"/>
      <c r="J33" s="13"/>
    </row>
    <row r="34" spans="1:10">
      <c r="A34" s="29" t="s">
        <v>402</v>
      </c>
      <c r="B34" s="30" t="s">
        <v>403</v>
      </c>
      <c r="C34" s="12"/>
      <c r="D34" s="12"/>
      <c r="E34" s="12"/>
      <c r="F34" s="12"/>
      <c r="G34" s="12"/>
      <c r="H34" s="12"/>
      <c r="I34" s="12"/>
      <c r="J34" s="13"/>
    </row>
    <row r="35" spans="1:10">
      <c r="A35" s="29" t="s">
        <v>404</v>
      </c>
      <c r="B35" s="30" t="s">
        <v>405</v>
      </c>
      <c r="C35" s="12"/>
      <c r="D35" s="12"/>
      <c r="E35" s="12"/>
      <c r="F35" s="12"/>
      <c r="G35" s="12"/>
      <c r="H35" s="12"/>
      <c r="I35" s="12"/>
      <c r="J35" s="13"/>
    </row>
    <row r="36" spans="1:10">
      <c r="A36" s="29" t="s">
        <v>406</v>
      </c>
      <c r="B36" s="30" t="s">
        <v>407</v>
      </c>
      <c r="C36" s="12"/>
      <c r="D36" s="12"/>
      <c r="E36" s="12"/>
      <c r="F36" s="12"/>
      <c r="G36" s="12"/>
      <c r="H36" s="12"/>
      <c r="I36" s="12"/>
      <c r="J36" s="13"/>
    </row>
    <row r="37" spans="1:10">
      <c r="A37" s="29" t="s">
        <v>408</v>
      </c>
      <c r="B37" s="30" t="s">
        <v>409</v>
      </c>
      <c r="C37" s="12"/>
      <c r="D37" s="12"/>
      <c r="E37" s="12"/>
      <c r="F37" s="12"/>
      <c r="G37" s="12"/>
      <c r="H37" s="12"/>
      <c r="I37" s="12"/>
      <c r="J37" s="13"/>
    </row>
    <row r="38" spans="1:10">
      <c r="A38" s="29" t="s">
        <v>410</v>
      </c>
      <c r="B38" s="30" t="s">
        <v>411</v>
      </c>
      <c r="C38" s="12"/>
      <c r="D38" s="12"/>
      <c r="E38" s="12"/>
      <c r="F38" s="12"/>
      <c r="G38" s="12"/>
      <c r="H38" s="12"/>
      <c r="I38" s="12"/>
      <c r="J38" s="13"/>
    </row>
    <row r="39" spans="1:10">
      <c r="A39" s="29" t="s">
        <v>412</v>
      </c>
      <c r="B39" s="30" t="s">
        <v>413</v>
      </c>
      <c r="C39" s="12"/>
      <c r="D39" s="12"/>
      <c r="E39" s="12"/>
      <c r="F39" s="12"/>
      <c r="G39" s="12"/>
      <c r="H39" s="12"/>
      <c r="I39" s="12"/>
      <c r="J39" s="13"/>
    </row>
    <row r="40" spans="1:10">
      <c r="A40" s="29" t="s">
        <v>414</v>
      </c>
      <c r="B40" s="30" t="s">
        <v>415</v>
      </c>
      <c r="C40" s="12"/>
      <c r="D40" s="12"/>
      <c r="E40" s="12"/>
      <c r="F40" s="12"/>
      <c r="G40" s="12"/>
      <c r="H40" s="12"/>
      <c r="I40" s="12"/>
      <c r="J40" s="13"/>
    </row>
    <row r="41" spans="1:10">
      <c r="A41" s="29" t="s">
        <v>416</v>
      </c>
      <c r="B41" s="30" t="s">
        <v>417</v>
      </c>
      <c r="C41" s="12"/>
      <c r="D41" s="12"/>
      <c r="E41" s="12"/>
      <c r="F41" s="12"/>
      <c r="G41" s="12"/>
      <c r="H41" s="12"/>
      <c r="I41" s="12"/>
      <c r="J41" s="13"/>
    </row>
    <row r="42" spans="1:10">
      <c r="A42" s="29" t="s">
        <v>418</v>
      </c>
      <c r="B42" s="30" t="s">
        <v>419</v>
      </c>
      <c r="C42" s="12"/>
      <c r="D42" s="12"/>
      <c r="E42" s="12"/>
      <c r="F42" s="12"/>
      <c r="G42" s="12"/>
      <c r="H42" s="12"/>
      <c r="I42" s="12"/>
      <c r="J42" s="13"/>
    </row>
    <row r="43" spans="1:10">
      <c r="A43" s="11"/>
      <c r="B43" s="12"/>
      <c r="C43" s="12"/>
      <c r="D43" s="12"/>
      <c r="E43" s="12"/>
      <c r="F43" s="12"/>
      <c r="G43" s="12"/>
      <c r="H43" s="12"/>
      <c r="I43" s="12"/>
      <c r="J43" s="13"/>
    </row>
    <row r="44" spans="1:10">
      <c r="A44" s="11"/>
      <c r="B44" s="12"/>
      <c r="C44" s="12"/>
      <c r="D44" s="12"/>
      <c r="E44" s="12"/>
      <c r="F44" s="12"/>
      <c r="G44" s="12"/>
      <c r="H44" s="12"/>
      <c r="I44" s="12"/>
      <c r="J44" s="13"/>
    </row>
    <row r="45" spans="1:10">
      <c r="A45" s="11"/>
      <c r="B45" s="12"/>
      <c r="C45" s="12"/>
      <c r="D45" s="12"/>
      <c r="E45" s="12"/>
      <c r="F45" s="12"/>
      <c r="G45" s="12"/>
      <c r="H45" s="12"/>
      <c r="I45" s="12"/>
      <c r="J45" s="13"/>
    </row>
    <row r="46" spans="1:10">
      <c r="A46" s="11"/>
      <c r="B46" s="12"/>
      <c r="C46" s="12"/>
      <c r="D46" s="12"/>
      <c r="E46" s="12"/>
      <c r="F46" s="12"/>
      <c r="G46" s="12"/>
      <c r="H46" s="12"/>
      <c r="I46" s="12"/>
      <c r="J46" s="13"/>
    </row>
    <row r="47" spans="1:10">
      <c r="A47" s="11"/>
      <c r="B47" s="12"/>
      <c r="C47" s="12"/>
      <c r="D47" s="12"/>
      <c r="E47" s="12"/>
      <c r="F47" s="12"/>
      <c r="G47" s="12"/>
      <c r="H47" s="12"/>
      <c r="I47" s="12"/>
      <c r="J47" s="13"/>
    </row>
    <row r="48" spans="1:10">
      <c r="A48" s="11"/>
      <c r="B48" s="12"/>
      <c r="C48" s="12"/>
      <c r="D48" s="12"/>
      <c r="E48" s="12"/>
      <c r="F48" s="12"/>
      <c r="G48" s="12"/>
      <c r="H48" s="12"/>
      <c r="I48" s="12"/>
      <c r="J48" s="13"/>
    </row>
    <row r="49" spans="1:10">
      <c r="A49" s="11"/>
      <c r="B49" s="12"/>
      <c r="C49" s="12"/>
      <c r="D49" s="12"/>
      <c r="E49" s="12"/>
      <c r="F49" s="12"/>
      <c r="G49" s="12"/>
      <c r="H49" s="12"/>
      <c r="I49" s="19"/>
      <c r="J49" s="13"/>
    </row>
    <row r="50" spans="1:10" ht="17.25" thickBot="1">
      <c r="A50" s="16"/>
      <c r="B50" s="1"/>
      <c r="C50" s="1"/>
      <c r="D50" s="1"/>
      <c r="E50" s="1"/>
      <c r="F50" s="1"/>
      <c r="G50" s="1"/>
      <c r="H50" s="1"/>
      <c r="I50" s="1"/>
      <c r="J50" s="2"/>
    </row>
  </sheetData>
  <sheetProtection sheet="1" scenarios="1"/>
  <mergeCells count="6">
    <mergeCell ref="C11:H17"/>
    <mergeCell ref="A1:J1"/>
    <mergeCell ref="A2:J2"/>
    <mergeCell ref="A3:J3"/>
    <mergeCell ref="A4:J4"/>
    <mergeCell ref="A5:H5"/>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sheetPr>
    <tabColor rgb="FFFFFF00"/>
  </sheetPr>
  <dimension ref="A1:H58"/>
  <sheetViews>
    <sheetView view="pageBreakPreview" topLeftCell="A34" zoomScale="120" zoomScaleNormal="100" zoomScaleSheetLayoutView="120" workbookViewId="0">
      <selection activeCell="G46" sqref="G46"/>
    </sheetView>
  </sheetViews>
  <sheetFormatPr baseColWidth="10" defaultColWidth="11.28515625" defaultRowHeight="16.5"/>
  <cols>
    <col min="1" max="1" width="1.140625" style="229" customWidth="1"/>
    <col min="2" max="2" width="31.7109375" style="229" customWidth="1"/>
    <col min="3" max="4" width="14.28515625" style="121" customWidth="1"/>
    <col min="5" max="5" width="13.140625" style="121" customWidth="1"/>
    <col min="6" max="6" width="14" style="121" customWidth="1"/>
    <col min="7" max="7" width="15" style="121" customWidth="1"/>
    <col min="8" max="8" width="14.28515625" style="121" customWidth="1"/>
    <col min="9" max="16384" width="11.28515625" style="121"/>
  </cols>
  <sheetData>
    <row r="1" spans="1:8">
      <c r="A1" s="1278" t="s">
        <v>23</v>
      </c>
      <c r="B1" s="1278"/>
      <c r="C1" s="1278"/>
      <c r="D1" s="1278"/>
      <c r="E1" s="1278"/>
      <c r="F1" s="1278"/>
      <c r="G1" s="1278"/>
      <c r="H1" s="1278"/>
    </row>
    <row r="2" spans="1:8" s="163" customFormat="1" ht="15.75">
      <c r="A2" s="1278" t="s">
        <v>11</v>
      </c>
      <c r="B2" s="1278"/>
      <c r="C2" s="1278"/>
      <c r="D2" s="1278"/>
      <c r="E2" s="1278"/>
      <c r="F2" s="1278"/>
      <c r="G2" s="1278"/>
      <c r="H2" s="1278"/>
    </row>
    <row r="3" spans="1:8" s="163" customFormat="1" ht="15.75">
      <c r="A3" s="1279" t="str">
        <f>'ETCA-I-01'!A3:G3</f>
        <v>TELEVISORA DE HERMOSILLO, S.A. de C.V.</v>
      </c>
      <c r="B3" s="1279"/>
      <c r="C3" s="1279"/>
      <c r="D3" s="1279"/>
      <c r="E3" s="1279"/>
      <c r="F3" s="1279"/>
      <c r="G3" s="1279"/>
      <c r="H3" s="1279"/>
    </row>
    <row r="4" spans="1:8" s="163" customFormat="1">
      <c r="A4" s="1280" t="str">
        <f>'ETCA-I-03'!A4:D4</f>
        <v>Del 01 de Enero al 31 de Diciembre de 2019</v>
      </c>
      <c r="B4" s="1280"/>
      <c r="C4" s="1280"/>
      <c r="D4" s="1280"/>
      <c r="E4" s="1280"/>
      <c r="F4" s="1280"/>
      <c r="G4" s="1280"/>
      <c r="H4" s="1280"/>
    </row>
    <row r="5" spans="1:8" s="165" customFormat="1" ht="17.25" thickBot="1">
      <c r="A5" s="164"/>
      <c r="B5" s="164"/>
      <c r="C5" s="1281" t="s">
        <v>87</v>
      </c>
      <c r="D5" s="1281"/>
      <c r="E5" s="1281"/>
      <c r="F5" s="1281"/>
      <c r="G5" s="522"/>
      <c r="H5" s="49"/>
    </row>
    <row r="6" spans="1:8" s="200" customFormat="1" ht="17.25" thickBot="1">
      <c r="A6" s="1347" t="s">
        <v>1010</v>
      </c>
      <c r="B6" s="1348"/>
      <c r="C6" s="1336" t="s">
        <v>439</v>
      </c>
      <c r="D6" s="1337"/>
      <c r="E6" s="1337"/>
      <c r="F6" s="1337"/>
      <c r="G6" s="1338"/>
      <c r="H6" s="789"/>
    </row>
    <row r="7" spans="1:8" s="200" customFormat="1" ht="39" thickBot="1">
      <c r="A7" s="1349"/>
      <c r="B7" s="1350"/>
      <c r="C7" s="895" t="s">
        <v>1011</v>
      </c>
      <c r="D7" s="895" t="s">
        <v>420</v>
      </c>
      <c r="E7" s="895" t="s">
        <v>443</v>
      </c>
      <c r="F7" s="896" t="s">
        <v>789</v>
      </c>
      <c r="G7" s="896" t="s">
        <v>1012</v>
      </c>
      <c r="H7" s="897" t="s">
        <v>421</v>
      </c>
    </row>
    <row r="8" spans="1:8" s="200" customFormat="1" ht="17.25" thickBot="1">
      <c r="A8" s="1351"/>
      <c r="B8" s="1352"/>
      <c r="C8" s="214" t="s">
        <v>422</v>
      </c>
      <c r="D8" s="214" t="s">
        <v>423</v>
      </c>
      <c r="E8" s="214" t="s">
        <v>424</v>
      </c>
      <c r="F8" s="790" t="s">
        <v>425</v>
      </c>
      <c r="G8" s="790" t="s">
        <v>426</v>
      </c>
      <c r="H8" s="214" t="s">
        <v>427</v>
      </c>
    </row>
    <row r="9" spans="1:8" s="200" customFormat="1" ht="8.25" customHeight="1">
      <c r="A9" s="204"/>
      <c r="B9" s="786"/>
      <c r="C9" s="791"/>
      <c r="D9" s="791"/>
      <c r="E9" s="792"/>
      <c r="F9" s="791"/>
      <c r="G9" s="791"/>
      <c r="H9" s="792"/>
    </row>
    <row r="10" spans="1:8" ht="17.100000000000001" customHeight="1">
      <c r="A10" s="205"/>
      <c r="B10" s="787" t="s">
        <v>202</v>
      </c>
      <c r="C10" s="793"/>
      <c r="D10" s="793"/>
      <c r="E10" s="794">
        <f>C10+D10</f>
        <v>0</v>
      </c>
      <c r="F10" s="793"/>
      <c r="G10" s="793"/>
      <c r="H10" s="794">
        <f>G10-C10</f>
        <v>0</v>
      </c>
    </row>
    <row r="11" spans="1:8" ht="17.100000000000001" customHeight="1">
      <c r="A11" s="205"/>
      <c r="B11" s="787" t="s">
        <v>203</v>
      </c>
      <c r="C11" s="793">
        <v>0</v>
      </c>
      <c r="D11" s="793">
        <v>0</v>
      </c>
      <c r="E11" s="794">
        <f t="shared" ref="E11:E18" si="0">C11+D11</f>
        <v>0</v>
      </c>
      <c r="F11" s="793">
        <v>0</v>
      </c>
      <c r="G11" s="793">
        <v>0</v>
      </c>
      <c r="H11" s="794">
        <f t="shared" ref="H11:H20" si="1">G11-C11</f>
        <v>0</v>
      </c>
    </row>
    <row r="12" spans="1:8" ht="17.100000000000001" customHeight="1">
      <c r="A12" s="205"/>
      <c r="B12" s="787" t="s">
        <v>428</v>
      </c>
      <c r="C12" s="793">
        <v>0</v>
      </c>
      <c r="D12" s="793"/>
      <c r="E12" s="794">
        <f t="shared" si="0"/>
        <v>0</v>
      </c>
      <c r="F12" s="793"/>
      <c r="G12" s="793"/>
      <c r="H12" s="794">
        <f t="shared" si="1"/>
        <v>0</v>
      </c>
    </row>
    <row r="13" spans="1:8" ht="17.100000000000001" customHeight="1">
      <c r="A13" s="205"/>
      <c r="B13" s="787" t="s">
        <v>205</v>
      </c>
      <c r="C13" s="793">
        <v>0</v>
      </c>
      <c r="D13" s="793"/>
      <c r="E13" s="794">
        <f t="shared" si="0"/>
        <v>0</v>
      </c>
      <c r="F13" s="793"/>
      <c r="G13" s="793"/>
      <c r="H13" s="794">
        <f t="shared" si="1"/>
        <v>0</v>
      </c>
    </row>
    <row r="14" spans="1:8" ht="17.100000000000001" customHeight="1">
      <c r="A14" s="205"/>
      <c r="B14" s="787" t="s">
        <v>429</v>
      </c>
      <c r="C14" s="793">
        <v>0</v>
      </c>
      <c r="D14" s="793">
        <v>24125</v>
      </c>
      <c r="E14" s="794">
        <f t="shared" si="0"/>
        <v>24125</v>
      </c>
      <c r="F14" s="793">
        <v>24125</v>
      </c>
      <c r="G14" s="795">
        <v>24125</v>
      </c>
      <c r="H14" s="794">
        <f t="shared" si="1"/>
        <v>24125</v>
      </c>
    </row>
    <row r="15" spans="1:8" ht="17.100000000000001" customHeight="1">
      <c r="A15" s="205"/>
      <c r="B15" s="787" t="s">
        <v>430</v>
      </c>
      <c r="C15" s="793">
        <v>0</v>
      </c>
      <c r="D15" s="793"/>
      <c r="E15" s="794">
        <f t="shared" si="0"/>
        <v>0</v>
      </c>
      <c r="F15" s="793"/>
      <c r="G15" s="793"/>
      <c r="H15" s="794">
        <f t="shared" si="1"/>
        <v>0</v>
      </c>
    </row>
    <row r="16" spans="1:8" ht="29.25" customHeight="1">
      <c r="A16" s="205"/>
      <c r="B16" s="787" t="s">
        <v>1013</v>
      </c>
      <c r="C16" s="793">
        <v>88528385</v>
      </c>
      <c r="D16" s="793"/>
      <c r="E16" s="794">
        <f t="shared" si="0"/>
        <v>88528385</v>
      </c>
      <c r="F16" s="793">
        <v>70594771</v>
      </c>
      <c r="G16" s="793">
        <v>65484637</v>
      </c>
      <c r="H16" s="794">
        <f t="shared" si="1"/>
        <v>-23043748</v>
      </c>
    </row>
    <row r="17" spans="1:8" ht="55.5" customHeight="1">
      <c r="A17" s="205"/>
      <c r="B17" s="787" t="s">
        <v>1014</v>
      </c>
      <c r="C17" s="793"/>
      <c r="D17" s="793"/>
      <c r="E17" s="794">
        <f t="shared" si="0"/>
        <v>0</v>
      </c>
      <c r="F17" s="793"/>
      <c r="G17" s="793"/>
      <c r="H17" s="794">
        <f t="shared" si="1"/>
        <v>0</v>
      </c>
    </row>
    <row r="18" spans="1:8" ht="25.5">
      <c r="A18" s="205"/>
      <c r="B18" s="787" t="s">
        <v>1018</v>
      </c>
      <c r="C18" s="793">
        <v>0</v>
      </c>
      <c r="D18" s="793">
        <v>18000000</v>
      </c>
      <c r="E18" s="794">
        <f t="shared" si="0"/>
        <v>18000000</v>
      </c>
      <c r="F18" s="793">
        <v>16027783</v>
      </c>
      <c r="G18" s="793">
        <v>16027783</v>
      </c>
      <c r="H18" s="794">
        <f t="shared" si="1"/>
        <v>16027783</v>
      </c>
    </row>
    <row r="19" spans="1:8" ht="17.100000000000001" customHeight="1" thickBot="1">
      <c r="A19" s="206"/>
      <c r="B19" s="788" t="s">
        <v>431</v>
      </c>
      <c r="C19" s="796"/>
      <c r="D19" s="796">
        <v>0</v>
      </c>
      <c r="E19" s="797">
        <v>0</v>
      </c>
      <c r="F19" s="796"/>
      <c r="G19" s="796"/>
      <c r="H19" s="797">
        <f t="shared" si="1"/>
        <v>0</v>
      </c>
    </row>
    <row r="20" spans="1:8" s="230" customFormat="1" ht="28.5" customHeight="1" thickBot="1">
      <c r="A20" s="1353" t="s">
        <v>253</v>
      </c>
      <c r="B20" s="1354"/>
      <c r="C20" s="798">
        <f>C10+C11+C12+C13+C14+C15+C16+C17+C18+C19</f>
        <v>88528385</v>
      </c>
      <c r="D20" s="798">
        <f>D10+D11+D12+D13+D14+D15+D16+D17+D18+D19</f>
        <v>18024125</v>
      </c>
      <c r="E20" s="798">
        <f>E10+E11+E12+E13+E14+E15+E16+E17+E18+E19</f>
        <v>106552510</v>
      </c>
      <c r="F20" s="798">
        <f>F10+F11+F12+F13+F14+F15+F16+F17+F18+F19-1</f>
        <v>86646678</v>
      </c>
      <c r="G20" s="798">
        <f>G10+G11+G12+G13+G14+G15+G16+G17+G18+G19-1</f>
        <v>81536544</v>
      </c>
      <c r="H20" s="798">
        <f t="shared" si="1"/>
        <v>-6991841</v>
      </c>
    </row>
    <row r="21" spans="1:8" ht="22.5" customHeight="1" thickBot="1">
      <c r="A21" s="207"/>
      <c r="B21" s="207"/>
      <c r="C21" s="208"/>
      <c r="D21" s="208"/>
      <c r="E21" s="208"/>
      <c r="F21" s="209"/>
      <c r="G21" s="775" t="s">
        <v>1015</v>
      </c>
      <c r="H21" s="776" t="str">
        <f>IF(($G$20-$C$20)&lt;=0,"",$G$20-$C$20)</f>
        <v/>
      </c>
    </row>
    <row r="22" spans="1:8" ht="10.5" customHeight="1" thickBot="1">
      <c r="A22" s="210"/>
      <c r="B22" s="210"/>
      <c r="C22" s="211"/>
      <c r="D22" s="211"/>
      <c r="E22" s="211"/>
      <c r="F22" s="212"/>
      <c r="G22" s="213"/>
      <c r="H22" s="209"/>
    </row>
    <row r="23" spans="1:8" s="200" customFormat="1" ht="17.25" thickBot="1">
      <c r="A23" s="1341" t="s">
        <v>1016</v>
      </c>
      <c r="B23" s="1342"/>
      <c r="C23" s="1336" t="s">
        <v>439</v>
      </c>
      <c r="D23" s="1337"/>
      <c r="E23" s="1337"/>
      <c r="F23" s="1337"/>
      <c r="G23" s="1338"/>
      <c r="H23" s="789"/>
    </row>
    <row r="24" spans="1:8" s="200" customFormat="1" ht="39" thickBot="1">
      <c r="A24" s="1343"/>
      <c r="B24" s="1344"/>
      <c r="C24" s="895" t="s">
        <v>1011</v>
      </c>
      <c r="D24" s="895" t="s">
        <v>420</v>
      </c>
      <c r="E24" s="895" t="s">
        <v>443</v>
      </c>
      <c r="F24" s="896" t="s">
        <v>789</v>
      </c>
      <c r="G24" s="896" t="s">
        <v>1012</v>
      </c>
      <c r="H24" s="897" t="s">
        <v>421</v>
      </c>
    </row>
    <row r="25" spans="1:8" s="200" customFormat="1" ht="17.25" thickBot="1">
      <c r="A25" s="1345"/>
      <c r="B25" s="1346"/>
      <c r="C25" s="214" t="s">
        <v>422</v>
      </c>
      <c r="D25" s="214" t="s">
        <v>423</v>
      </c>
      <c r="E25" s="214" t="s">
        <v>424</v>
      </c>
      <c r="F25" s="790" t="s">
        <v>425</v>
      </c>
      <c r="G25" s="790" t="s">
        <v>426</v>
      </c>
      <c r="H25" s="214" t="s">
        <v>427</v>
      </c>
    </row>
    <row r="26" spans="1:8" s="215" customFormat="1" ht="48" customHeight="1">
      <c r="A26" s="1357" t="s">
        <v>1017</v>
      </c>
      <c r="B26" s="1358"/>
      <c r="C26" s="470">
        <f t="shared" ref="C26:H26" si="2">SUM(C27,C28,C29,C30,C31,C32,C33,C34)</f>
        <v>0</v>
      </c>
      <c r="D26" s="470">
        <f t="shared" si="2"/>
        <v>24125</v>
      </c>
      <c r="E26" s="470">
        <f t="shared" si="2"/>
        <v>24125</v>
      </c>
      <c r="F26" s="470">
        <f t="shared" si="2"/>
        <v>24125</v>
      </c>
      <c r="G26" s="470">
        <f t="shared" si="2"/>
        <v>24125</v>
      </c>
      <c r="H26" s="470">
        <f t="shared" si="2"/>
        <v>24125</v>
      </c>
    </row>
    <row r="27" spans="1:8" s="215" customFormat="1" ht="17.100000000000001" customHeight="1">
      <c r="A27" s="216" t="s">
        <v>432</v>
      </c>
      <c r="B27" s="217"/>
      <c r="C27" s="471">
        <v>0</v>
      </c>
      <c r="D27" s="471">
        <v>0</v>
      </c>
      <c r="E27" s="472">
        <f>C27+D27</f>
        <v>0</v>
      </c>
      <c r="F27" s="471">
        <v>0</v>
      </c>
      <c r="G27" s="471">
        <v>0</v>
      </c>
      <c r="H27" s="473">
        <f>G27-C27</f>
        <v>0</v>
      </c>
    </row>
    <row r="28" spans="1:8" s="215" customFormat="1" ht="17.100000000000001" customHeight="1">
      <c r="A28" s="216"/>
      <c r="B28" s="221" t="s">
        <v>203</v>
      </c>
      <c r="C28" s="471"/>
      <c r="D28" s="471"/>
      <c r="E28" s="472"/>
      <c r="F28" s="471"/>
      <c r="G28" s="471"/>
      <c r="H28" s="473"/>
    </row>
    <row r="29" spans="1:8" s="215" customFormat="1" ht="17.100000000000001" customHeight="1">
      <c r="A29" s="216" t="s">
        <v>428</v>
      </c>
      <c r="B29" s="217"/>
      <c r="C29" s="471"/>
      <c r="D29" s="471"/>
      <c r="E29" s="472">
        <f t="shared" ref="E29:E43" si="3">C29+D29</f>
        <v>0</v>
      </c>
      <c r="F29" s="471"/>
      <c r="G29" s="471"/>
      <c r="H29" s="473">
        <f t="shared" ref="H29:H43" si="4">G29-C29</f>
        <v>0</v>
      </c>
    </row>
    <row r="30" spans="1:8" s="215" customFormat="1">
      <c r="A30" s="1355" t="s">
        <v>205</v>
      </c>
      <c r="B30" s="1356"/>
      <c r="C30" s="471"/>
      <c r="D30" s="471"/>
      <c r="E30" s="472">
        <f t="shared" si="3"/>
        <v>0</v>
      </c>
      <c r="F30" s="471"/>
      <c r="G30" s="471"/>
      <c r="H30" s="473">
        <f t="shared" si="4"/>
        <v>0</v>
      </c>
    </row>
    <row r="31" spans="1:8" s="215" customFormat="1" ht="17.100000000000001" customHeight="1">
      <c r="A31" s="1355" t="s">
        <v>1034</v>
      </c>
      <c r="B31" s="1356"/>
      <c r="C31" s="471"/>
      <c r="D31" s="471">
        <v>24125</v>
      </c>
      <c r="E31" s="472">
        <f t="shared" si="3"/>
        <v>24125</v>
      </c>
      <c r="F31" s="793">
        <v>24125</v>
      </c>
      <c r="G31" s="795">
        <v>24125</v>
      </c>
      <c r="H31" s="473">
        <f t="shared" si="4"/>
        <v>24125</v>
      </c>
    </row>
    <row r="32" spans="1:8" ht="17.100000000000001" customHeight="1">
      <c r="A32" s="1355" t="s">
        <v>1035</v>
      </c>
      <c r="B32" s="1356" t="s">
        <v>433</v>
      </c>
      <c r="C32" s="474"/>
      <c r="D32" s="474"/>
      <c r="E32" s="472">
        <f t="shared" si="3"/>
        <v>0</v>
      </c>
      <c r="F32" s="474"/>
      <c r="G32" s="474"/>
      <c r="H32" s="473">
        <f t="shared" si="4"/>
        <v>0</v>
      </c>
    </row>
    <row r="33" spans="1:8" s="215" customFormat="1" ht="51" customHeight="1">
      <c r="A33" s="898"/>
      <c r="B33" s="899" t="s">
        <v>1014</v>
      </c>
      <c r="C33" s="471"/>
      <c r="D33" s="471"/>
      <c r="E33" s="472">
        <f t="shared" si="3"/>
        <v>0</v>
      </c>
      <c r="F33" s="471"/>
      <c r="G33" s="471"/>
      <c r="H33" s="473">
        <f t="shared" si="4"/>
        <v>0</v>
      </c>
    </row>
    <row r="34" spans="1:8" s="215" customFormat="1" ht="27.75" customHeight="1">
      <c r="A34" s="1355" t="s">
        <v>1018</v>
      </c>
      <c r="B34" s="1356"/>
      <c r="C34" s="471"/>
      <c r="D34" s="471"/>
      <c r="E34" s="472">
        <f t="shared" si="3"/>
        <v>0</v>
      </c>
      <c r="F34" s="471"/>
      <c r="G34" s="471"/>
      <c r="H34" s="473">
        <f t="shared" si="4"/>
        <v>0</v>
      </c>
    </row>
    <row r="35" spans="1:8" s="215" customFormat="1" ht="8.25" customHeight="1">
      <c r="A35" s="218"/>
      <c r="B35" s="219"/>
      <c r="C35" s="471"/>
      <c r="D35" s="471"/>
      <c r="E35" s="472"/>
      <c r="F35" s="471"/>
      <c r="G35" s="471"/>
      <c r="H35" s="473"/>
    </row>
    <row r="36" spans="1:8" s="215" customFormat="1" ht="66.75" customHeight="1">
      <c r="A36" s="1339" t="s">
        <v>1019</v>
      </c>
      <c r="B36" s="1340"/>
      <c r="C36" s="470">
        <f t="shared" ref="C36:H36" si="5">SUM(C37:C40)</f>
        <v>88528385</v>
      </c>
      <c r="D36" s="470">
        <f t="shared" si="5"/>
        <v>18000000</v>
      </c>
      <c r="E36" s="470">
        <f t="shared" si="5"/>
        <v>106528385</v>
      </c>
      <c r="F36" s="470">
        <f t="shared" si="5"/>
        <v>86622554</v>
      </c>
      <c r="G36" s="470">
        <f t="shared" si="5"/>
        <v>81512420</v>
      </c>
      <c r="H36" s="470">
        <f t="shared" si="5"/>
        <v>-7015965</v>
      </c>
    </row>
    <row r="37" spans="1:8" s="215" customFormat="1" ht="17.100000000000001" customHeight="1">
      <c r="A37" s="220"/>
      <c r="B37" s="221" t="s">
        <v>203</v>
      </c>
      <c r="C37" s="471">
        <v>0</v>
      </c>
      <c r="D37" s="471"/>
      <c r="E37" s="472">
        <f t="shared" si="3"/>
        <v>0</v>
      </c>
      <c r="F37" s="471"/>
      <c r="G37" s="471"/>
      <c r="H37" s="473">
        <f t="shared" si="4"/>
        <v>0</v>
      </c>
    </row>
    <row r="38" spans="1:8" s="215" customFormat="1" ht="17.100000000000001" customHeight="1">
      <c r="A38" s="220"/>
      <c r="B38" s="221" t="s">
        <v>1034</v>
      </c>
      <c r="C38" s="471">
        <v>0</v>
      </c>
      <c r="D38" s="471"/>
      <c r="E38" s="472"/>
      <c r="F38" s="471"/>
      <c r="G38" s="471"/>
      <c r="H38" s="473"/>
    </row>
    <row r="39" spans="1:8" s="215" customFormat="1" ht="30.75" customHeight="1">
      <c r="A39" s="220"/>
      <c r="B39" s="900" t="s">
        <v>1036</v>
      </c>
      <c r="C39" s="471">
        <v>88528385</v>
      </c>
      <c r="D39" s="471">
        <v>0</v>
      </c>
      <c r="E39" s="472">
        <f t="shared" si="3"/>
        <v>88528385</v>
      </c>
      <c r="F39" s="471">
        <v>70594771</v>
      </c>
      <c r="G39" s="471">
        <v>65484637</v>
      </c>
      <c r="H39" s="473">
        <f t="shared" si="4"/>
        <v>-23043748</v>
      </c>
    </row>
    <row r="40" spans="1:8" s="215" customFormat="1" ht="29.25" customHeight="1">
      <c r="A40" s="220"/>
      <c r="B40" s="222" t="s">
        <v>1018</v>
      </c>
      <c r="C40" s="471">
        <v>0</v>
      </c>
      <c r="D40" s="471">
        <v>18000000</v>
      </c>
      <c r="E40" s="472">
        <f t="shared" si="3"/>
        <v>18000000</v>
      </c>
      <c r="F40" s="471">
        <v>16027783</v>
      </c>
      <c r="G40" s="471">
        <v>16027783</v>
      </c>
      <c r="H40" s="473">
        <f t="shared" si="4"/>
        <v>16027783</v>
      </c>
    </row>
    <row r="41" spans="1:8" s="215" customFormat="1" ht="6" customHeight="1">
      <c r="A41" s="220"/>
      <c r="B41" s="221"/>
      <c r="C41" s="471"/>
      <c r="D41" s="471"/>
      <c r="E41" s="472"/>
      <c r="F41" s="471"/>
      <c r="G41" s="471"/>
      <c r="H41" s="473"/>
    </row>
    <row r="42" spans="1:8" s="215" customFormat="1" ht="17.100000000000001" customHeight="1">
      <c r="A42" s="218" t="s">
        <v>435</v>
      </c>
      <c r="B42" s="219"/>
      <c r="C42" s="470">
        <f t="shared" ref="C42:H42" si="6">C43</f>
        <v>0</v>
      </c>
      <c r="D42" s="470">
        <f t="shared" si="6"/>
        <v>0</v>
      </c>
      <c r="E42" s="470">
        <f t="shared" si="6"/>
        <v>0</v>
      </c>
      <c r="F42" s="470">
        <f t="shared" si="6"/>
        <v>0</v>
      </c>
      <c r="G42" s="470">
        <f t="shared" si="6"/>
        <v>0</v>
      </c>
      <c r="H42" s="470">
        <f t="shared" si="6"/>
        <v>0</v>
      </c>
    </row>
    <row r="43" spans="1:8" s="215" customFormat="1" ht="17.100000000000001" customHeight="1">
      <c r="A43" s="218"/>
      <c r="B43" s="223" t="s">
        <v>431</v>
      </c>
      <c r="C43" s="471">
        <v>0</v>
      </c>
      <c r="D43" s="471"/>
      <c r="E43" s="472">
        <f t="shared" si="3"/>
        <v>0</v>
      </c>
      <c r="F43" s="471"/>
      <c r="G43" s="471"/>
      <c r="H43" s="473">
        <f t="shared" si="4"/>
        <v>0</v>
      </c>
    </row>
    <row r="44" spans="1:8" s="215" customFormat="1" ht="12.75" customHeight="1" thickBot="1">
      <c r="A44" s="224"/>
      <c r="B44" s="225"/>
      <c r="C44" s="475"/>
      <c r="D44" s="475"/>
      <c r="E44" s="476"/>
      <c r="F44" s="475"/>
      <c r="G44" s="475"/>
      <c r="H44" s="477"/>
    </row>
    <row r="45" spans="1:8" ht="21.75" customHeight="1" thickBot="1">
      <c r="A45" s="1334" t="s">
        <v>253</v>
      </c>
      <c r="B45" s="1335"/>
      <c r="C45" s="774">
        <f t="shared" ref="C45:H45" si="7">C26+C36+C42</f>
        <v>88528385</v>
      </c>
      <c r="D45" s="774">
        <f t="shared" si="7"/>
        <v>18024125</v>
      </c>
      <c r="E45" s="774">
        <f t="shared" si="7"/>
        <v>106552510</v>
      </c>
      <c r="F45" s="774">
        <f>F26+F36+F42-1</f>
        <v>86646678</v>
      </c>
      <c r="G45" s="774">
        <f>G26+G36+G42-1</f>
        <v>81536544</v>
      </c>
      <c r="H45" s="774">
        <f t="shared" si="7"/>
        <v>-6991840</v>
      </c>
    </row>
    <row r="46" spans="1:8" ht="23.25" customHeight="1" thickBot="1">
      <c r="A46" s="207"/>
      <c r="B46" s="207"/>
      <c r="C46" s="226"/>
      <c r="D46" s="226"/>
      <c r="E46" s="226"/>
      <c r="F46" s="227"/>
      <c r="G46" s="777" t="s">
        <v>1015</v>
      </c>
      <c r="H46" s="778" t="str">
        <f>IF(($G$45-$C$45)&lt;=0,"",$G$45-$C$45)</f>
        <v/>
      </c>
    </row>
    <row r="47" spans="1:8" ht="23.25" customHeight="1">
      <c r="A47" s="210"/>
      <c r="B47" s="210"/>
      <c r="C47" s="570"/>
      <c r="D47" s="570"/>
      <c r="E47" s="570"/>
      <c r="F47" s="571"/>
      <c r="G47" s="572"/>
      <c r="H47" s="572"/>
    </row>
    <row r="48" spans="1:8" ht="23.25" customHeight="1">
      <c r="A48" s="210"/>
      <c r="B48" s="210"/>
      <c r="C48" s="570"/>
      <c r="D48" s="570"/>
      <c r="E48" s="570"/>
      <c r="F48" s="571"/>
      <c r="G48" s="572"/>
      <c r="H48" s="572"/>
    </row>
    <row r="49" spans="1:8" ht="23.25" customHeight="1">
      <c r="A49" s="210"/>
      <c r="B49" s="210"/>
      <c r="C49" s="570"/>
      <c r="D49" s="570"/>
      <c r="E49" s="570"/>
      <c r="F49" s="571"/>
      <c r="G49" s="572"/>
      <c r="H49" s="572"/>
    </row>
    <row r="50" spans="1:8" s="908" customFormat="1" ht="15.75" customHeight="1">
      <c r="A50" s="904"/>
      <c r="B50" s="905" t="s">
        <v>1043</v>
      </c>
      <c r="C50" s="906"/>
      <c r="D50" s="906"/>
      <c r="E50" s="906"/>
      <c r="F50" s="906"/>
      <c r="G50" s="907"/>
      <c r="H50" s="907"/>
    </row>
    <row r="51" spans="1:8" s="908" customFormat="1" ht="12.75" customHeight="1">
      <c r="A51" s="904"/>
      <c r="B51" s="905" t="s">
        <v>1044</v>
      </c>
      <c r="C51" s="906"/>
      <c r="D51" s="906"/>
      <c r="E51" s="906"/>
      <c r="F51" s="906"/>
      <c r="G51" s="907"/>
      <c r="H51" s="907"/>
    </row>
    <row r="52" spans="1:8" s="908" customFormat="1" ht="26.25" customHeight="1">
      <c r="A52" s="904"/>
      <c r="B52" s="1333" t="s">
        <v>1045</v>
      </c>
      <c r="C52" s="1333"/>
      <c r="D52" s="1333"/>
      <c r="E52" s="1333"/>
      <c r="F52" s="1333"/>
      <c r="G52" s="1333"/>
      <c r="H52" s="1333"/>
    </row>
    <row r="53" spans="1:8" ht="23.25" customHeight="1">
      <c r="A53" s="210"/>
      <c r="B53" s="210"/>
      <c r="C53" s="570"/>
      <c r="D53" s="570"/>
      <c r="E53" s="570"/>
      <c r="F53" s="571"/>
      <c r="G53" s="572"/>
      <c r="H53" s="572"/>
    </row>
    <row r="54" spans="1:8" ht="8.25" customHeight="1">
      <c r="A54" s="228"/>
      <c r="B54" s="121"/>
    </row>
    <row r="55" spans="1:8">
      <c r="A55" s="231"/>
      <c r="B55" s="121"/>
      <c r="H55" s="426"/>
    </row>
    <row r="56" spans="1:8">
      <c r="A56" s="232"/>
      <c r="B56" s="233" t="s">
        <v>436</v>
      </c>
      <c r="C56" s="234"/>
      <c r="D56" s="234"/>
      <c r="E56" s="234"/>
      <c r="F56" s="234"/>
      <c r="G56" s="234"/>
      <c r="H56" s="234"/>
    </row>
    <row r="57" spans="1:8">
      <c r="A57" s="232"/>
      <c r="B57" s="233" t="s">
        <v>437</v>
      </c>
      <c r="C57" s="234"/>
      <c r="D57" s="234"/>
      <c r="E57" s="234"/>
      <c r="F57" s="234"/>
      <c r="G57" s="234"/>
      <c r="H57" s="234"/>
    </row>
    <row r="58" spans="1:8">
      <c r="A58" s="232"/>
      <c r="B58" s="233"/>
      <c r="C58" s="234"/>
      <c r="D58" s="234"/>
      <c r="E58" s="234"/>
      <c r="F58" s="234"/>
      <c r="G58" s="234"/>
      <c r="H58" s="234"/>
    </row>
  </sheetData>
  <sheetProtection formatColumns="0" formatRows="0" insertHyperlinks="0"/>
  <mergeCells count="18">
    <mergeCell ref="A26:B26"/>
    <mergeCell ref="A31:B31"/>
    <mergeCell ref="B52:H52"/>
    <mergeCell ref="A45:B45"/>
    <mergeCell ref="A1:H1"/>
    <mergeCell ref="A2:H2"/>
    <mergeCell ref="A3:H3"/>
    <mergeCell ref="A4:H4"/>
    <mergeCell ref="C5:F5"/>
    <mergeCell ref="C6:G6"/>
    <mergeCell ref="A36:B36"/>
    <mergeCell ref="A23:B25"/>
    <mergeCell ref="A6:B8"/>
    <mergeCell ref="A20:B20"/>
    <mergeCell ref="A30:B30"/>
    <mergeCell ref="A32:B32"/>
    <mergeCell ref="A34:B34"/>
    <mergeCell ref="C23:G23"/>
  </mergeCells>
  <printOptions horizontalCentered="1"/>
  <pageMargins left="0.39370078740157483" right="0.39370078740157483" top="0" bottom="0.51181102362204722" header="0.31496062992125984" footer="0.31496062992125984"/>
  <pageSetup scale="80" fitToHeight="2" orientation="landscape" r:id="rId1"/>
  <rowBreaks count="1" manualBreakCount="1">
    <brk id="22" max="7" man="1"/>
  </rowBreaks>
  <drawing r:id="rId2"/>
  <legacyDrawing r:id="rId3"/>
</worksheet>
</file>

<file path=xl/worksheets/sheet15.xml><?xml version="1.0" encoding="utf-8"?>
<worksheet xmlns="http://schemas.openxmlformats.org/spreadsheetml/2006/main" xmlns:r="http://schemas.openxmlformats.org/officeDocument/2006/relationships">
  <sheetPr>
    <tabColor rgb="FFFFFF00"/>
  </sheetPr>
  <dimension ref="A1:J91"/>
  <sheetViews>
    <sheetView view="pageBreakPreview" topLeftCell="A67" zoomScale="130" zoomScaleNormal="120" zoomScaleSheetLayoutView="130" workbookViewId="0">
      <selection activeCell="H47" sqref="H47"/>
    </sheetView>
  </sheetViews>
  <sheetFormatPr baseColWidth="10" defaultColWidth="11.42578125" defaultRowHeight="15"/>
  <cols>
    <col min="1" max="1" width="1.85546875" customWidth="1"/>
    <col min="2" max="2" width="0.85546875" customWidth="1"/>
    <col min="3" max="3" width="48.28515625" customWidth="1"/>
    <col min="4" max="4" width="12.85546875" bestFit="1" customWidth="1"/>
    <col min="5" max="5" width="12.85546875" customWidth="1"/>
    <col min="7" max="7" width="14.7109375" bestFit="1" customWidth="1"/>
    <col min="8" max="8" width="14.42578125" bestFit="1" customWidth="1"/>
  </cols>
  <sheetData>
    <row r="1" spans="1:9" ht="15.75">
      <c r="A1" s="1251" t="s">
        <v>23</v>
      </c>
      <c r="B1" s="1251"/>
      <c r="C1" s="1251"/>
      <c r="D1" s="1251"/>
      <c r="E1" s="1251"/>
      <c r="F1" s="1251"/>
      <c r="G1" s="1251"/>
      <c r="H1" s="1251"/>
      <c r="I1" s="1251"/>
    </row>
    <row r="2" spans="1:9" ht="15.75" customHeight="1">
      <c r="A2" s="1252" t="s">
        <v>438</v>
      </c>
      <c r="B2" s="1252"/>
      <c r="C2" s="1252"/>
      <c r="D2" s="1252"/>
      <c r="E2" s="1252"/>
      <c r="F2" s="1252"/>
      <c r="G2" s="1252"/>
      <c r="H2" s="1252"/>
      <c r="I2" s="1252"/>
    </row>
    <row r="3" spans="1:9" ht="16.5" customHeight="1">
      <c r="A3" s="1252" t="str">
        <f>'ETCA-I-01'!A3:G3</f>
        <v>TELEVISORA DE HERMOSILLO, S.A. de C.V.</v>
      </c>
      <c r="B3" s="1252"/>
      <c r="C3" s="1252"/>
      <c r="D3" s="1252"/>
      <c r="E3" s="1252"/>
      <c r="F3" s="1252"/>
      <c r="G3" s="1252"/>
      <c r="H3" s="1252"/>
      <c r="I3" s="1252"/>
    </row>
    <row r="4" spans="1:9" ht="15.75" customHeight="1">
      <c r="A4" s="1399" t="str">
        <f>'ETCA-I-10'!A4:K4</f>
        <v>Del 01 de Enero al 31 de Diciembre de 2019</v>
      </c>
      <c r="B4" s="1399"/>
      <c r="C4" s="1399"/>
      <c r="D4" s="1399"/>
      <c r="E4" s="1399"/>
      <c r="F4" s="1399"/>
      <c r="G4" s="1399"/>
      <c r="H4" s="1399"/>
      <c r="I4" s="1399"/>
    </row>
    <row r="5" spans="1:9" ht="15.75" customHeight="1" thickBot="1">
      <c r="A5" s="1308" t="s">
        <v>87</v>
      </c>
      <c r="B5" s="1308"/>
      <c r="C5" s="1308"/>
      <c r="D5" s="1308"/>
      <c r="E5" s="1308"/>
      <c r="F5" s="1308"/>
      <c r="G5" s="1308"/>
      <c r="H5" s="1308"/>
      <c r="I5" s="1308"/>
    </row>
    <row r="6" spans="1:9" ht="15.75" thickBot="1">
      <c r="A6" s="1382"/>
      <c r="B6" s="1383"/>
      <c r="C6" s="1384"/>
      <c r="D6" s="1385" t="s">
        <v>439</v>
      </c>
      <c r="E6" s="1386"/>
      <c r="F6" s="1386"/>
      <c r="G6" s="1386"/>
      <c r="H6" s="1387"/>
      <c r="I6" s="1388" t="s">
        <v>440</v>
      </c>
    </row>
    <row r="7" spans="1:9">
      <c r="A7" s="1391" t="s">
        <v>250</v>
      </c>
      <c r="B7" s="1392"/>
      <c r="C7" s="1393"/>
      <c r="D7" s="1388" t="s">
        <v>441</v>
      </c>
      <c r="E7" s="1397" t="s">
        <v>442</v>
      </c>
      <c r="F7" s="1388" t="s">
        <v>443</v>
      </c>
      <c r="G7" s="1388" t="s">
        <v>444</v>
      </c>
      <c r="H7" s="1388" t="s">
        <v>445</v>
      </c>
      <c r="I7" s="1389"/>
    </row>
    <row r="8" spans="1:9" ht="15.75" thickBot="1">
      <c r="A8" s="1394" t="s">
        <v>446</v>
      </c>
      <c r="B8" s="1395"/>
      <c r="C8" s="1396"/>
      <c r="D8" s="1390"/>
      <c r="E8" s="1398"/>
      <c r="F8" s="1390"/>
      <c r="G8" s="1390"/>
      <c r="H8" s="1390"/>
      <c r="I8" s="1390"/>
    </row>
    <row r="9" spans="1:9">
      <c r="A9" s="1377"/>
      <c r="B9" s="1378"/>
      <c r="C9" s="1379"/>
      <c r="D9" s="736"/>
      <c r="E9" s="736"/>
      <c r="F9" s="736"/>
      <c r="G9" s="736"/>
      <c r="H9" s="736"/>
      <c r="I9" s="736"/>
    </row>
    <row r="10" spans="1:9">
      <c r="A10" s="1361" t="s">
        <v>447</v>
      </c>
      <c r="B10" s="1362"/>
      <c r="C10" s="1381"/>
      <c r="D10" s="653"/>
      <c r="E10" s="653"/>
      <c r="F10" s="653"/>
      <c r="G10" s="653"/>
      <c r="H10" s="653"/>
      <c r="I10" s="653"/>
    </row>
    <row r="11" spans="1:9">
      <c r="A11" s="750"/>
      <c r="B11" s="1369" t="s">
        <v>448</v>
      </c>
      <c r="C11" s="1365"/>
      <c r="D11" s="655">
        <v>0</v>
      </c>
      <c r="E11" s="655">
        <v>0</v>
      </c>
      <c r="F11" s="655">
        <f t="shared" ref="F11:F17" si="0">+D11+E11</f>
        <v>0</v>
      </c>
      <c r="G11" s="655">
        <v>0</v>
      </c>
      <c r="H11" s="655">
        <v>0</v>
      </c>
      <c r="I11" s="654">
        <f>+H11-D11</f>
        <v>0</v>
      </c>
    </row>
    <row r="12" spans="1:9">
      <c r="A12" s="750"/>
      <c r="B12" s="1369" t="s">
        <v>449</v>
      </c>
      <c r="C12" s="1365"/>
      <c r="D12" s="655">
        <v>0</v>
      </c>
      <c r="E12" s="655">
        <v>0</v>
      </c>
      <c r="F12" s="655">
        <f t="shared" si="0"/>
        <v>0</v>
      </c>
      <c r="G12" s="655">
        <v>0</v>
      </c>
      <c r="H12" s="655">
        <v>0</v>
      </c>
      <c r="I12" s="654">
        <f t="shared" ref="I12:I17" si="1">+H12-D12</f>
        <v>0</v>
      </c>
    </row>
    <row r="13" spans="1:9">
      <c r="A13" s="750"/>
      <c r="B13" s="1369" t="s">
        <v>450</v>
      </c>
      <c r="C13" s="1365"/>
      <c r="D13" s="655">
        <v>0</v>
      </c>
      <c r="E13" s="655">
        <v>0</v>
      </c>
      <c r="F13" s="655">
        <f t="shared" si="0"/>
        <v>0</v>
      </c>
      <c r="G13" s="655">
        <v>0</v>
      </c>
      <c r="H13" s="655">
        <v>0</v>
      </c>
      <c r="I13" s="654">
        <f t="shared" si="1"/>
        <v>0</v>
      </c>
    </row>
    <row r="14" spans="1:9">
      <c r="A14" s="750"/>
      <c r="B14" s="1369" t="s">
        <v>451</v>
      </c>
      <c r="C14" s="1365"/>
      <c r="D14" s="655">
        <v>0</v>
      </c>
      <c r="E14" s="655">
        <v>0</v>
      </c>
      <c r="F14" s="655">
        <f t="shared" si="0"/>
        <v>0</v>
      </c>
      <c r="G14" s="655">
        <v>0</v>
      </c>
      <c r="H14" s="655">
        <v>0</v>
      </c>
      <c r="I14" s="654">
        <f t="shared" si="1"/>
        <v>0</v>
      </c>
    </row>
    <row r="15" spans="1:9">
      <c r="A15" s="750"/>
      <c r="B15" s="1369" t="s">
        <v>452</v>
      </c>
      <c r="C15" s="1365"/>
      <c r="D15" s="655">
        <v>0</v>
      </c>
      <c r="E15" s="655">
        <v>24125</v>
      </c>
      <c r="F15" s="655">
        <f t="shared" si="0"/>
        <v>24125</v>
      </c>
      <c r="G15" s="655">
        <v>24125</v>
      </c>
      <c r="H15" s="655">
        <v>24125</v>
      </c>
      <c r="I15" s="654">
        <f t="shared" si="1"/>
        <v>24125</v>
      </c>
    </row>
    <row r="16" spans="1:9">
      <c r="A16" s="750"/>
      <c r="B16" s="1369" t="s">
        <v>453</v>
      </c>
      <c r="C16" s="1365"/>
      <c r="D16" s="655">
        <v>0</v>
      </c>
      <c r="E16" s="655">
        <v>0</v>
      </c>
      <c r="F16" s="655">
        <f t="shared" si="0"/>
        <v>0</v>
      </c>
      <c r="G16" s="655">
        <v>0</v>
      </c>
      <c r="H16" s="655"/>
      <c r="I16" s="654">
        <f t="shared" si="1"/>
        <v>0</v>
      </c>
    </row>
    <row r="17" spans="1:9">
      <c r="A17" s="750"/>
      <c r="B17" s="1369" t="s">
        <v>1020</v>
      </c>
      <c r="C17" s="1365"/>
      <c r="D17" s="655">
        <v>88528385</v>
      </c>
      <c r="E17" s="655">
        <v>0</v>
      </c>
      <c r="F17" s="655">
        <f t="shared" si="0"/>
        <v>88528385</v>
      </c>
      <c r="G17" s="655">
        <v>70594771</v>
      </c>
      <c r="H17" s="655">
        <v>65484637</v>
      </c>
      <c r="I17" s="654">
        <f t="shared" si="1"/>
        <v>-23043748</v>
      </c>
    </row>
    <row r="18" spans="1:9">
      <c r="A18" s="1380"/>
      <c r="B18" s="1369" t="s">
        <v>454</v>
      </c>
      <c r="C18" s="1365"/>
      <c r="D18" s="1374">
        <f t="shared" ref="D18:I18" si="2">SUM(D20:D30)</f>
        <v>0</v>
      </c>
      <c r="E18" s="1374">
        <f t="shared" si="2"/>
        <v>0</v>
      </c>
      <c r="F18" s="1374">
        <f t="shared" si="2"/>
        <v>0</v>
      </c>
      <c r="G18" s="1374">
        <f t="shared" si="2"/>
        <v>0</v>
      </c>
      <c r="H18" s="1374">
        <f t="shared" si="2"/>
        <v>0</v>
      </c>
      <c r="I18" s="1374">
        <f t="shared" si="2"/>
        <v>0</v>
      </c>
    </row>
    <row r="19" spans="1:9">
      <c r="A19" s="1380"/>
      <c r="B19" s="1369" t="s">
        <v>455</v>
      </c>
      <c r="C19" s="1365"/>
      <c r="D19" s="1374"/>
      <c r="E19" s="1374"/>
      <c r="F19" s="1374"/>
      <c r="G19" s="1374"/>
      <c r="H19" s="1374"/>
      <c r="I19" s="1374"/>
    </row>
    <row r="20" spans="1:9">
      <c r="A20" s="750"/>
      <c r="B20" s="748"/>
      <c r="C20" s="749" t="s">
        <v>456</v>
      </c>
      <c r="D20" s="655">
        <v>0</v>
      </c>
      <c r="E20" s="655">
        <v>0</v>
      </c>
      <c r="F20" s="655">
        <f t="shared" ref="F20:F30" si="3">+D20+E20</f>
        <v>0</v>
      </c>
      <c r="G20" s="655">
        <v>0</v>
      </c>
      <c r="H20" s="655">
        <v>0</v>
      </c>
      <c r="I20" s="654">
        <f>+H20-D20</f>
        <v>0</v>
      </c>
    </row>
    <row r="21" spans="1:9">
      <c r="A21" s="750"/>
      <c r="B21" s="748"/>
      <c r="C21" s="749" t="s">
        <v>457</v>
      </c>
      <c r="D21" s="655">
        <v>0</v>
      </c>
      <c r="E21" s="655">
        <v>0</v>
      </c>
      <c r="F21" s="655">
        <f t="shared" si="3"/>
        <v>0</v>
      </c>
      <c r="G21" s="655">
        <v>0</v>
      </c>
      <c r="H21" s="655">
        <v>0</v>
      </c>
      <c r="I21" s="654">
        <f t="shared" ref="I21:I37" si="4">+H21-D21</f>
        <v>0</v>
      </c>
    </row>
    <row r="22" spans="1:9">
      <c r="A22" s="750"/>
      <c r="B22" s="748"/>
      <c r="C22" s="749" t="s">
        <v>458</v>
      </c>
      <c r="D22" s="655">
        <v>0</v>
      </c>
      <c r="E22" s="655">
        <v>0</v>
      </c>
      <c r="F22" s="655">
        <f t="shared" si="3"/>
        <v>0</v>
      </c>
      <c r="G22" s="655">
        <v>0</v>
      </c>
      <c r="H22" s="655">
        <v>0</v>
      </c>
      <c r="I22" s="654">
        <f t="shared" si="4"/>
        <v>0</v>
      </c>
    </row>
    <row r="23" spans="1:9">
      <c r="A23" s="750"/>
      <c r="B23" s="748"/>
      <c r="C23" s="749" t="s">
        <v>459</v>
      </c>
      <c r="D23" s="655">
        <v>0</v>
      </c>
      <c r="E23" s="655">
        <v>0</v>
      </c>
      <c r="F23" s="655">
        <f t="shared" si="3"/>
        <v>0</v>
      </c>
      <c r="G23" s="655">
        <v>0</v>
      </c>
      <c r="H23" s="655">
        <v>0</v>
      </c>
      <c r="I23" s="654">
        <f t="shared" si="4"/>
        <v>0</v>
      </c>
    </row>
    <row r="24" spans="1:9">
      <c r="A24" s="750"/>
      <c r="B24" s="748"/>
      <c r="C24" s="749" t="s">
        <v>460</v>
      </c>
      <c r="D24" s="655">
        <v>0</v>
      </c>
      <c r="E24" s="655">
        <v>0</v>
      </c>
      <c r="F24" s="655">
        <f t="shared" si="3"/>
        <v>0</v>
      </c>
      <c r="G24" s="655">
        <v>0</v>
      </c>
      <c r="H24" s="655">
        <v>0</v>
      </c>
      <c r="I24" s="654">
        <f t="shared" si="4"/>
        <v>0</v>
      </c>
    </row>
    <row r="25" spans="1:9">
      <c r="A25" s="750"/>
      <c r="B25" s="748"/>
      <c r="C25" s="749" t="s">
        <v>461</v>
      </c>
      <c r="D25" s="655">
        <v>0</v>
      </c>
      <c r="E25" s="655">
        <v>0</v>
      </c>
      <c r="F25" s="655">
        <f t="shared" si="3"/>
        <v>0</v>
      </c>
      <c r="G25" s="655">
        <v>0</v>
      </c>
      <c r="H25" s="655">
        <v>0</v>
      </c>
      <c r="I25" s="654">
        <f t="shared" si="4"/>
        <v>0</v>
      </c>
    </row>
    <row r="26" spans="1:9">
      <c r="A26" s="750"/>
      <c r="B26" s="748"/>
      <c r="C26" s="749" t="s">
        <v>462</v>
      </c>
      <c r="D26" s="655">
        <v>0</v>
      </c>
      <c r="E26" s="655">
        <v>0</v>
      </c>
      <c r="F26" s="655">
        <f t="shared" si="3"/>
        <v>0</v>
      </c>
      <c r="G26" s="655">
        <v>0</v>
      </c>
      <c r="H26" s="655">
        <v>0</v>
      </c>
      <c r="I26" s="654">
        <f t="shared" si="4"/>
        <v>0</v>
      </c>
    </row>
    <row r="27" spans="1:9">
      <c r="A27" s="750"/>
      <c r="B27" s="748"/>
      <c r="C27" s="749" t="s">
        <v>463</v>
      </c>
      <c r="D27" s="655">
        <v>0</v>
      </c>
      <c r="E27" s="655">
        <v>0</v>
      </c>
      <c r="F27" s="655">
        <f t="shared" si="3"/>
        <v>0</v>
      </c>
      <c r="G27" s="655">
        <v>0</v>
      </c>
      <c r="H27" s="655">
        <v>0</v>
      </c>
      <c r="I27" s="654">
        <f t="shared" si="4"/>
        <v>0</v>
      </c>
    </row>
    <row r="28" spans="1:9">
      <c r="A28" s="750"/>
      <c r="B28" s="748"/>
      <c r="C28" s="749" t="s">
        <v>464</v>
      </c>
      <c r="D28" s="655">
        <v>0</v>
      </c>
      <c r="E28" s="655">
        <v>0</v>
      </c>
      <c r="F28" s="655">
        <f t="shared" si="3"/>
        <v>0</v>
      </c>
      <c r="G28" s="655">
        <v>0</v>
      </c>
      <c r="H28" s="655">
        <v>0</v>
      </c>
      <c r="I28" s="654">
        <f t="shared" si="4"/>
        <v>0</v>
      </c>
    </row>
    <row r="29" spans="1:9">
      <c r="A29" s="750"/>
      <c r="B29" s="748"/>
      <c r="C29" s="749" t="s">
        <v>465</v>
      </c>
      <c r="D29" s="655">
        <v>0</v>
      </c>
      <c r="E29" s="655">
        <v>0</v>
      </c>
      <c r="F29" s="655">
        <f t="shared" si="3"/>
        <v>0</v>
      </c>
      <c r="G29" s="655">
        <v>0</v>
      </c>
      <c r="H29" s="655">
        <v>0</v>
      </c>
      <c r="I29" s="654">
        <f t="shared" si="4"/>
        <v>0</v>
      </c>
    </row>
    <row r="30" spans="1:9">
      <c r="A30" s="750"/>
      <c r="B30" s="748"/>
      <c r="C30" s="749" t="s">
        <v>466</v>
      </c>
      <c r="D30" s="655">
        <v>0</v>
      </c>
      <c r="E30" s="655">
        <v>0</v>
      </c>
      <c r="F30" s="655">
        <f t="shared" si="3"/>
        <v>0</v>
      </c>
      <c r="G30" s="655">
        <v>0</v>
      </c>
      <c r="H30" s="655">
        <v>0</v>
      </c>
      <c r="I30" s="654">
        <f t="shared" si="4"/>
        <v>0</v>
      </c>
    </row>
    <row r="31" spans="1:9">
      <c r="A31" s="750"/>
      <c r="B31" s="1369" t="s">
        <v>467</v>
      </c>
      <c r="C31" s="1365"/>
      <c r="D31" s="654">
        <f t="shared" ref="D31:I31" si="5">SUM(D32:D36)</f>
        <v>0</v>
      </c>
      <c r="E31" s="654">
        <f t="shared" si="5"/>
        <v>0</v>
      </c>
      <c r="F31" s="654">
        <f t="shared" si="5"/>
        <v>0</v>
      </c>
      <c r="G31" s="654">
        <f t="shared" si="5"/>
        <v>0</v>
      </c>
      <c r="H31" s="654">
        <f t="shared" si="5"/>
        <v>0</v>
      </c>
      <c r="I31" s="654">
        <f t="shared" si="5"/>
        <v>0</v>
      </c>
    </row>
    <row r="32" spans="1:9">
      <c r="A32" s="750"/>
      <c r="B32" s="748"/>
      <c r="C32" s="749" t="s">
        <v>468</v>
      </c>
      <c r="D32" s="655">
        <v>0</v>
      </c>
      <c r="E32" s="655">
        <v>0</v>
      </c>
      <c r="F32" s="655">
        <v>0</v>
      </c>
      <c r="G32" s="655"/>
      <c r="H32" s="655">
        <v>0</v>
      </c>
      <c r="I32" s="654">
        <f t="shared" si="4"/>
        <v>0</v>
      </c>
    </row>
    <row r="33" spans="1:9">
      <c r="A33" s="750"/>
      <c r="B33" s="748"/>
      <c r="C33" s="749" t="s">
        <v>469</v>
      </c>
      <c r="D33" s="655">
        <v>0</v>
      </c>
      <c r="E33" s="655">
        <v>0</v>
      </c>
      <c r="F33" s="655">
        <f>+D33+E33</f>
        <v>0</v>
      </c>
      <c r="G33" s="655"/>
      <c r="H33" s="655">
        <v>0</v>
      </c>
      <c r="I33" s="654">
        <f t="shared" si="4"/>
        <v>0</v>
      </c>
    </row>
    <row r="34" spans="1:9" ht="15.75" thickBot="1">
      <c r="A34" s="621"/>
      <c r="B34" s="698"/>
      <c r="C34" s="739" t="s">
        <v>470</v>
      </c>
      <c r="D34" s="656">
        <v>0</v>
      </c>
      <c r="E34" s="656">
        <v>0</v>
      </c>
      <c r="F34" s="656">
        <f>+D34+E34</f>
        <v>0</v>
      </c>
      <c r="G34" s="656"/>
      <c r="H34" s="656"/>
      <c r="I34" s="715">
        <f t="shared" si="4"/>
        <v>0</v>
      </c>
    </row>
    <row r="35" spans="1:9">
      <c r="A35" s="750"/>
      <c r="B35" s="748"/>
      <c r="C35" s="749" t="s">
        <v>471</v>
      </c>
      <c r="D35" s="655">
        <v>0</v>
      </c>
      <c r="E35" s="655">
        <v>0</v>
      </c>
      <c r="F35" s="655">
        <f>+D35+E35</f>
        <v>0</v>
      </c>
      <c r="G35" s="655"/>
      <c r="H35" s="655"/>
      <c r="I35" s="654">
        <f t="shared" si="4"/>
        <v>0</v>
      </c>
    </row>
    <row r="36" spans="1:9">
      <c r="A36" s="750"/>
      <c r="B36" s="748"/>
      <c r="C36" s="749" t="s">
        <v>472</v>
      </c>
      <c r="D36" s="655">
        <v>0</v>
      </c>
      <c r="E36" s="655">
        <v>0</v>
      </c>
      <c r="F36" s="655">
        <f>+D36+E36</f>
        <v>0</v>
      </c>
      <c r="G36" s="655"/>
      <c r="H36" s="655"/>
      <c r="I36" s="654">
        <f t="shared" si="4"/>
        <v>0</v>
      </c>
    </row>
    <row r="37" spans="1:9">
      <c r="A37" s="750"/>
      <c r="B37" s="1375" t="s">
        <v>1021</v>
      </c>
      <c r="C37" s="1376"/>
      <c r="D37" s="655">
        <v>0</v>
      </c>
      <c r="E37" s="655">
        <v>18000000</v>
      </c>
      <c r="F37" s="737">
        <f>+D37+E37</f>
        <v>18000000</v>
      </c>
      <c r="G37" s="655">
        <v>16027783</v>
      </c>
      <c r="H37" s="655">
        <v>16027783</v>
      </c>
      <c r="I37" s="738">
        <f t="shared" si="4"/>
        <v>16027783</v>
      </c>
    </row>
    <row r="38" spans="1:9">
      <c r="A38" s="750"/>
      <c r="B38" s="1369" t="s">
        <v>473</v>
      </c>
      <c r="C38" s="1365"/>
      <c r="D38" s="654">
        <f t="shared" ref="D38:I38" si="6">SUM(D39)</f>
        <v>0</v>
      </c>
      <c r="E38" s="654">
        <f t="shared" si="6"/>
        <v>0</v>
      </c>
      <c r="F38" s="654">
        <f t="shared" si="6"/>
        <v>0</v>
      </c>
      <c r="G38" s="654">
        <f t="shared" si="6"/>
        <v>0</v>
      </c>
      <c r="H38" s="654">
        <f t="shared" si="6"/>
        <v>0</v>
      </c>
      <c r="I38" s="654">
        <f t="shared" si="6"/>
        <v>0</v>
      </c>
    </row>
    <row r="39" spans="1:9">
      <c r="A39" s="750"/>
      <c r="B39" s="748"/>
      <c r="C39" s="749" t="s">
        <v>474</v>
      </c>
      <c r="D39" s="655">
        <v>0</v>
      </c>
      <c r="E39" s="655"/>
      <c r="F39" s="655">
        <f>+D39+E39</f>
        <v>0</v>
      </c>
      <c r="G39" s="655"/>
      <c r="H39" s="655"/>
      <c r="I39" s="654">
        <f>+H39-D39</f>
        <v>0</v>
      </c>
    </row>
    <row r="40" spans="1:9">
      <c r="A40" s="750"/>
      <c r="B40" s="1369" t="s">
        <v>475</v>
      </c>
      <c r="C40" s="1365"/>
      <c r="D40" s="654">
        <f t="shared" ref="D40:I40" si="7">SUM(D41:D42)</f>
        <v>0</v>
      </c>
      <c r="E40" s="654">
        <f t="shared" si="7"/>
        <v>0</v>
      </c>
      <c r="F40" s="654">
        <f t="shared" si="7"/>
        <v>0</v>
      </c>
      <c r="G40" s="654">
        <f t="shared" si="7"/>
        <v>0</v>
      </c>
      <c r="H40" s="654">
        <f t="shared" si="7"/>
        <v>0</v>
      </c>
      <c r="I40" s="654">
        <f t="shared" si="7"/>
        <v>0</v>
      </c>
    </row>
    <row r="41" spans="1:9">
      <c r="A41" s="750"/>
      <c r="B41" s="748"/>
      <c r="C41" s="749" t="s">
        <v>476</v>
      </c>
      <c r="D41" s="655">
        <v>0</v>
      </c>
      <c r="E41" s="655">
        <v>0</v>
      </c>
      <c r="F41" s="655">
        <f>+D41+E41</f>
        <v>0</v>
      </c>
      <c r="G41" s="655"/>
      <c r="H41" s="655"/>
      <c r="I41" s="654">
        <f>H41-D41</f>
        <v>0</v>
      </c>
    </row>
    <row r="42" spans="1:9">
      <c r="A42" s="750"/>
      <c r="B42" s="748"/>
      <c r="C42" s="749" t="s">
        <v>477</v>
      </c>
      <c r="D42" s="655">
        <v>0</v>
      </c>
      <c r="E42" s="655">
        <v>0</v>
      </c>
      <c r="F42" s="655">
        <f>+D42+E42</f>
        <v>0</v>
      </c>
      <c r="G42" s="655"/>
      <c r="H42" s="655"/>
      <c r="I42" s="654">
        <f>H42-D42</f>
        <v>0</v>
      </c>
    </row>
    <row r="43" spans="1:9" ht="8.25" customHeight="1">
      <c r="A43" s="750"/>
      <c r="B43" s="748"/>
      <c r="C43" s="749"/>
      <c r="D43" s="650"/>
      <c r="E43" s="650"/>
      <c r="F43" s="650"/>
      <c r="G43" s="650"/>
      <c r="H43" s="650"/>
      <c r="I43" s="654"/>
    </row>
    <row r="44" spans="1:9" ht="15" customHeight="1">
      <c r="A44" s="766" t="s">
        <v>478</v>
      </c>
      <c r="B44" s="629"/>
      <c r="C44" s="649"/>
      <c r="D44" s="1373">
        <f t="shared" ref="D44:I44" si="8">+D11+D12+D13+D14+D15+D16+D17+D18+D31+D37+D38+D40</f>
        <v>88528385</v>
      </c>
      <c r="E44" s="1373">
        <f t="shared" si="8"/>
        <v>18024125</v>
      </c>
      <c r="F44" s="1373">
        <f t="shared" si="8"/>
        <v>106552510</v>
      </c>
      <c r="G44" s="1373">
        <f>+G11+G12+G13+G14+G15+G16+G17+G18+G31+G37+G38+G40-1</f>
        <v>86646678</v>
      </c>
      <c r="H44" s="1373">
        <f>+H11+H12+H13+H14+H15+H16+H17+H18+H31+H37+H38+H40-1</f>
        <v>81536544</v>
      </c>
      <c r="I44" s="1373">
        <f t="shared" si="8"/>
        <v>-6991840</v>
      </c>
    </row>
    <row r="45" spans="1:9">
      <c r="A45" s="766" t="s">
        <v>479</v>
      </c>
      <c r="B45" s="629"/>
      <c r="C45" s="649"/>
      <c r="D45" s="1373"/>
      <c r="E45" s="1373"/>
      <c r="F45" s="1373"/>
      <c r="G45" s="1373"/>
      <c r="H45" s="1373"/>
      <c r="I45" s="1373"/>
    </row>
    <row r="46" spans="1:9" ht="8.25" customHeight="1">
      <c r="A46" s="767"/>
      <c r="B46" s="751"/>
      <c r="C46" s="752"/>
      <c r="D46" s="1373"/>
      <c r="E46" s="1373"/>
      <c r="F46" s="1373"/>
      <c r="G46" s="1373"/>
      <c r="H46" s="1373"/>
      <c r="I46" s="1373"/>
    </row>
    <row r="47" spans="1:9">
      <c r="A47" s="1361" t="s">
        <v>480</v>
      </c>
      <c r="B47" s="1362"/>
      <c r="C47" s="1363"/>
      <c r="D47" s="657"/>
      <c r="E47" s="657"/>
      <c r="F47" s="657"/>
      <c r="G47" s="657"/>
      <c r="H47" s="657"/>
      <c r="I47" s="658" t="str">
        <f>IF(($H$44-$D$44)&lt;=0," ",$H$44-$D$44)</f>
        <v xml:space="preserve"> </v>
      </c>
    </row>
    <row r="48" spans="1:9" ht="11.25" customHeight="1">
      <c r="A48" s="750"/>
      <c r="B48" s="748"/>
      <c r="C48" s="749"/>
      <c r="D48" s="650"/>
      <c r="E48" s="650"/>
      <c r="F48" s="650"/>
      <c r="G48" s="650"/>
      <c r="H48" s="650"/>
      <c r="I48" s="654"/>
    </row>
    <row r="49" spans="1:9">
      <c r="A49" s="1361" t="s">
        <v>481</v>
      </c>
      <c r="B49" s="1362"/>
      <c r="C49" s="1363"/>
      <c r="D49" s="650"/>
      <c r="E49" s="650"/>
      <c r="F49" s="650"/>
      <c r="G49" s="650"/>
      <c r="H49" s="650"/>
      <c r="I49" s="654"/>
    </row>
    <row r="50" spans="1:9">
      <c r="A50" s="750"/>
      <c r="B50" s="1369" t="s">
        <v>482</v>
      </c>
      <c r="C50" s="1365"/>
      <c r="D50" s="650">
        <f t="shared" ref="D50:I50" si="9">SUM(D51:D58)</f>
        <v>0</v>
      </c>
      <c r="E50" s="650">
        <f t="shared" si="9"/>
        <v>0</v>
      </c>
      <c r="F50" s="650">
        <f t="shared" si="9"/>
        <v>0</v>
      </c>
      <c r="G50" s="650">
        <f t="shared" si="9"/>
        <v>0</v>
      </c>
      <c r="H50" s="650">
        <f t="shared" si="9"/>
        <v>0</v>
      </c>
      <c r="I50" s="654">
        <f t="shared" si="9"/>
        <v>0</v>
      </c>
    </row>
    <row r="51" spans="1:9">
      <c r="A51" s="750"/>
      <c r="B51" s="748"/>
      <c r="C51" s="749" t="s">
        <v>483</v>
      </c>
      <c r="D51" s="655">
        <v>0</v>
      </c>
      <c r="E51" s="655">
        <v>0</v>
      </c>
      <c r="F51" s="655">
        <f t="shared" ref="F51:F79" si="10">+D51+E51</f>
        <v>0</v>
      </c>
      <c r="G51" s="655">
        <v>0</v>
      </c>
      <c r="H51" s="655">
        <v>0</v>
      </c>
      <c r="I51" s="654">
        <f>H51-D51</f>
        <v>0</v>
      </c>
    </row>
    <row r="52" spans="1:9">
      <c r="A52" s="750"/>
      <c r="B52" s="748"/>
      <c r="C52" s="749" t="s">
        <v>484</v>
      </c>
      <c r="D52" s="655">
        <v>0</v>
      </c>
      <c r="E52" s="655"/>
      <c r="F52" s="655">
        <f t="shared" si="10"/>
        <v>0</v>
      </c>
      <c r="G52" s="655"/>
      <c r="H52" s="655"/>
      <c r="I52" s="654">
        <f t="shared" ref="I52:I63" si="11">H52-D52</f>
        <v>0</v>
      </c>
    </row>
    <row r="53" spans="1:9">
      <c r="A53" s="750"/>
      <c r="B53" s="748"/>
      <c r="C53" s="749" t="s">
        <v>485</v>
      </c>
      <c r="D53" s="655">
        <v>0</v>
      </c>
      <c r="E53" s="655"/>
      <c r="F53" s="655">
        <f t="shared" si="10"/>
        <v>0</v>
      </c>
      <c r="G53" s="655"/>
      <c r="H53" s="655"/>
      <c r="I53" s="654">
        <f t="shared" si="11"/>
        <v>0</v>
      </c>
    </row>
    <row r="54" spans="1:9" ht="19.5">
      <c r="A54" s="750"/>
      <c r="B54" s="748"/>
      <c r="C54" s="753" t="s">
        <v>486</v>
      </c>
      <c r="D54" s="655">
        <v>0</v>
      </c>
      <c r="E54" s="655"/>
      <c r="F54" s="655">
        <f t="shared" si="10"/>
        <v>0</v>
      </c>
      <c r="G54" s="655"/>
      <c r="H54" s="655"/>
      <c r="I54" s="654">
        <f t="shared" si="11"/>
        <v>0</v>
      </c>
    </row>
    <row r="55" spans="1:9">
      <c r="A55" s="750"/>
      <c r="B55" s="748"/>
      <c r="C55" s="749" t="s">
        <v>487</v>
      </c>
      <c r="D55" s="655">
        <v>0</v>
      </c>
      <c r="E55" s="655">
        <v>0</v>
      </c>
      <c r="F55" s="655">
        <f t="shared" si="10"/>
        <v>0</v>
      </c>
      <c r="G55" s="655">
        <v>0</v>
      </c>
      <c r="H55" s="655">
        <v>0</v>
      </c>
      <c r="I55" s="654">
        <f t="shared" si="11"/>
        <v>0</v>
      </c>
    </row>
    <row r="56" spans="1:9">
      <c r="A56" s="750"/>
      <c r="B56" s="748"/>
      <c r="C56" s="749" t="s">
        <v>488</v>
      </c>
      <c r="D56" s="655">
        <v>0</v>
      </c>
      <c r="E56" s="655"/>
      <c r="F56" s="655">
        <f t="shared" si="10"/>
        <v>0</v>
      </c>
      <c r="G56" s="655"/>
      <c r="H56" s="655"/>
      <c r="I56" s="654">
        <f t="shared" si="11"/>
        <v>0</v>
      </c>
    </row>
    <row r="57" spans="1:9" ht="19.5">
      <c r="A57" s="750"/>
      <c r="B57" s="748"/>
      <c r="C57" s="753" t="s">
        <v>489</v>
      </c>
      <c r="D57" s="655">
        <v>0</v>
      </c>
      <c r="E57" s="655"/>
      <c r="F57" s="655">
        <f t="shared" si="10"/>
        <v>0</v>
      </c>
      <c r="G57" s="655"/>
      <c r="H57" s="655"/>
      <c r="I57" s="654">
        <f t="shared" si="11"/>
        <v>0</v>
      </c>
    </row>
    <row r="58" spans="1:9" ht="19.5">
      <c r="A58" s="750"/>
      <c r="B58" s="748"/>
      <c r="C58" s="753" t="s">
        <v>490</v>
      </c>
      <c r="D58" s="655">
        <v>0</v>
      </c>
      <c r="E58" s="655"/>
      <c r="F58" s="655">
        <f t="shared" si="10"/>
        <v>0</v>
      </c>
      <c r="G58" s="655"/>
      <c r="H58" s="655"/>
      <c r="I58" s="654">
        <f t="shared" si="11"/>
        <v>0</v>
      </c>
    </row>
    <row r="59" spans="1:9">
      <c r="A59" s="750"/>
      <c r="B59" s="1369" t="s">
        <v>491</v>
      </c>
      <c r="C59" s="1365"/>
      <c r="D59" s="650">
        <f t="shared" ref="D59:I59" si="12">SUM(D60:D63)</f>
        <v>0</v>
      </c>
      <c r="E59" s="650">
        <f t="shared" si="12"/>
        <v>0</v>
      </c>
      <c r="F59" s="650">
        <f t="shared" si="12"/>
        <v>0</v>
      </c>
      <c r="G59" s="650">
        <f t="shared" si="12"/>
        <v>0</v>
      </c>
      <c r="H59" s="650">
        <f t="shared" si="12"/>
        <v>0</v>
      </c>
      <c r="I59" s="654">
        <f t="shared" si="12"/>
        <v>0</v>
      </c>
    </row>
    <row r="60" spans="1:9">
      <c r="A60" s="750"/>
      <c r="B60" s="748"/>
      <c r="C60" s="749" t="s">
        <v>492</v>
      </c>
      <c r="D60" s="655">
        <v>0</v>
      </c>
      <c r="E60" s="655"/>
      <c r="F60" s="655">
        <f t="shared" si="10"/>
        <v>0</v>
      </c>
      <c r="G60" s="655"/>
      <c r="H60" s="655"/>
      <c r="I60" s="654">
        <f t="shared" si="11"/>
        <v>0</v>
      </c>
    </row>
    <row r="61" spans="1:9">
      <c r="A61" s="750"/>
      <c r="B61" s="748"/>
      <c r="C61" s="749" t="s">
        <v>493</v>
      </c>
      <c r="D61" s="655">
        <v>0</v>
      </c>
      <c r="E61" s="655"/>
      <c r="F61" s="655">
        <v>0</v>
      </c>
      <c r="G61" s="655"/>
      <c r="H61" s="655"/>
      <c r="I61" s="654">
        <f t="shared" si="11"/>
        <v>0</v>
      </c>
    </row>
    <row r="62" spans="1:9">
      <c r="A62" s="750"/>
      <c r="B62" s="748"/>
      <c r="C62" s="749" t="s">
        <v>494</v>
      </c>
      <c r="D62" s="655">
        <v>0</v>
      </c>
      <c r="E62" s="655"/>
      <c r="F62" s="655">
        <v>0</v>
      </c>
      <c r="G62" s="655"/>
      <c r="H62" s="655"/>
      <c r="I62" s="654">
        <f t="shared" si="11"/>
        <v>0</v>
      </c>
    </row>
    <row r="63" spans="1:9">
      <c r="A63" s="750"/>
      <c r="B63" s="748"/>
      <c r="C63" s="749" t="s">
        <v>495</v>
      </c>
      <c r="D63" s="655">
        <v>0</v>
      </c>
      <c r="E63" s="655"/>
      <c r="F63" s="655">
        <v>0</v>
      </c>
      <c r="G63" s="655"/>
      <c r="H63" s="655"/>
      <c r="I63" s="654">
        <f t="shared" si="11"/>
        <v>0</v>
      </c>
    </row>
    <row r="64" spans="1:9">
      <c r="A64" s="750"/>
      <c r="B64" s="1369" t="s">
        <v>496</v>
      </c>
      <c r="C64" s="1365"/>
      <c r="D64" s="650">
        <f t="shared" ref="D64:I64" si="13">SUM(D65:D66)</f>
        <v>0</v>
      </c>
      <c r="E64" s="650">
        <f t="shared" si="13"/>
        <v>0</v>
      </c>
      <c r="F64" s="650">
        <f t="shared" si="13"/>
        <v>0</v>
      </c>
      <c r="G64" s="650">
        <f t="shared" si="13"/>
        <v>0</v>
      </c>
      <c r="H64" s="650">
        <f t="shared" si="13"/>
        <v>0</v>
      </c>
      <c r="I64" s="654">
        <f t="shared" si="13"/>
        <v>0</v>
      </c>
    </row>
    <row r="65" spans="1:10" ht="20.25" thickBot="1">
      <c r="A65" s="621"/>
      <c r="B65" s="698"/>
      <c r="C65" s="699" t="s">
        <v>497</v>
      </c>
      <c r="D65" s="656">
        <v>0</v>
      </c>
      <c r="E65" s="656">
        <v>0</v>
      </c>
      <c r="F65" s="656">
        <f t="shared" si="10"/>
        <v>0</v>
      </c>
      <c r="G65" s="656">
        <v>0</v>
      </c>
      <c r="H65" s="656">
        <v>0</v>
      </c>
      <c r="I65" s="715">
        <f>H65-D65</f>
        <v>0</v>
      </c>
    </row>
    <row r="66" spans="1:10">
      <c r="A66" s="750"/>
      <c r="B66" s="748"/>
      <c r="C66" s="753" t="s">
        <v>498</v>
      </c>
      <c r="D66" s="655">
        <v>0</v>
      </c>
      <c r="E66" s="655">
        <v>0</v>
      </c>
      <c r="F66" s="737">
        <v>0</v>
      </c>
      <c r="G66" s="655">
        <v>0</v>
      </c>
      <c r="H66" s="655">
        <v>0</v>
      </c>
      <c r="I66" s="654">
        <f>H66-D66</f>
        <v>0</v>
      </c>
    </row>
    <row r="67" spans="1:10">
      <c r="A67" s="750"/>
      <c r="B67" s="1369" t="s">
        <v>1037</v>
      </c>
      <c r="C67" s="1365"/>
      <c r="D67" s="655">
        <v>0</v>
      </c>
      <c r="E67" s="655">
        <v>0</v>
      </c>
      <c r="F67" s="655">
        <f t="shared" si="10"/>
        <v>0</v>
      </c>
      <c r="G67" s="655">
        <v>0</v>
      </c>
      <c r="H67" s="655">
        <v>0</v>
      </c>
      <c r="I67" s="654">
        <f>H67-D67</f>
        <v>0</v>
      </c>
    </row>
    <row r="68" spans="1:10">
      <c r="A68" s="750"/>
      <c r="B68" s="1369" t="s">
        <v>499</v>
      </c>
      <c r="C68" s="1365"/>
      <c r="D68" s="655">
        <v>0</v>
      </c>
      <c r="E68" s="655">
        <v>0</v>
      </c>
      <c r="F68" s="655">
        <f t="shared" si="10"/>
        <v>0</v>
      </c>
      <c r="G68" s="655">
        <v>0</v>
      </c>
      <c r="H68" s="655">
        <v>0</v>
      </c>
      <c r="I68" s="654">
        <f>H68-D68</f>
        <v>0</v>
      </c>
    </row>
    <row r="69" spans="1:10" ht="8.25" customHeight="1">
      <c r="A69" s="750"/>
      <c r="B69" s="1369"/>
      <c r="C69" s="1365"/>
      <c r="D69" s="650"/>
      <c r="E69" s="650"/>
      <c r="F69" s="650" t="s">
        <v>248</v>
      </c>
      <c r="G69" s="650"/>
      <c r="H69" s="650"/>
      <c r="I69" s="654"/>
    </row>
    <row r="70" spans="1:10">
      <c r="A70" s="1370" t="s">
        <v>500</v>
      </c>
      <c r="B70" s="1371"/>
      <c r="C70" s="1372"/>
      <c r="D70" s="652">
        <f t="shared" ref="D70:I70" si="14">+D50+D59+D64+D67+D68</f>
        <v>0</v>
      </c>
      <c r="E70" s="652">
        <f t="shared" si="14"/>
        <v>0</v>
      </c>
      <c r="F70" s="652">
        <f t="shared" si="14"/>
        <v>0</v>
      </c>
      <c r="G70" s="652">
        <f t="shared" si="14"/>
        <v>0</v>
      </c>
      <c r="H70" s="652">
        <f t="shared" si="14"/>
        <v>0</v>
      </c>
      <c r="I70" s="716">
        <f t="shared" si="14"/>
        <v>0</v>
      </c>
    </row>
    <row r="71" spans="1:10" ht="6" customHeight="1">
      <c r="A71" s="750"/>
      <c r="B71" s="1369"/>
      <c r="C71" s="1365"/>
      <c r="D71" s="650"/>
      <c r="E71" s="650"/>
      <c r="F71" s="650" t="s">
        <v>248</v>
      </c>
      <c r="G71" s="650"/>
      <c r="H71" s="650"/>
      <c r="I71" s="654"/>
    </row>
    <row r="72" spans="1:10">
      <c r="A72" s="1361" t="s">
        <v>501</v>
      </c>
      <c r="B72" s="1362"/>
      <c r="C72" s="1363"/>
      <c r="D72" s="652">
        <f t="shared" ref="D72:I72" si="15">SUM(D73)</f>
        <v>0</v>
      </c>
      <c r="E72" s="652">
        <f t="shared" si="15"/>
        <v>0</v>
      </c>
      <c r="F72" s="652">
        <f t="shared" si="15"/>
        <v>0</v>
      </c>
      <c r="G72" s="652">
        <f t="shared" si="15"/>
        <v>0</v>
      </c>
      <c r="H72" s="652">
        <f t="shared" si="15"/>
        <v>0</v>
      </c>
      <c r="I72" s="716">
        <f t="shared" si="15"/>
        <v>0</v>
      </c>
    </row>
    <row r="73" spans="1:10">
      <c r="A73" s="750"/>
      <c r="B73" s="1364" t="s">
        <v>502</v>
      </c>
      <c r="C73" s="1365"/>
      <c r="D73" s="655">
        <v>0</v>
      </c>
      <c r="E73" s="655"/>
      <c r="F73" s="655" t="s">
        <v>248</v>
      </c>
      <c r="G73" s="655"/>
      <c r="H73" s="655">
        <v>0</v>
      </c>
      <c r="I73" s="654">
        <f>H73-D73</f>
        <v>0</v>
      </c>
    </row>
    <row r="74" spans="1:10" ht="7.5" customHeight="1">
      <c r="A74" s="750"/>
      <c r="B74" s="1364"/>
      <c r="C74" s="1365"/>
      <c r="D74" s="650"/>
      <c r="E74" s="650"/>
      <c r="F74" s="650" t="s">
        <v>248</v>
      </c>
      <c r="G74" s="650"/>
      <c r="H74" s="650"/>
      <c r="I74" s="654"/>
    </row>
    <row r="75" spans="1:10">
      <c r="A75" s="1361" t="s">
        <v>503</v>
      </c>
      <c r="B75" s="1362"/>
      <c r="C75" s="1363"/>
      <c r="D75" s="652">
        <f t="shared" ref="D75:I75" si="16">+D44+D70+D72</f>
        <v>88528385</v>
      </c>
      <c r="E75" s="652">
        <f t="shared" si="16"/>
        <v>18024125</v>
      </c>
      <c r="F75" s="652">
        <f t="shared" si="16"/>
        <v>106552510</v>
      </c>
      <c r="G75" s="652">
        <f t="shared" si="16"/>
        <v>86646678</v>
      </c>
      <c r="H75" s="652">
        <f t="shared" si="16"/>
        <v>81536544</v>
      </c>
      <c r="I75" s="716">
        <f t="shared" si="16"/>
        <v>-6991840</v>
      </c>
    </row>
    <row r="76" spans="1:10" ht="6" customHeight="1">
      <c r="A76" s="750"/>
      <c r="B76" s="1364"/>
      <c r="C76" s="1365"/>
      <c r="D76" s="650"/>
      <c r="E76" s="650"/>
      <c r="F76" s="650" t="s">
        <v>248</v>
      </c>
      <c r="G76" s="650"/>
      <c r="H76" s="650"/>
      <c r="I76" s="654"/>
    </row>
    <row r="77" spans="1:10">
      <c r="A77" s="750"/>
      <c r="B77" s="1366" t="s">
        <v>504</v>
      </c>
      <c r="C77" s="1363"/>
      <c r="D77" s="654"/>
      <c r="E77" s="654"/>
      <c r="F77" s="654" t="s">
        <v>248</v>
      </c>
      <c r="G77" s="654"/>
      <c r="H77" s="654"/>
      <c r="I77" s="654"/>
    </row>
    <row r="78" spans="1:10" ht="21.75" customHeight="1">
      <c r="A78" s="750"/>
      <c r="B78" s="1367" t="s">
        <v>505</v>
      </c>
      <c r="C78" s="1368"/>
      <c r="D78" s="655">
        <v>0</v>
      </c>
      <c r="E78" s="655">
        <v>0</v>
      </c>
      <c r="F78" s="655">
        <f t="shared" si="10"/>
        <v>0</v>
      </c>
      <c r="G78" s="655">
        <v>0</v>
      </c>
      <c r="H78" s="655">
        <v>0</v>
      </c>
      <c r="I78" s="654">
        <f>H78-D78</f>
        <v>0</v>
      </c>
    </row>
    <row r="79" spans="1:10" ht="22.5" customHeight="1">
      <c r="A79" s="750"/>
      <c r="B79" s="1367" t="s">
        <v>506</v>
      </c>
      <c r="C79" s="1368"/>
      <c r="D79" s="655">
        <v>0</v>
      </c>
      <c r="E79" s="655">
        <v>0</v>
      </c>
      <c r="F79" s="655">
        <f t="shared" si="10"/>
        <v>0</v>
      </c>
      <c r="G79" s="655">
        <v>0</v>
      </c>
      <c r="H79" s="655">
        <v>0</v>
      </c>
      <c r="I79" s="654">
        <f>H79-D79</f>
        <v>0</v>
      </c>
    </row>
    <row r="80" spans="1:10">
      <c r="A80" s="750"/>
      <c r="B80" s="1366" t="s">
        <v>507</v>
      </c>
      <c r="C80" s="1363"/>
      <c r="D80" s="652">
        <f t="shared" ref="D80:I80" si="17">+D78+D79</f>
        <v>0</v>
      </c>
      <c r="E80" s="652">
        <f t="shared" si="17"/>
        <v>0</v>
      </c>
      <c r="F80" s="652">
        <f t="shared" si="17"/>
        <v>0</v>
      </c>
      <c r="G80" s="652">
        <f t="shared" si="17"/>
        <v>0</v>
      </c>
      <c r="H80" s="652">
        <f t="shared" si="17"/>
        <v>0</v>
      </c>
      <c r="I80" s="716">
        <f t="shared" si="17"/>
        <v>0</v>
      </c>
      <c r="J80" s="501" t="str">
        <f>IF(D75&lt;&gt;'ETCA-II-01'!C20,"ERROR!!!!! EL MONTO ESTIMADO NO COINCIDE CON LO REPORTADO EN EL FORMATO ETCA-II-01 EN EL TOTAL DE INGRESOS","")</f>
        <v/>
      </c>
    </row>
    <row r="81" spans="1:10" ht="15.75" thickBot="1">
      <c r="A81" s="620"/>
      <c r="B81" s="1359"/>
      <c r="C81" s="1360"/>
      <c r="D81" s="651"/>
      <c r="E81" s="651"/>
      <c r="F81" s="651"/>
      <c r="G81" s="651"/>
      <c r="H81" s="651"/>
      <c r="I81" s="651"/>
      <c r="J81" s="501" t="str">
        <f>IF(E75&lt;&gt;'ETCA-II-01'!D20,"ERROR!!!!! EL MONTO NO COINCIDE CON LO REPORTADO EN EL FORMATO ETCA-II-01 EN EL TOTAL DE INGRESOS","")</f>
        <v/>
      </c>
    </row>
    <row r="82" spans="1:10">
      <c r="J82" s="501" t="str">
        <f>IF(F75&lt;&gt;'ETCA-II-01'!E20,"ERROR!!!!! EL MONTO NO COINCIDE CON LO REPORTADO EN EL FORMATO ETCA-II-01 EN EL TOTAL DE INGRESOS","")</f>
        <v/>
      </c>
    </row>
    <row r="83" spans="1:10">
      <c r="J83" s="501" t="s">
        <v>248</v>
      </c>
    </row>
    <row r="84" spans="1:10">
      <c r="J84" s="501" t="s">
        <v>248</v>
      </c>
    </row>
    <row r="85" spans="1:10">
      <c r="J85" s="501" t="s">
        <v>248</v>
      </c>
    </row>
    <row r="86" spans="1:10">
      <c r="J86" s="501" t="str">
        <f>IF(D75&lt;&gt;'ETCA-II-01'!C45,"ERROR!!!!! EL MONTO NO COINCIDE CON LO REPORTADO EN EL FORMATO ETCA-II-01 EN EL TOTAL DE INGRESOS","")</f>
        <v/>
      </c>
    </row>
    <row r="87" spans="1:10">
      <c r="J87" s="501" t="str">
        <f>IF(E75&lt;&gt;'ETCA-II-01'!D45,"ERROR!!!!! EL MONTO NO COINCIDE CON LO REPORTADO EN EL FORMATO ETCA-II-01 EN EL TOTAL DE INGRESOS","")</f>
        <v/>
      </c>
    </row>
    <row r="88" spans="1:10">
      <c r="J88" s="501" t="str">
        <f>IF(F75&lt;&gt;'ETCA-II-01'!E45,"ERROR!!!!! EL MONTO NO COINCIDE CON LO REPORTADO EN EL FORMATO ETCA-II-01 EN EL TOTAL DE INGRESOS","")</f>
        <v/>
      </c>
    </row>
    <row r="89" spans="1:10">
      <c r="J89" s="501" t="s">
        <v>248</v>
      </c>
    </row>
    <row r="90" spans="1:10">
      <c r="J90" s="501" t="s">
        <v>248</v>
      </c>
    </row>
    <row r="91" spans="1:10">
      <c r="J91" s="501" t="s">
        <v>248</v>
      </c>
    </row>
  </sheetData>
  <sheetProtection formatColumns="0" formatRows="0" insertHyperlinks="0"/>
  <mergeCells count="63">
    <mergeCell ref="A5:I5"/>
    <mergeCell ref="A4:I4"/>
    <mergeCell ref="A2:I2"/>
    <mergeCell ref="A1:I1"/>
    <mergeCell ref="A3:I3"/>
    <mergeCell ref="A6:C6"/>
    <mergeCell ref="D6:H6"/>
    <mergeCell ref="I6:I8"/>
    <mergeCell ref="A7:C7"/>
    <mergeCell ref="A8:C8"/>
    <mergeCell ref="D7:D8"/>
    <mergeCell ref="E7:E8"/>
    <mergeCell ref="F7:F8"/>
    <mergeCell ref="G7:G8"/>
    <mergeCell ref="H7:H8"/>
    <mergeCell ref="A9:C9"/>
    <mergeCell ref="B17:C17"/>
    <mergeCell ref="A18:A19"/>
    <mergeCell ref="B18:C18"/>
    <mergeCell ref="B19:C19"/>
    <mergeCell ref="B16:C16"/>
    <mergeCell ref="B15:C15"/>
    <mergeCell ref="A10:C10"/>
    <mergeCell ref="B11:C11"/>
    <mergeCell ref="B12:C12"/>
    <mergeCell ref="B13:C13"/>
    <mergeCell ref="B14:C14"/>
    <mergeCell ref="G44:G46"/>
    <mergeCell ref="H44:H46"/>
    <mergeCell ref="I44:I46"/>
    <mergeCell ref="B31:C31"/>
    <mergeCell ref="B37:C37"/>
    <mergeCell ref="G18:G19"/>
    <mergeCell ref="H18:H19"/>
    <mergeCell ref="I18:I19"/>
    <mergeCell ref="D18:D19"/>
    <mergeCell ref="E18:E19"/>
    <mergeCell ref="A47:C47"/>
    <mergeCell ref="B38:C38"/>
    <mergeCell ref="B40:C40"/>
    <mergeCell ref="D44:D46"/>
    <mergeCell ref="F18:F19"/>
    <mergeCell ref="E44:E46"/>
    <mergeCell ref="F44:F46"/>
    <mergeCell ref="B74:C74"/>
    <mergeCell ref="A49:C49"/>
    <mergeCell ref="B50:C50"/>
    <mergeCell ref="B59:C59"/>
    <mergeCell ref="B64:C64"/>
    <mergeCell ref="B67:C67"/>
    <mergeCell ref="B68:C68"/>
    <mergeCell ref="B69:C69"/>
    <mergeCell ref="A70:C70"/>
    <mergeCell ref="B71:C71"/>
    <mergeCell ref="A72:C72"/>
    <mergeCell ref="B73:C73"/>
    <mergeCell ref="B81:C81"/>
    <mergeCell ref="A75:C75"/>
    <mergeCell ref="B76:C76"/>
    <mergeCell ref="B77:C77"/>
    <mergeCell ref="B78:C78"/>
    <mergeCell ref="B79:C79"/>
    <mergeCell ref="B80:C80"/>
  </mergeCells>
  <printOptions horizontalCentered="1"/>
  <pageMargins left="0.23622047244094491" right="0.23622047244094491" top="0.74803149606299213" bottom="0.74803149606299213" header="0.31496062992125984" footer="0.31496062992125984"/>
  <pageSetup orientation="landscape" r:id="rId1"/>
  <headerFooter>
    <oddFooter>Página &amp;P</oddFooter>
  </headerFooter>
  <drawing r:id="rId2"/>
</worksheet>
</file>

<file path=xl/worksheets/sheet16.xml><?xml version="1.0" encoding="utf-8"?>
<worksheet xmlns="http://schemas.openxmlformats.org/spreadsheetml/2006/main" xmlns:r="http://schemas.openxmlformats.org/officeDocument/2006/relationships">
  <sheetPr codeName="Hoja11">
    <tabColor rgb="FFFFFF00"/>
    <pageSetUpPr fitToPage="1"/>
  </sheetPr>
  <dimension ref="A1:E27"/>
  <sheetViews>
    <sheetView view="pageBreakPreview" topLeftCell="A13" zoomScale="120" zoomScaleNormal="100" zoomScaleSheetLayoutView="120" workbookViewId="0">
      <selection activeCell="D24" sqref="D24"/>
    </sheetView>
  </sheetViews>
  <sheetFormatPr baseColWidth="10" defaultColWidth="11.28515625" defaultRowHeight="16.5"/>
  <cols>
    <col min="1" max="1" width="1.28515625" style="121" customWidth="1"/>
    <col min="2" max="2" width="43.85546875" style="121" customWidth="1"/>
    <col min="3" max="4" width="25.7109375" style="121" customWidth="1"/>
    <col min="5" max="5" width="62" style="230" customWidth="1"/>
    <col min="6" max="16384" width="11.28515625" style="121"/>
  </cols>
  <sheetData>
    <row r="1" spans="1:5">
      <c r="A1" s="1278" t="s">
        <v>23</v>
      </c>
      <c r="B1" s="1278"/>
      <c r="C1" s="1278"/>
      <c r="D1" s="1278"/>
    </row>
    <row r="2" spans="1:5" s="163" customFormat="1" ht="15.75">
      <c r="A2" s="1278" t="s">
        <v>508</v>
      </c>
      <c r="B2" s="1278"/>
      <c r="C2" s="1278"/>
      <c r="D2" s="1278"/>
      <c r="E2" s="406"/>
    </row>
    <row r="3" spans="1:5" s="163" customFormat="1" ht="15.75">
      <c r="A3" s="1279" t="str">
        <f>'ETCA-I-01'!A3:G3</f>
        <v>TELEVISORA DE HERMOSILLO, S.A. de C.V.</v>
      </c>
      <c r="B3" s="1279"/>
      <c r="C3" s="1279"/>
      <c r="D3" s="1279"/>
      <c r="E3" s="405"/>
    </row>
    <row r="4" spans="1:5" s="163" customFormat="1">
      <c r="A4" s="1280" t="str">
        <f>'ETCA-I-01'!A4:G4</f>
        <v>Al 31 de Diciembre de 2019</v>
      </c>
      <c r="B4" s="1280"/>
      <c r="C4" s="1280"/>
      <c r="D4" s="1280"/>
      <c r="E4" s="405"/>
    </row>
    <row r="5" spans="1:5" s="165" customFormat="1" ht="17.25" thickBot="1">
      <c r="A5" s="164"/>
      <c r="B5" s="1281" t="s">
        <v>509</v>
      </c>
      <c r="C5" s="1281"/>
      <c r="D5" s="235"/>
      <c r="E5" s="407"/>
    </row>
    <row r="6" spans="1:5" s="166" customFormat="1" ht="27" customHeight="1" thickBot="1">
      <c r="A6" s="1400" t="s">
        <v>998</v>
      </c>
      <c r="B6" s="1401"/>
      <c r="C6" s="244"/>
      <c r="D6" s="937">
        <f>'ETCA-II-01'!F20</f>
        <v>86646678</v>
      </c>
      <c r="E6" s="408" t="str">
        <f>IF(D6&lt;&gt;'ETCA-II-01'!F45,"ERROR!!!!! EL MONTO NO COINCIDE CON LO REPORTADO EN EL FORMATO ETCA-II-01 EN EL TOTAL DEVENGADO DEL ANALÍTICO DE INGRESOS","")</f>
        <v/>
      </c>
    </row>
    <row r="7" spans="1:5" s="238" customFormat="1" ht="9.75" customHeight="1">
      <c r="A7" s="257"/>
      <c r="B7" s="236"/>
      <c r="C7" s="237"/>
      <c r="D7" s="259"/>
      <c r="E7" s="409"/>
    </row>
    <row r="8" spans="1:5" s="238" customFormat="1" ht="17.25" customHeight="1" thickBot="1">
      <c r="A8" s="258"/>
      <c r="B8" s="239"/>
      <c r="C8" s="240"/>
      <c r="D8" s="260"/>
      <c r="E8" s="408"/>
    </row>
    <row r="9" spans="1:5" ht="20.100000000000001" customHeight="1" thickBot="1">
      <c r="A9" s="246" t="s">
        <v>999</v>
      </c>
      <c r="B9" s="247"/>
      <c r="C9" s="248"/>
      <c r="D9" s="249">
        <f>SUM(C10:C15)-1</f>
        <v>534496</v>
      </c>
      <c r="E9" s="408"/>
    </row>
    <row r="10" spans="1:5" ht="20.100000000000001" customHeight="1">
      <c r="A10" s="167"/>
      <c r="B10" s="266" t="s">
        <v>996</v>
      </c>
      <c r="C10" s="250"/>
      <c r="D10" s="410"/>
      <c r="E10" s="427"/>
    </row>
    <row r="11" spans="1:5" ht="20.100000000000001" customHeight="1">
      <c r="A11" s="167"/>
      <c r="B11" s="267" t="s">
        <v>209</v>
      </c>
      <c r="C11" s="250"/>
      <c r="D11" s="410"/>
      <c r="E11" s="427"/>
    </row>
    <row r="12" spans="1:5" ht="33" customHeight="1">
      <c r="A12" s="167"/>
      <c r="B12" s="267" t="s">
        <v>210</v>
      </c>
      <c r="C12" s="250"/>
      <c r="D12" s="410"/>
      <c r="E12" s="427" t="str">
        <f>IF(C12&lt;&gt;'ETCA-I-03'!C22,"ERROR!!!, NO COINCIDEN LOS MONTOS CON LO REPORTADO EN EL FORMATO ETCA-I-03","")</f>
        <v/>
      </c>
    </row>
    <row r="13" spans="1:5" ht="20.100000000000001" customHeight="1">
      <c r="A13" s="168"/>
      <c r="B13" s="267" t="s">
        <v>211</v>
      </c>
      <c r="C13" s="250"/>
      <c r="D13" s="410"/>
      <c r="E13" s="427" t="str">
        <f>IF(C13&lt;&gt;'ETCA-I-03'!C23,"ERROR!!!, NO COINCIDEN LOS MONTOS CON LO REPORTADO EN EL FORMATO ETCA-I-03","")</f>
        <v/>
      </c>
    </row>
    <row r="14" spans="1:5" ht="20.100000000000001" customHeight="1">
      <c r="A14" s="168"/>
      <c r="B14" s="267" t="s">
        <v>212</v>
      </c>
      <c r="C14" s="250">
        <v>534497</v>
      </c>
      <c r="D14" s="410"/>
      <c r="E14" s="427" t="str">
        <f>IF(C14&lt;&gt;'ETCA-I-03'!C24,"ERROR!!!, NO COINCIDEN LOS MONTOS CON LO REPORTADO EN EL FORMATO ETCA-I-03","")</f>
        <v/>
      </c>
    </row>
    <row r="15" spans="1:5" ht="24.75" customHeight="1" thickBot="1">
      <c r="A15" s="241" t="s">
        <v>1038</v>
      </c>
      <c r="B15" s="270"/>
      <c r="C15" s="251">
        <v>0</v>
      </c>
      <c r="D15" s="411"/>
      <c r="E15" s="408"/>
    </row>
    <row r="16" spans="1:5" ht="7.5" customHeight="1">
      <c r="A16" s="271"/>
      <c r="B16" s="261"/>
      <c r="C16" s="262"/>
      <c r="D16" s="263"/>
      <c r="E16" s="408"/>
    </row>
    <row r="17" spans="1:5" ht="20.100000000000001" customHeight="1" thickBot="1">
      <c r="A17" s="272"/>
      <c r="B17" s="264"/>
      <c r="C17" s="265"/>
      <c r="D17" s="242"/>
      <c r="E17" s="408"/>
    </row>
    <row r="18" spans="1:5" ht="20.100000000000001" customHeight="1" thickBot="1">
      <c r="A18" s="246" t="s">
        <v>1000</v>
      </c>
      <c r="B18" s="247"/>
      <c r="C18" s="248"/>
      <c r="D18" s="249">
        <f>SUM(C19:C22)</f>
        <v>0</v>
      </c>
      <c r="E18" s="408"/>
    </row>
    <row r="19" spans="1:5" ht="20.100000000000001" customHeight="1">
      <c r="A19" s="168"/>
      <c r="B19" s="266" t="s">
        <v>997</v>
      </c>
      <c r="C19" s="252"/>
      <c r="D19" s="410"/>
      <c r="E19" s="408"/>
    </row>
    <row r="20" spans="1:5" ht="20.100000000000001" customHeight="1">
      <c r="A20" s="168"/>
      <c r="B20" s="267" t="s">
        <v>431</v>
      </c>
      <c r="C20" s="252"/>
      <c r="D20" s="410"/>
      <c r="E20" s="408"/>
    </row>
    <row r="21" spans="1:5" ht="20.100000000000001" customHeight="1">
      <c r="A21" s="243" t="s">
        <v>1039</v>
      </c>
      <c r="B21" s="268"/>
      <c r="C21" s="252"/>
      <c r="D21" s="410"/>
      <c r="E21" s="408"/>
    </row>
    <row r="22" spans="1:5" ht="20.100000000000001" customHeight="1" thickBot="1">
      <c r="A22" s="168"/>
      <c r="B22" s="269"/>
      <c r="C22" s="253"/>
      <c r="D22" s="410"/>
      <c r="E22" s="408"/>
    </row>
    <row r="23" spans="1:5" ht="26.25" customHeight="1" thickBot="1">
      <c r="A23" s="254" t="s">
        <v>1001</v>
      </c>
      <c r="B23" s="255"/>
      <c r="C23" s="256"/>
      <c r="D23" s="937">
        <f>D6+D9-D18+1</f>
        <v>87181175</v>
      </c>
      <c r="E23" s="408" t="s">
        <v>248</v>
      </c>
    </row>
    <row r="26" spans="1:5" s="902" customFormat="1" ht="13.5">
      <c r="B26" s="909" t="s">
        <v>1046</v>
      </c>
      <c r="C26" s="909"/>
      <c r="D26" s="909"/>
      <c r="E26" s="903"/>
    </row>
    <row r="27" spans="1:5" s="902" customFormat="1" ht="13.5">
      <c r="B27" s="909" t="s">
        <v>1047</v>
      </c>
      <c r="C27" s="909"/>
      <c r="D27" s="909"/>
      <c r="E27" s="903"/>
    </row>
  </sheetData>
  <sheetProtection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dimension ref="A1:G91"/>
  <sheetViews>
    <sheetView view="pageBreakPreview" topLeftCell="A67" zoomScale="98" zoomScaleNormal="100" zoomScaleSheetLayoutView="98" workbookViewId="0">
      <selection activeCell="E94" sqref="E94"/>
    </sheetView>
  </sheetViews>
  <sheetFormatPr baseColWidth="10" defaultRowHeight="15"/>
  <cols>
    <col min="1" max="1" width="49.85546875" customWidth="1"/>
    <col min="2" max="2" width="12.42578125" customWidth="1"/>
    <col min="3" max="3" width="12.7109375" customWidth="1"/>
    <col min="4" max="4" width="13.7109375" customWidth="1"/>
    <col min="5" max="5" width="12.7109375" customWidth="1"/>
    <col min="6" max="7" width="13.7109375" customWidth="1"/>
  </cols>
  <sheetData>
    <row r="1" spans="1:7" ht="15.75">
      <c r="A1" s="1278" t="s">
        <v>23</v>
      </c>
      <c r="B1" s="1278"/>
      <c r="C1" s="1278"/>
      <c r="D1" s="1278"/>
      <c r="E1" s="1278"/>
      <c r="F1" s="1278"/>
      <c r="G1" s="1278"/>
    </row>
    <row r="2" spans="1:7" ht="15.75">
      <c r="A2" s="1278" t="s">
        <v>510</v>
      </c>
      <c r="B2" s="1278"/>
      <c r="C2" s="1278"/>
      <c r="D2" s="1278"/>
      <c r="E2" s="1278"/>
      <c r="F2" s="1278"/>
      <c r="G2" s="1278"/>
    </row>
    <row r="3" spans="1:7" ht="15.75">
      <c r="A3" s="1278" t="s">
        <v>511</v>
      </c>
      <c r="B3" s="1278"/>
      <c r="C3" s="1278"/>
      <c r="D3" s="1278"/>
      <c r="E3" s="1278"/>
      <c r="F3" s="1278"/>
      <c r="G3" s="1278"/>
    </row>
    <row r="4" spans="1:7" ht="15.75">
      <c r="A4" s="1279" t="str">
        <f>'ETCA-I-01'!A3:G3</f>
        <v>TELEVISORA DE HERMOSILLO, S.A. de C.V.</v>
      </c>
      <c r="B4" s="1279"/>
      <c r="C4" s="1279"/>
      <c r="D4" s="1279"/>
      <c r="E4" s="1279"/>
      <c r="F4" s="1279"/>
      <c r="G4" s="1279"/>
    </row>
    <row r="5" spans="1:7" ht="16.5">
      <c r="A5" s="1280" t="str">
        <f>'ETCA-I-03'!A4:D4</f>
        <v>Del 01 de Enero al 31 de Diciembre de 2019</v>
      </c>
      <c r="B5" s="1280"/>
      <c r="C5" s="1280"/>
      <c r="D5" s="1280"/>
      <c r="E5" s="1280"/>
      <c r="F5" s="1280"/>
      <c r="G5" s="1280"/>
    </row>
    <row r="6" spans="1:7" ht="17.25" thickBot="1">
      <c r="A6" s="1404" t="s">
        <v>512</v>
      </c>
      <c r="B6" s="1404"/>
      <c r="C6" s="1404"/>
      <c r="D6" s="1404"/>
      <c r="E6" s="1404"/>
      <c r="F6" s="235"/>
      <c r="G6" s="165"/>
    </row>
    <row r="7" spans="1:7" ht="38.25">
      <c r="A7" s="1402" t="s">
        <v>513</v>
      </c>
      <c r="B7" s="197" t="s">
        <v>514</v>
      </c>
      <c r="C7" s="197" t="s">
        <v>442</v>
      </c>
      <c r="D7" s="454" t="s">
        <v>515</v>
      </c>
      <c r="E7" s="198" t="s">
        <v>516</v>
      </c>
      <c r="F7" s="198" t="s">
        <v>517</v>
      </c>
      <c r="G7" s="455" t="s">
        <v>518</v>
      </c>
    </row>
    <row r="8" spans="1:7" ht="15.75" thickBot="1">
      <c r="A8" s="1403"/>
      <c r="B8" s="201" t="s">
        <v>422</v>
      </c>
      <c r="C8" s="201" t="s">
        <v>423</v>
      </c>
      <c r="D8" s="456" t="s">
        <v>519</v>
      </c>
      <c r="E8" s="202" t="s">
        <v>425</v>
      </c>
      <c r="F8" s="202" t="s">
        <v>426</v>
      </c>
      <c r="G8" s="457" t="s">
        <v>520</v>
      </c>
    </row>
    <row r="9" spans="1:7">
      <c r="A9" s="458" t="s">
        <v>216</v>
      </c>
      <c r="B9" s="1186">
        <f>SUM(B10:B16)</f>
        <v>57610576.5</v>
      </c>
      <c r="C9" s="1186">
        <f>SUM(C10:C16)</f>
        <v>16027201</v>
      </c>
      <c r="D9" s="1186">
        <f>B9+C9+1</f>
        <v>73637778.5</v>
      </c>
      <c r="E9" s="1186">
        <f>SUM(E10:E16)+2</f>
        <v>73637780</v>
      </c>
      <c r="F9" s="1186">
        <f>SUM(F10:F16)</f>
        <v>68574483.5</v>
      </c>
      <c r="G9" s="1187">
        <v>0</v>
      </c>
    </row>
    <row r="10" spans="1:7">
      <c r="A10" s="459" t="s">
        <v>521</v>
      </c>
      <c r="B10" s="465">
        <f>SUM('ETCA-II-13'!C13:C19)+0.5</f>
        <v>35602637.5</v>
      </c>
      <c r="C10" s="465">
        <f>SUM('ETCA-II-13'!D13:D19)</f>
        <v>8692488</v>
      </c>
      <c r="D10" s="463">
        <f t="shared" ref="D10:D72" si="0">B10+C10</f>
        <v>44295125.5</v>
      </c>
      <c r="E10" s="465">
        <f>SUM('ETCA-II-13'!F13:F19)</f>
        <v>44295126</v>
      </c>
      <c r="F10" s="465">
        <f>SUM('ETCA-II-13'!G13:G19)</f>
        <v>44295126</v>
      </c>
      <c r="G10" s="464">
        <v>0</v>
      </c>
    </row>
    <row r="11" spans="1:7">
      <c r="A11" s="459" t="s">
        <v>522</v>
      </c>
      <c r="B11" s="465">
        <f>SUM('ETCA-II-13'!C21)</f>
        <v>526349</v>
      </c>
      <c r="C11" s="465">
        <f>SUM('ETCA-II-13'!D21)</f>
        <v>-58307</v>
      </c>
      <c r="D11" s="463">
        <f t="shared" si="0"/>
        <v>468042</v>
      </c>
      <c r="E11" s="465">
        <f>SUM('ETCA-II-13'!F21)-1+1</f>
        <v>468042</v>
      </c>
      <c r="F11" s="465">
        <f>SUM('ETCA-II-13'!G21)+0.5</f>
        <v>468042.5</v>
      </c>
      <c r="G11" s="464">
        <f t="shared" ref="G11:G73" si="1">D11-E11</f>
        <v>0</v>
      </c>
    </row>
    <row r="12" spans="1:7">
      <c r="A12" s="459" t="s">
        <v>523</v>
      </c>
      <c r="B12" s="465">
        <f>SUM('ETCA-II-13'!C28:C32)</f>
        <v>7974834</v>
      </c>
      <c r="C12" s="465">
        <f>SUM('ETCA-II-13'!D28:D32)</f>
        <v>2860794</v>
      </c>
      <c r="D12" s="463">
        <f t="shared" si="0"/>
        <v>10835628</v>
      </c>
      <c r="E12" s="465">
        <f>SUM('ETCA-II-13'!F28:F32)-1+1</f>
        <v>10835628</v>
      </c>
      <c r="F12" s="465">
        <f>SUM('ETCA-II-13'!G28:G32)</f>
        <v>10822403</v>
      </c>
      <c r="G12" s="464">
        <f t="shared" si="1"/>
        <v>0</v>
      </c>
    </row>
    <row r="13" spans="1:7">
      <c r="A13" s="459" t="s">
        <v>524</v>
      </c>
      <c r="B13" s="465">
        <f>SUM('ETCA-II-13'!C36:C38)</f>
        <v>6376541</v>
      </c>
      <c r="C13" s="465">
        <f>SUM('ETCA-II-13'!D36:D38)</f>
        <v>2611648</v>
      </c>
      <c r="D13" s="463">
        <f t="shared" si="0"/>
        <v>8988189</v>
      </c>
      <c r="E13" s="465">
        <f>SUM('ETCA-II-13'!F36:F38)</f>
        <v>8988189</v>
      </c>
      <c r="F13" s="465">
        <f>SUM('ETCA-II-13'!G36:G38)</f>
        <v>6139183</v>
      </c>
      <c r="G13" s="464">
        <f t="shared" si="1"/>
        <v>0</v>
      </c>
    </row>
    <row r="14" spans="1:7">
      <c r="A14" s="459" t="s">
        <v>525</v>
      </c>
      <c r="B14" s="465">
        <f>SUM('ETCA-II-13'!C40:C45)</f>
        <v>5422940</v>
      </c>
      <c r="C14" s="465">
        <f>SUM('ETCA-II-13'!D40:D45)</f>
        <v>1904254</v>
      </c>
      <c r="D14" s="463">
        <f t="shared" si="0"/>
        <v>7327194</v>
      </c>
      <c r="E14" s="465">
        <f>SUM('ETCA-II-13'!F40:F45)</f>
        <v>7327194</v>
      </c>
      <c r="F14" s="465">
        <f>SUM('ETCA-II-13'!G40:G45)</f>
        <v>5126130</v>
      </c>
      <c r="G14" s="464">
        <f t="shared" si="1"/>
        <v>0</v>
      </c>
    </row>
    <row r="15" spans="1:7">
      <c r="A15" s="459" t="s">
        <v>526</v>
      </c>
      <c r="B15" s="465"/>
      <c r="C15" s="465"/>
      <c r="D15" s="463">
        <f t="shared" si="0"/>
        <v>0</v>
      </c>
      <c r="E15" s="465"/>
      <c r="F15" s="465"/>
      <c r="G15" s="464">
        <f t="shared" si="1"/>
        <v>0</v>
      </c>
    </row>
    <row r="16" spans="1:7">
      <c r="A16" s="459" t="s">
        <v>527</v>
      </c>
      <c r="B16" s="465">
        <f>SUM('ETCA-II-13'!C47)</f>
        <v>1707275</v>
      </c>
      <c r="C16" s="465">
        <f>SUM('ETCA-II-13'!D47)</f>
        <v>16324</v>
      </c>
      <c r="D16" s="463">
        <f t="shared" si="0"/>
        <v>1723599</v>
      </c>
      <c r="E16" s="465">
        <f>SUM('ETCA-II-13'!F47)</f>
        <v>1723599</v>
      </c>
      <c r="F16" s="465">
        <f>SUM('ETCA-II-13'!G47)</f>
        <v>1723599</v>
      </c>
      <c r="G16" s="464">
        <f t="shared" si="1"/>
        <v>0</v>
      </c>
    </row>
    <row r="17" spans="1:7">
      <c r="A17" s="1188" t="s">
        <v>217</v>
      </c>
      <c r="B17" s="1186">
        <f>SUM(B18:B26)</f>
        <v>1420105</v>
      </c>
      <c r="C17" s="1186">
        <f>SUM(C18:C26)</f>
        <v>-38485</v>
      </c>
      <c r="D17" s="1186">
        <f>B17+C17</f>
        <v>1381620</v>
      </c>
      <c r="E17" s="1186">
        <f>SUM(E18:E26)</f>
        <v>1381620.4</v>
      </c>
      <c r="F17" s="1186">
        <f>SUM(F18:F26)</f>
        <v>1328963.3999999999</v>
      </c>
      <c r="G17" s="1187">
        <f t="shared" si="1"/>
        <v>-0.39999999990686774</v>
      </c>
    </row>
    <row r="18" spans="1:7" ht="25.5">
      <c r="A18" s="459" t="s">
        <v>528</v>
      </c>
      <c r="B18" s="465">
        <f>SUM('ETCA-II-13'!C51:C54)</f>
        <v>110556</v>
      </c>
      <c r="C18" s="465">
        <f>SUM('ETCA-II-13'!D51:D54)</f>
        <v>8072</v>
      </c>
      <c r="D18" s="463">
        <f t="shared" si="0"/>
        <v>118628</v>
      </c>
      <c r="E18" s="465">
        <f>SUM('ETCA-II-13'!F51:F54)-0.6+1</f>
        <v>118628.4</v>
      </c>
      <c r="F18" s="465">
        <f>SUM('ETCA-II-13'!G51:G54)-0.6</f>
        <v>106718.39999999999</v>
      </c>
      <c r="G18" s="464">
        <f t="shared" si="1"/>
        <v>-0.39999999999417923</v>
      </c>
    </row>
    <row r="19" spans="1:7">
      <c r="A19" s="459" t="s">
        <v>529</v>
      </c>
      <c r="B19" s="465">
        <f>SUM('ETCA-II-13'!C56)</f>
        <v>163902</v>
      </c>
      <c r="C19" s="465">
        <f>SUM('ETCA-II-13'!D56)</f>
        <v>41983</v>
      </c>
      <c r="D19" s="463">
        <f t="shared" si="0"/>
        <v>205885</v>
      </c>
      <c r="E19" s="465">
        <f>SUM('ETCA-II-13'!F56)</f>
        <v>205885</v>
      </c>
      <c r="F19" s="465">
        <f>SUM('ETCA-II-13'!G56)</f>
        <v>182205</v>
      </c>
      <c r="G19" s="464">
        <f t="shared" si="1"/>
        <v>0</v>
      </c>
    </row>
    <row r="20" spans="1:7">
      <c r="A20" s="459" t="s">
        <v>530</v>
      </c>
      <c r="B20" s="465"/>
      <c r="C20" s="465"/>
      <c r="D20" s="463">
        <f t="shared" si="0"/>
        <v>0</v>
      </c>
      <c r="E20" s="465"/>
      <c r="F20" s="465"/>
      <c r="G20" s="464">
        <f t="shared" si="1"/>
        <v>0</v>
      </c>
    </row>
    <row r="21" spans="1:7">
      <c r="A21" s="459" t="s">
        <v>531</v>
      </c>
      <c r="B21" s="465">
        <f>SUM('ETCA-II-13'!C58:C59)</f>
        <v>478031</v>
      </c>
      <c r="C21" s="465">
        <f>SUM('ETCA-II-13'!D58:D59)</f>
        <v>-429702</v>
      </c>
      <c r="D21" s="463">
        <f t="shared" si="0"/>
        <v>48329</v>
      </c>
      <c r="E21" s="465">
        <f>SUM('ETCA-II-13'!F58:F59)</f>
        <v>48329</v>
      </c>
      <c r="F21" s="465">
        <f>SUM('ETCA-II-13'!G58:G59)</f>
        <v>39329</v>
      </c>
      <c r="G21" s="464">
        <f t="shared" si="1"/>
        <v>0</v>
      </c>
    </row>
    <row r="22" spans="1:7">
      <c r="A22" s="459" t="s">
        <v>532</v>
      </c>
      <c r="B22" s="465">
        <f>SUM('ETCA-II-13'!C61)</f>
        <v>216</v>
      </c>
      <c r="C22" s="465">
        <f>SUM('ETCA-II-13'!D61)</f>
        <v>316</v>
      </c>
      <c r="D22" s="463">
        <f t="shared" si="0"/>
        <v>532</v>
      </c>
      <c r="E22" s="465">
        <f>SUM('ETCA-II-13'!F61)</f>
        <v>532</v>
      </c>
      <c r="F22" s="465">
        <f>SUM('ETCA-II-13'!G61)</f>
        <v>532</v>
      </c>
      <c r="G22" s="464">
        <f t="shared" si="1"/>
        <v>0</v>
      </c>
    </row>
    <row r="23" spans="1:7">
      <c r="A23" s="459" t="s">
        <v>533</v>
      </c>
      <c r="B23" s="465">
        <f>SUM('ETCA-II-13'!C63)</f>
        <v>550694</v>
      </c>
      <c r="C23" s="465">
        <f>SUM('ETCA-II-13'!D63)</f>
        <v>124747</v>
      </c>
      <c r="D23" s="463">
        <f t="shared" si="0"/>
        <v>675441</v>
      </c>
      <c r="E23" s="465">
        <f>SUM('ETCA-II-13'!F63)</f>
        <v>675441</v>
      </c>
      <c r="F23" s="465">
        <f>SUM('ETCA-II-13'!G63)</f>
        <v>671222</v>
      </c>
      <c r="G23" s="464">
        <f t="shared" si="1"/>
        <v>0</v>
      </c>
    </row>
    <row r="24" spans="1:7">
      <c r="A24" s="459" t="s">
        <v>534</v>
      </c>
      <c r="B24" s="465">
        <f>SUM('ETCA-II-13'!C65)</f>
        <v>33171</v>
      </c>
      <c r="C24" s="465">
        <f>SUM('ETCA-II-13'!D65)</f>
        <v>168352</v>
      </c>
      <c r="D24" s="463">
        <f t="shared" si="0"/>
        <v>201523</v>
      </c>
      <c r="E24" s="465">
        <f>SUM('ETCA-II-13'!F65)</f>
        <v>201523</v>
      </c>
      <c r="F24" s="465">
        <f>SUM('ETCA-II-13'!G65)</f>
        <v>201422</v>
      </c>
      <c r="G24" s="464">
        <f t="shared" si="1"/>
        <v>0</v>
      </c>
    </row>
    <row r="25" spans="1:7">
      <c r="A25" s="459" t="s">
        <v>535</v>
      </c>
      <c r="B25" s="465">
        <v>0</v>
      </c>
      <c r="C25" s="465">
        <v>0</v>
      </c>
      <c r="D25" s="463">
        <f t="shared" si="0"/>
        <v>0</v>
      </c>
      <c r="E25" s="465">
        <v>0</v>
      </c>
      <c r="F25" s="465">
        <v>0</v>
      </c>
      <c r="G25" s="464">
        <f t="shared" si="1"/>
        <v>0</v>
      </c>
    </row>
    <row r="26" spans="1:7">
      <c r="A26" s="459" t="s">
        <v>536</v>
      </c>
      <c r="B26" s="465">
        <f>SUM('ETCA-II-13'!C67:C68)</f>
        <v>83535</v>
      </c>
      <c r="C26" s="465">
        <f>SUM('ETCA-II-13'!D67:D68)</f>
        <v>47747</v>
      </c>
      <c r="D26" s="463">
        <f t="shared" si="0"/>
        <v>131282</v>
      </c>
      <c r="E26" s="465">
        <f>SUM('ETCA-II-13'!F67:F68)</f>
        <v>131282</v>
      </c>
      <c r="F26" s="465">
        <f>SUM('ETCA-II-13'!G67:G68)</f>
        <v>127535</v>
      </c>
      <c r="G26" s="464">
        <f t="shared" si="1"/>
        <v>0</v>
      </c>
    </row>
    <row r="27" spans="1:7">
      <c r="A27" s="1188" t="s">
        <v>218</v>
      </c>
      <c r="B27" s="1186">
        <f>SUM(B28:B36)</f>
        <v>11497703</v>
      </c>
      <c r="C27" s="1186">
        <f>SUM(C28:C36)-1</f>
        <v>922645.10000000009</v>
      </c>
      <c r="D27" s="1186">
        <f>B27+C27</f>
        <v>12420348.1</v>
      </c>
      <c r="E27" s="1186">
        <f>SUM(E28:E36)+2-2</f>
        <v>12420348</v>
      </c>
      <c r="F27" s="1186">
        <f>SUM(F28:F36)+4</f>
        <v>9303945.5</v>
      </c>
      <c r="G27" s="1187">
        <f t="shared" si="1"/>
        <v>9.999999962747097E-2</v>
      </c>
    </row>
    <row r="28" spans="1:7">
      <c r="A28" s="459" t="s">
        <v>537</v>
      </c>
      <c r="B28" s="465">
        <f>SUM('ETCA-II-13'!C72:C78)</f>
        <v>2484531</v>
      </c>
      <c r="C28" s="465">
        <f>SUM('ETCA-II-13'!D72:D78)+0.4</f>
        <v>767338.4</v>
      </c>
      <c r="D28" s="463">
        <f t="shared" si="0"/>
        <v>3251869.4</v>
      </c>
      <c r="E28" s="465">
        <f>SUM('ETCA-II-13'!F72:F78)</f>
        <v>3251869</v>
      </c>
      <c r="F28" s="465">
        <f>SUM('ETCA-II-13'!G72:G78)-0.3</f>
        <v>2618322.7000000002</v>
      </c>
      <c r="G28" s="464">
        <f t="shared" si="1"/>
        <v>0.39999999990686774</v>
      </c>
    </row>
    <row r="29" spans="1:7">
      <c r="A29" s="459" t="s">
        <v>538</v>
      </c>
      <c r="B29" s="465">
        <f>SUM('ETCA-II-13'!C80:C83)</f>
        <v>275537</v>
      </c>
      <c r="C29" s="465">
        <f>SUM('ETCA-II-13'!D80:D83)+0.4</f>
        <v>49976.4</v>
      </c>
      <c r="D29" s="463">
        <f t="shared" si="0"/>
        <v>325513.40000000002</v>
      </c>
      <c r="E29" s="465">
        <f>SUM('ETCA-II-13'!F80:F83)</f>
        <v>325513</v>
      </c>
      <c r="F29" s="465">
        <f>SUM('ETCA-II-13'!G80:G83)-0.3</f>
        <v>280059.7</v>
      </c>
      <c r="G29" s="464">
        <f t="shared" si="1"/>
        <v>0.40000000002328306</v>
      </c>
    </row>
    <row r="30" spans="1:7">
      <c r="A30" s="459" t="s">
        <v>539</v>
      </c>
      <c r="B30" s="465">
        <f>SUM('ETCA-II-13'!C87:C91)</f>
        <v>2521738</v>
      </c>
      <c r="C30" s="465">
        <f>SUM('ETCA-II-13'!D87:D91)</f>
        <v>-162846</v>
      </c>
      <c r="D30" s="463">
        <f t="shared" si="0"/>
        <v>2358892</v>
      </c>
      <c r="E30" s="465">
        <f>SUM('ETCA-II-13'!F87:F91)</f>
        <v>2358892</v>
      </c>
      <c r="F30" s="465">
        <f>SUM('ETCA-II-13'!G87:G91)</f>
        <v>2112350</v>
      </c>
      <c r="G30" s="464">
        <f t="shared" si="1"/>
        <v>0</v>
      </c>
    </row>
    <row r="31" spans="1:7">
      <c r="A31" s="459" t="s">
        <v>540</v>
      </c>
      <c r="B31" s="465">
        <f>SUM('ETCA-II-13'!C93:C97)</f>
        <v>1812073</v>
      </c>
      <c r="C31" s="465">
        <f>SUM('ETCA-II-13'!D93:D97)</f>
        <v>-238707</v>
      </c>
      <c r="D31" s="463">
        <f t="shared" si="0"/>
        <v>1573366</v>
      </c>
      <c r="E31" s="465">
        <f>SUM('ETCA-II-13'!F93:F97)</f>
        <v>1573366</v>
      </c>
      <c r="F31" s="465">
        <f>SUM('ETCA-II-13'!G93:G97)</f>
        <v>1547653</v>
      </c>
      <c r="G31" s="464">
        <f t="shared" si="1"/>
        <v>0</v>
      </c>
    </row>
    <row r="32" spans="1:7" ht="25.5">
      <c r="A32" s="459" t="s">
        <v>541</v>
      </c>
      <c r="B32" s="465">
        <f>SUM('ETCA-II-13'!C99:C104)</f>
        <v>1276721</v>
      </c>
      <c r="C32" s="465">
        <f>SUM('ETCA-II-13'!D99:D104)</f>
        <v>193991</v>
      </c>
      <c r="D32" s="463">
        <f t="shared" si="0"/>
        <v>1470712</v>
      </c>
      <c r="E32" s="465">
        <f>SUM('ETCA-II-13'!F99:F104)</f>
        <v>1470712</v>
      </c>
      <c r="F32" s="465">
        <f>SUM('ETCA-II-13'!G99:G104)-0.3</f>
        <v>1196451.7</v>
      </c>
      <c r="G32" s="464">
        <f t="shared" si="1"/>
        <v>0</v>
      </c>
    </row>
    <row r="33" spans="1:7">
      <c r="A33" s="459" t="s">
        <v>542</v>
      </c>
      <c r="B33" s="465">
        <f>SUM('ETCA-II-13'!C106:C108)</f>
        <v>573514</v>
      </c>
      <c r="C33" s="465">
        <f>SUM('ETCA-II-13'!D106:D108)+0.3</f>
        <v>-366643.7</v>
      </c>
      <c r="D33" s="463">
        <f t="shared" si="0"/>
        <v>206870.3</v>
      </c>
      <c r="E33" s="465">
        <f>SUM('ETCA-II-13'!F106:F108)</f>
        <v>206870</v>
      </c>
      <c r="F33" s="465">
        <f>SUM('ETCA-II-13'!G106:G108)-0.3</f>
        <v>211869.7</v>
      </c>
      <c r="G33" s="464">
        <f t="shared" si="1"/>
        <v>0.29999999998835847</v>
      </c>
    </row>
    <row r="34" spans="1:7">
      <c r="A34" s="459" t="s">
        <v>543</v>
      </c>
      <c r="B34" s="465">
        <f>SUM('ETCA-II-13'!C110:C112)</f>
        <v>240777</v>
      </c>
      <c r="C34" s="465">
        <f>SUM('ETCA-II-13'!D110:D112)</f>
        <v>6711</v>
      </c>
      <c r="D34" s="463">
        <f t="shared" si="0"/>
        <v>247488</v>
      </c>
      <c r="E34" s="465">
        <f>SUM('ETCA-II-13'!F110:F112)</f>
        <v>247488</v>
      </c>
      <c r="F34" s="465">
        <f>SUM('ETCA-II-13'!G110:G112)-0.3</f>
        <v>237145.7</v>
      </c>
      <c r="G34" s="464">
        <f t="shared" si="1"/>
        <v>0</v>
      </c>
    </row>
    <row r="35" spans="1:7" ht="15.75" thickBot="1">
      <c r="A35" s="461" t="s">
        <v>544</v>
      </c>
      <c r="B35" s="466">
        <f>SUM('ETCA-II-13'!C114:C115)</f>
        <v>398896</v>
      </c>
      <c r="C35" s="466">
        <f>SUM('ETCA-II-13'!D114:D115)</f>
        <v>187551</v>
      </c>
      <c r="D35" s="467">
        <f t="shared" si="0"/>
        <v>586447</v>
      </c>
      <c r="E35" s="466">
        <f>SUM('ETCA-II-13'!F114:F115)</f>
        <v>586447</v>
      </c>
      <c r="F35" s="466">
        <f>SUM('ETCA-II-13'!G114:G115)</f>
        <v>458911</v>
      </c>
      <c r="G35" s="468">
        <f t="shared" si="1"/>
        <v>0</v>
      </c>
    </row>
    <row r="36" spans="1:7">
      <c r="A36" s="459" t="s">
        <v>545</v>
      </c>
      <c r="B36" s="465">
        <f>SUM('ETCA-II-13'!C117:C119)</f>
        <v>1913916</v>
      </c>
      <c r="C36" s="465">
        <f>SUM('ETCA-II-13'!D117:D119)</f>
        <v>485275</v>
      </c>
      <c r="D36" s="463">
        <f t="shared" si="0"/>
        <v>2399191</v>
      </c>
      <c r="E36" s="465">
        <f>SUM('ETCA-II-13'!F117:F119)</f>
        <v>2399191</v>
      </c>
      <c r="F36" s="465">
        <f>SUM('ETCA-II-13'!G117:G119)</f>
        <v>641178</v>
      </c>
      <c r="G36" s="464">
        <f t="shared" si="1"/>
        <v>0</v>
      </c>
    </row>
    <row r="37" spans="1:7">
      <c r="A37" s="460" t="s">
        <v>434</v>
      </c>
      <c r="B37" s="463">
        <f>SUM(B38:B46)</f>
        <v>0</v>
      </c>
      <c r="C37" s="463">
        <f>SUM(C38:C46)</f>
        <v>0</v>
      </c>
      <c r="D37" s="463">
        <f>B37+C37</f>
        <v>0</v>
      </c>
      <c r="E37" s="463">
        <f>SUM(E38:E46)</f>
        <v>0</v>
      </c>
      <c r="F37" s="463">
        <f>SUM(F38:F46)</f>
        <v>0</v>
      </c>
      <c r="G37" s="464">
        <f t="shared" si="1"/>
        <v>0</v>
      </c>
    </row>
    <row r="38" spans="1:7">
      <c r="A38" s="459" t="s">
        <v>219</v>
      </c>
      <c r="B38" s="465"/>
      <c r="C38" s="465"/>
      <c r="D38" s="463">
        <f t="shared" si="0"/>
        <v>0</v>
      </c>
      <c r="E38" s="465"/>
      <c r="F38" s="465"/>
      <c r="G38" s="464">
        <f t="shared" si="1"/>
        <v>0</v>
      </c>
    </row>
    <row r="39" spans="1:7">
      <c r="A39" s="459" t="s">
        <v>220</v>
      </c>
      <c r="B39" s="465"/>
      <c r="C39" s="465"/>
      <c r="D39" s="463">
        <f t="shared" si="0"/>
        <v>0</v>
      </c>
      <c r="E39" s="465"/>
      <c r="F39" s="465"/>
      <c r="G39" s="464">
        <f t="shared" si="1"/>
        <v>0</v>
      </c>
    </row>
    <row r="40" spans="1:7">
      <c r="A40" s="459" t="s">
        <v>221</v>
      </c>
      <c r="B40" s="465"/>
      <c r="C40" s="465"/>
      <c r="D40" s="463">
        <f t="shared" si="0"/>
        <v>0</v>
      </c>
      <c r="E40" s="465"/>
      <c r="F40" s="465"/>
      <c r="G40" s="464">
        <f t="shared" si="1"/>
        <v>0</v>
      </c>
    </row>
    <row r="41" spans="1:7">
      <c r="A41" s="459" t="s">
        <v>222</v>
      </c>
      <c r="B41" s="465"/>
      <c r="C41" s="465"/>
      <c r="D41" s="463">
        <f t="shared" si="0"/>
        <v>0</v>
      </c>
      <c r="E41" s="465"/>
      <c r="F41" s="465"/>
      <c r="G41" s="464">
        <f t="shared" si="1"/>
        <v>0</v>
      </c>
    </row>
    <row r="42" spans="1:7">
      <c r="A42" s="459" t="s">
        <v>223</v>
      </c>
      <c r="B42" s="465"/>
      <c r="C42" s="465"/>
      <c r="D42" s="463">
        <f t="shared" si="0"/>
        <v>0</v>
      </c>
      <c r="E42" s="465"/>
      <c r="F42" s="465"/>
      <c r="G42" s="464">
        <f t="shared" si="1"/>
        <v>0</v>
      </c>
    </row>
    <row r="43" spans="1:7">
      <c r="A43" s="459" t="s">
        <v>546</v>
      </c>
      <c r="B43" s="465"/>
      <c r="C43" s="465"/>
      <c r="D43" s="463">
        <f t="shared" si="0"/>
        <v>0</v>
      </c>
      <c r="E43" s="465"/>
      <c r="F43" s="465"/>
      <c r="G43" s="464">
        <f t="shared" si="1"/>
        <v>0</v>
      </c>
    </row>
    <row r="44" spans="1:7">
      <c r="A44" s="459" t="s">
        <v>225</v>
      </c>
      <c r="B44" s="465"/>
      <c r="C44" s="465"/>
      <c r="D44" s="463">
        <f t="shared" si="0"/>
        <v>0</v>
      </c>
      <c r="E44" s="465"/>
      <c r="F44" s="465"/>
      <c r="G44" s="464">
        <f t="shared" si="1"/>
        <v>0</v>
      </c>
    </row>
    <row r="45" spans="1:7">
      <c r="A45" s="459" t="s">
        <v>226</v>
      </c>
      <c r="B45" s="465"/>
      <c r="C45" s="465"/>
      <c r="D45" s="463">
        <f t="shared" si="0"/>
        <v>0</v>
      </c>
      <c r="E45" s="465"/>
      <c r="F45" s="465"/>
      <c r="G45" s="464">
        <f t="shared" si="1"/>
        <v>0</v>
      </c>
    </row>
    <row r="46" spans="1:7">
      <c r="A46" s="459" t="s">
        <v>227</v>
      </c>
      <c r="B46" s="465"/>
      <c r="C46" s="465"/>
      <c r="D46" s="463">
        <f t="shared" si="0"/>
        <v>0</v>
      </c>
      <c r="E46" s="465"/>
      <c r="F46" s="465"/>
      <c r="G46" s="464">
        <f t="shared" si="1"/>
        <v>0</v>
      </c>
    </row>
    <row r="47" spans="1:7">
      <c r="A47" s="460" t="s">
        <v>547</v>
      </c>
      <c r="B47" s="463">
        <f>SUM(B48:B56)</f>
        <v>0</v>
      </c>
      <c r="C47" s="463">
        <f>SUM(C48:C56)</f>
        <v>296897</v>
      </c>
      <c r="D47" s="463">
        <f>B47+C47</f>
        <v>296897</v>
      </c>
      <c r="E47" s="463">
        <f>SUM(E48:E56)</f>
        <v>296897</v>
      </c>
      <c r="F47" s="463">
        <f>SUM(F48:F56)</f>
        <v>287353</v>
      </c>
      <c r="G47" s="464">
        <f t="shared" si="1"/>
        <v>0</v>
      </c>
    </row>
    <row r="48" spans="1:7">
      <c r="A48" s="459" t="s">
        <v>548</v>
      </c>
      <c r="B48" s="465">
        <f>+'ETCA-II-13'!C123</f>
        <v>0</v>
      </c>
      <c r="C48" s="465">
        <f>+'ETCA-II-13'!D123</f>
        <v>16456</v>
      </c>
      <c r="D48" s="463">
        <f t="shared" si="0"/>
        <v>16456</v>
      </c>
      <c r="E48" s="465">
        <f>+'ETCA-II-13'!F123</f>
        <v>16456</v>
      </c>
      <c r="F48" s="465">
        <f>+'ETCA-II-13'!G123</f>
        <v>6912</v>
      </c>
      <c r="G48" s="464">
        <f>D48-E48</f>
        <v>0</v>
      </c>
    </row>
    <row r="49" spans="1:7">
      <c r="A49" s="459" t="s">
        <v>549</v>
      </c>
      <c r="B49" s="465"/>
      <c r="C49" s="465"/>
      <c r="D49" s="463">
        <f t="shared" si="0"/>
        <v>0</v>
      </c>
      <c r="E49" s="465"/>
      <c r="F49" s="465"/>
      <c r="G49" s="464">
        <f t="shared" si="1"/>
        <v>0</v>
      </c>
    </row>
    <row r="50" spans="1:7">
      <c r="A50" s="459" t="s">
        <v>550</v>
      </c>
      <c r="B50" s="465"/>
      <c r="C50" s="465"/>
      <c r="D50" s="463">
        <f t="shared" si="0"/>
        <v>0</v>
      </c>
      <c r="E50" s="465"/>
      <c r="F50" s="465"/>
      <c r="G50" s="464">
        <f t="shared" si="1"/>
        <v>0</v>
      </c>
    </row>
    <row r="51" spans="1:7">
      <c r="A51" s="459" t="s">
        <v>551</v>
      </c>
      <c r="B51" s="465"/>
      <c r="C51" s="465"/>
      <c r="D51" s="463">
        <f t="shared" si="0"/>
        <v>0</v>
      </c>
      <c r="E51" s="465"/>
      <c r="F51" s="465"/>
      <c r="G51" s="464">
        <f t="shared" si="1"/>
        <v>0</v>
      </c>
    </row>
    <row r="52" spans="1:7">
      <c r="A52" s="459" t="s">
        <v>552</v>
      </c>
      <c r="B52" s="465"/>
      <c r="C52" s="465"/>
      <c r="D52" s="463">
        <f t="shared" si="0"/>
        <v>0</v>
      </c>
      <c r="E52" s="465"/>
      <c r="F52" s="465"/>
      <c r="G52" s="464">
        <f t="shared" si="1"/>
        <v>0</v>
      </c>
    </row>
    <row r="53" spans="1:7">
      <c r="A53" s="459" t="s">
        <v>553</v>
      </c>
      <c r="B53" s="465">
        <f>+'ETCA-II-13'!C127</f>
        <v>0</v>
      </c>
      <c r="C53" s="465">
        <f>+'ETCA-II-13'!D127</f>
        <v>280441</v>
      </c>
      <c r="D53" s="463">
        <f t="shared" si="0"/>
        <v>280441</v>
      </c>
      <c r="E53" s="465">
        <f>+'ETCA-II-13'!F127</f>
        <v>280441</v>
      </c>
      <c r="F53" s="465">
        <f>+'ETCA-II-13'!G127</f>
        <v>280441</v>
      </c>
      <c r="G53" s="464">
        <f t="shared" si="1"/>
        <v>0</v>
      </c>
    </row>
    <row r="54" spans="1:7">
      <c r="A54" s="459" t="s">
        <v>554</v>
      </c>
      <c r="B54" s="465"/>
      <c r="C54" s="465"/>
      <c r="D54" s="463">
        <f t="shared" si="0"/>
        <v>0</v>
      </c>
      <c r="E54" s="465"/>
      <c r="F54" s="465"/>
      <c r="G54" s="464">
        <f t="shared" si="1"/>
        <v>0</v>
      </c>
    </row>
    <row r="55" spans="1:7">
      <c r="A55" s="459" t="s">
        <v>555</v>
      </c>
      <c r="B55" s="465"/>
      <c r="C55" s="465"/>
      <c r="D55" s="463">
        <f t="shared" si="0"/>
        <v>0</v>
      </c>
      <c r="E55" s="465"/>
      <c r="F55" s="465"/>
      <c r="G55" s="464">
        <f t="shared" si="1"/>
        <v>0</v>
      </c>
    </row>
    <row r="56" spans="1:7">
      <c r="A56" s="459" t="s">
        <v>57</v>
      </c>
      <c r="B56" s="465"/>
      <c r="C56" s="465"/>
      <c r="D56" s="463">
        <f t="shared" si="0"/>
        <v>0</v>
      </c>
      <c r="E56" s="465"/>
      <c r="F56" s="465"/>
      <c r="G56" s="464">
        <f t="shared" si="1"/>
        <v>0</v>
      </c>
    </row>
    <row r="57" spans="1:7">
      <c r="A57" s="460" t="s">
        <v>243</v>
      </c>
      <c r="B57" s="463">
        <f>SUM(B58:B60)</f>
        <v>0</v>
      </c>
      <c r="C57" s="463">
        <f>SUM(C58:C60)</f>
        <v>0</v>
      </c>
      <c r="D57" s="463">
        <f>B57+C57</f>
        <v>0</v>
      </c>
      <c r="E57" s="463">
        <f>SUM(E58:E60)</f>
        <v>0</v>
      </c>
      <c r="F57" s="463">
        <f>SUM(F58:F60)</f>
        <v>0</v>
      </c>
      <c r="G57" s="464">
        <f t="shared" si="1"/>
        <v>0</v>
      </c>
    </row>
    <row r="58" spans="1:7">
      <c r="A58" s="459" t="s">
        <v>556</v>
      </c>
      <c r="B58" s="465"/>
      <c r="C58" s="465"/>
      <c r="D58" s="463">
        <f t="shared" si="0"/>
        <v>0</v>
      </c>
      <c r="E58" s="465"/>
      <c r="F58" s="465"/>
      <c r="G58" s="464">
        <f t="shared" si="1"/>
        <v>0</v>
      </c>
    </row>
    <row r="59" spans="1:7">
      <c r="A59" s="459" t="s">
        <v>557</v>
      </c>
      <c r="B59" s="465"/>
      <c r="C59" s="465"/>
      <c r="D59" s="463">
        <f t="shared" si="0"/>
        <v>0</v>
      </c>
      <c r="E59" s="465"/>
      <c r="F59" s="465"/>
      <c r="G59" s="464">
        <f t="shared" si="1"/>
        <v>0</v>
      </c>
    </row>
    <row r="60" spans="1:7">
      <c r="A60" s="459" t="s">
        <v>558</v>
      </c>
      <c r="B60" s="465"/>
      <c r="C60" s="465"/>
      <c r="D60" s="463">
        <f t="shared" si="0"/>
        <v>0</v>
      </c>
      <c r="E60" s="465"/>
      <c r="F60" s="465"/>
      <c r="G60" s="464">
        <f t="shared" si="1"/>
        <v>0</v>
      </c>
    </row>
    <row r="61" spans="1:7">
      <c r="A61" s="460" t="s">
        <v>559</v>
      </c>
      <c r="B61" s="463">
        <f>SUM(B62:B68)</f>
        <v>0</v>
      </c>
      <c r="C61" s="463">
        <f>SUM(C62:C68)</f>
        <v>0</v>
      </c>
      <c r="D61" s="463">
        <f>B61+C61</f>
        <v>0</v>
      </c>
      <c r="E61" s="463">
        <f>SUM(E62:E68)</f>
        <v>0</v>
      </c>
      <c r="F61" s="463">
        <f>SUM(F62:F68)</f>
        <v>0</v>
      </c>
      <c r="G61" s="464">
        <f t="shared" si="1"/>
        <v>0</v>
      </c>
    </row>
    <row r="62" spans="1:7">
      <c r="A62" s="459" t="s">
        <v>560</v>
      </c>
      <c r="B62" s="465"/>
      <c r="C62" s="465"/>
      <c r="D62" s="463">
        <f t="shared" si="0"/>
        <v>0</v>
      </c>
      <c r="E62" s="465"/>
      <c r="F62" s="465"/>
      <c r="G62" s="464">
        <f t="shared" si="1"/>
        <v>0</v>
      </c>
    </row>
    <row r="63" spans="1:7" ht="15.75" thickBot="1">
      <c r="A63" s="461" t="s">
        <v>561</v>
      </c>
      <c r="B63" s="466"/>
      <c r="C63" s="466"/>
      <c r="D63" s="467">
        <f t="shared" si="0"/>
        <v>0</v>
      </c>
      <c r="E63" s="466"/>
      <c r="F63" s="466"/>
      <c r="G63" s="468">
        <f t="shared" si="1"/>
        <v>0</v>
      </c>
    </row>
    <row r="64" spans="1:7">
      <c r="A64" s="459" t="s">
        <v>562</v>
      </c>
      <c r="B64" s="465"/>
      <c r="C64" s="465"/>
      <c r="D64" s="463">
        <f t="shared" si="0"/>
        <v>0</v>
      </c>
      <c r="E64" s="465"/>
      <c r="F64" s="465"/>
      <c r="G64" s="464">
        <f t="shared" si="1"/>
        <v>0</v>
      </c>
    </row>
    <row r="65" spans="1:7">
      <c r="A65" s="459" t="s">
        <v>563</v>
      </c>
      <c r="B65" s="465"/>
      <c r="C65" s="465"/>
      <c r="D65" s="463">
        <f t="shared" si="0"/>
        <v>0</v>
      </c>
      <c r="E65" s="465"/>
      <c r="F65" s="465"/>
      <c r="G65" s="464">
        <f t="shared" si="1"/>
        <v>0</v>
      </c>
    </row>
    <row r="66" spans="1:7">
      <c r="A66" s="459" t="s">
        <v>564</v>
      </c>
      <c r="B66" s="465"/>
      <c r="C66" s="465"/>
      <c r="D66" s="463">
        <f t="shared" si="0"/>
        <v>0</v>
      </c>
      <c r="E66" s="465"/>
      <c r="F66" s="465"/>
      <c r="G66" s="464">
        <f t="shared" si="1"/>
        <v>0</v>
      </c>
    </row>
    <row r="67" spans="1:7">
      <c r="A67" s="459" t="s">
        <v>565</v>
      </c>
      <c r="B67" s="465"/>
      <c r="C67" s="465"/>
      <c r="D67" s="463">
        <f t="shared" si="0"/>
        <v>0</v>
      </c>
      <c r="E67" s="465"/>
      <c r="F67" s="465"/>
      <c r="G67" s="464">
        <f t="shared" si="1"/>
        <v>0</v>
      </c>
    </row>
    <row r="68" spans="1:7">
      <c r="A68" s="459" t="s">
        <v>566</v>
      </c>
      <c r="B68" s="465"/>
      <c r="C68" s="465"/>
      <c r="D68" s="463">
        <f t="shared" si="0"/>
        <v>0</v>
      </c>
      <c r="E68" s="465"/>
      <c r="F68" s="465"/>
      <c r="G68" s="464">
        <f t="shared" si="1"/>
        <v>0</v>
      </c>
    </row>
    <row r="69" spans="1:7">
      <c r="A69" s="460" t="s">
        <v>206</v>
      </c>
      <c r="B69" s="463">
        <f>SUM(B70:B72)</f>
        <v>0</v>
      </c>
      <c r="C69" s="463">
        <f>SUM(C70:C72)</f>
        <v>0</v>
      </c>
      <c r="D69" s="463">
        <f>B69+C69</f>
        <v>0</v>
      </c>
      <c r="E69" s="463">
        <f>SUM(E70:E72)</f>
        <v>0</v>
      </c>
      <c r="F69" s="463">
        <f>SUM(F70:F72)</f>
        <v>0</v>
      </c>
      <c r="G69" s="464">
        <f t="shared" si="1"/>
        <v>0</v>
      </c>
    </row>
    <row r="70" spans="1:7">
      <c r="A70" s="459" t="s">
        <v>229</v>
      </c>
      <c r="B70" s="465"/>
      <c r="C70" s="465"/>
      <c r="D70" s="463">
        <f t="shared" si="0"/>
        <v>0</v>
      </c>
      <c r="E70" s="465"/>
      <c r="F70" s="465"/>
      <c r="G70" s="464">
        <f t="shared" si="1"/>
        <v>0</v>
      </c>
    </row>
    <row r="71" spans="1:7">
      <c r="A71" s="459" t="s">
        <v>70</v>
      </c>
      <c r="B71" s="465"/>
      <c r="C71" s="465"/>
      <c r="D71" s="463">
        <f t="shared" si="0"/>
        <v>0</v>
      </c>
      <c r="E71" s="465"/>
      <c r="F71" s="465"/>
      <c r="G71" s="464">
        <f t="shared" si="1"/>
        <v>0</v>
      </c>
    </row>
    <row r="72" spans="1:7">
      <c r="A72" s="459" t="s">
        <v>230</v>
      </c>
      <c r="B72" s="465"/>
      <c r="C72" s="465"/>
      <c r="D72" s="463">
        <f t="shared" si="0"/>
        <v>0</v>
      </c>
      <c r="E72" s="465"/>
      <c r="F72" s="465"/>
      <c r="G72" s="464">
        <f t="shared" si="1"/>
        <v>0</v>
      </c>
    </row>
    <row r="73" spans="1:7">
      <c r="A73" s="460" t="s">
        <v>567</v>
      </c>
      <c r="B73" s="463">
        <f>SUM(B74:B80)</f>
        <v>18000000</v>
      </c>
      <c r="C73" s="463">
        <f>SUM(C74:C80)</f>
        <v>-2803638</v>
      </c>
      <c r="D73" s="463">
        <f>B73+C73</f>
        <v>15196362</v>
      </c>
      <c r="E73" s="463">
        <f>SUM(E74:E80)</f>
        <v>15196362</v>
      </c>
      <c r="F73" s="463">
        <f>SUM(F74:F80)</f>
        <v>15196362</v>
      </c>
      <c r="G73" s="464">
        <f t="shared" si="1"/>
        <v>0</v>
      </c>
    </row>
    <row r="74" spans="1:7">
      <c r="A74" s="459" t="s">
        <v>568</v>
      </c>
      <c r="B74" s="465">
        <f>SUM('ETCA-II-13'!C131)</f>
        <v>10000000</v>
      </c>
      <c r="C74" s="465">
        <f>SUM('ETCA-II-13'!D131)</f>
        <v>-16</v>
      </c>
      <c r="D74" s="463">
        <f t="shared" ref="D74:D80" si="2">B74+C74</f>
        <v>9999984</v>
      </c>
      <c r="E74" s="465">
        <f>SUM('ETCA-II-13'!F131)</f>
        <v>9999984</v>
      </c>
      <c r="F74" s="465">
        <f>SUM('ETCA-II-13'!G131)</f>
        <v>9999984</v>
      </c>
      <c r="G74" s="464">
        <f t="shared" ref="G74:G80" si="3">D74-E74</f>
        <v>0</v>
      </c>
    </row>
    <row r="75" spans="1:7">
      <c r="A75" s="459" t="s">
        <v>232</v>
      </c>
      <c r="B75" s="465">
        <f>SUM('ETCA-II-13'!C132)</f>
        <v>8000000</v>
      </c>
      <c r="C75" s="465">
        <f>SUM('ETCA-II-13'!D132)</f>
        <v>-2803622</v>
      </c>
      <c r="D75" s="463">
        <f t="shared" si="2"/>
        <v>5196378</v>
      </c>
      <c r="E75" s="465">
        <f>SUM('ETCA-II-13'!F132)</f>
        <v>5196378</v>
      </c>
      <c r="F75" s="465">
        <f>SUM('ETCA-II-13'!G132)</f>
        <v>5196378</v>
      </c>
      <c r="G75" s="464">
        <f t="shared" si="3"/>
        <v>0</v>
      </c>
    </row>
    <row r="76" spans="1:7">
      <c r="A76" s="459" t="s">
        <v>233</v>
      </c>
      <c r="B76" s="465"/>
      <c r="C76" s="465"/>
      <c r="D76" s="463">
        <f t="shared" si="2"/>
        <v>0</v>
      </c>
      <c r="E76" s="465"/>
      <c r="F76" s="465"/>
      <c r="G76" s="464">
        <f t="shared" si="3"/>
        <v>0</v>
      </c>
    </row>
    <row r="77" spans="1:7">
      <c r="A77" s="459" t="s">
        <v>234</v>
      </c>
      <c r="B77" s="465"/>
      <c r="C77" s="465"/>
      <c r="D77" s="463">
        <f t="shared" si="2"/>
        <v>0</v>
      </c>
      <c r="E77" s="465"/>
      <c r="F77" s="465"/>
      <c r="G77" s="464">
        <f t="shared" si="3"/>
        <v>0</v>
      </c>
    </row>
    <row r="78" spans="1:7">
      <c r="A78" s="459" t="s">
        <v>235</v>
      </c>
      <c r="B78" s="465"/>
      <c r="C78" s="465"/>
      <c r="D78" s="463">
        <f t="shared" si="2"/>
        <v>0</v>
      </c>
      <c r="E78" s="465"/>
      <c r="F78" s="465"/>
      <c r="G78" s="464">
        <f t="shared" si="3"/>
        <v>0</v>
      </c>
    </row>
    <row r="79" spans="1:7">
      <c r="A79" s="459" t="s">
        <v>236</v>
      </c>
      <c r="B79" s="465"/>
      <c r="C79" s="465"/>
      <c r="D79" s="463">
        <f t="shared" si="2"/>
        <v>0</v>
      </c>
      <c r="E79" s="465"/>
      <c r="F79" s="465"/>
      <c r="G79" s="464">
        <f t="shared" si="3"/>
        <v>0</v>
      </c>
    </row>
    <row r="80" spans="1:7" ht="15.75" thickBot="1">
      <c r="A80" s="461" t="s">
        <v>569</v>
      </c>
      <c r="B80" s="466"/>
      <c r="C80" s="466"/>
      <c r="D80" s="467">
        <f t="shared" si="2"/>
        <v>0</v>
      </c>
      <c r="E80" s="466"/>
      <c r="F80" s="466"/>
      <c r="G80" s="468">
        <f t="shared" si="3"/>
        <v>0</v>
      </c>
    </row>
    <row r="81" spans="1:7" ht="15.75" thickBot="1">
      <c r="A81" s="462" t="s">
        <v>570</v>
      </c>
      <c r="B81" s="435">
        <f>B73+B69+B61+B57+B47+B37+B27+B17+B9</f>
        <v>88528384.5</v>
      </c>
      <c r="C81" s="435">
        <f>C73+C69+C61+C57+C47+C37+C27+C17+C9+1</f>
        <v>14404621.1</v>
      </c>
      <c r="D81" s="435">
        <f>B81+C81</f>
        <v>102933005.59999999</v>
      </c>
      <c r="E81" s="435">
        <f>E73+E69+E61+E57+E47+E37+E27+E17+E9-1</f>
        <v>102933006.40000001</v>
      </c>
      <c r="F81" s="435">
        <f>F73+F69+F61+F57+F47+F37+F27+F17+F9</f>
        <v>94691107.400000006</v>
      </c>
      <c r="G81" s="469">
        <f>D81-E81+1</f>
        <v>0.19999998807907104</v>
      </c>
    </row>
    <row r="82" spans="1:7">
      <c r="A82" s="575"/>
      <c r="B82" s="576"/>
      <c r="C82" s="576"/>
      <c r="D82" s="576"/>
      <c r="E82" s="576"/>
      <c r="F82" s="576"/>
      <c r="G82" s="576"/>
    </row>
    <row r="83" spans="1:7">
      <c r="A83" s="575"/>
      <c r="B83" s="576"/>
      <c r="C83" s="576"/>
      <c r="D83" s="576"/>
      <c r="E83" s="576"/>
      <c r="F83" s="576"/>
      <c r="G83" s="576"/>
    </row>
    <row r="84" spans="1:7">
      <c r="A84" s="575"/>
      <c r="B84" s="576"/>
      <c r="C84" s="576"/>
      <c r="D84" s="576"/>
      <c r="E84" s="576"/>
      <c r="F84" s="576"/>
      <c r="G84" s="576"/>
    </row>
    <row r="85" spans="1:7">
      <c r="A85" s="575"/>
      <c r="B85" s="576"/>
      <c r="C85" s="576"/>
      <c r="D85" s="576"/>
      <c r="E85" s="576"/>
      <c r="F85" s="576"/>
      <c r="G85" s="576"/>
    </row>
    <row r="86" spans="1:7">
      <c r="A86" s="575"/>
      <c r="B86" s="576"/>
      <c r="C86" s="576"/>
      <c r="D86" s="576"/>
      <c r="E86" s="576"/>
      <c r="F86" s="576"/>
      <c r="G86" s="576"/>
    </row>
    <row r="87" spans="1:7">
      <c r="A87" s="575"/>
      <c r="B87" s="576"/>
      <c r="C87" s="576"/>
      <c r="D87" s="576"/>
      <c r="E87" s="576"/>
      <c r="F87" s="576"/>
      <c r="G87" s="576"/>
    </row>
    <row r="88" spans="1:7" ht="16.5">
      <c r="A88" s="121"/>
      <c r="B88" s="121"/>
      <c r="C88" s="121"/>
      <c r="D88" s="121"/>
      <c r="E88" s="121"/>
      <c r="F88" s="121"/>
      <c r="G88" s="121"/>
    </row>
    <row r="89" spans="1:7" ht="16.5">
      <c r="A89" s="121"/>
      <c r="B89" s="121"/>
      <c r="C89" s="121"/>
      <c r="D89" s="121"/>
      <c r="E89" s="121"/>
      <c r="F89" s="121"/>
      <c r="G89" s="121"/>
    </row>
    <row r="90" spans="1:7" ht="16.5">
      <c r="A90" s="121"/>
      <c r="B90" s="121"/>
      <c r="C90" s="121"/>
      <c r="D90" s="121"/>
      <c r="E90" s="121"/>
      <c r="F90" s="121"/>
      <c r="G90" s="121"/>
    </row>
    <row r="91" spans="1:7" ht="16.5">
      <c r="A91" s="121"/>
      <c r="B91" s="121"/>
      <c r="C91" s="121"/>
      <c r="D91" s="121"/>
      <c r="E91" s="121"/>
      <c r="F91" s="121"/>
      <c r="G91" s="121"/>
    </row>
  </sheetData>
  <sheetProtection formatColumns="0" formatRows="0"/>
  <mergeCells count="7">
    <mergeCell ref="A7:A8"/>
    <mergeCell ref="A1:G1"/>
    <mergeCell ref="A2:G2"/>
    <mergeCell ref="A3:G3"/>
    <mergeCell ref="A4:G4"/>
    <mergeCell ref="A5:G5"/>
    <mergeCell ref="A6:E6"/>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3" max="16383" man="1"/>
  </rowBreaks>
  <drawing r:id="rId2"/>
</worksheet>
</file>

<file path=xl/worksheets/sheet18.xml><?xml version="1.0" encoding="utf-8"?>
<worksheet xmlns="http://schemas.openxmlformats.org/spreadsheetml/2006/main" xmlns:r="http://schemas.openxmlformats.org/officeDocument/2006/relationships">
  <dimension ref="A1:I160"/>
  <sheetViews>
    <sheetView view="pageBreakPreview" topLeftCell="A143" zoomScaleNormal="100" zoomScaleSheetLayoutView="100" workbookViewId="0">
      <selection activeCell="H159" sqref="H159"/>
    </sheetView>
  </sheetViews>
  <sheetFormatPr baseColWidth="10" defaultRowHeight="15"/>
  <cols>
    <col min="1" max="1" width="6.140625" customWidth="1"/>
    <col min="2" max="2" width="47.85546875" customWidth="1"/>
    <col min="3" max="3" width="12.140625" customWidth="1"/>
    <col min="4" max="4" width="10.85546875" style="1049" customWidth="1"/>
    <col min="5" max="5" width="10.5703125" style="1049" customWidth="1"/>
    <col min="6" max="6" width="13.140625" customWidth="1"/>
    <col min="7" max="7" width="10.28515625" style="1049" customWidth="1"/>
    <col min="8" max="8" width="12" style="1049" customWidth="1"/>
  </cols>
  <sheetData>
    <row r="1" spans="1:8" ht="15.75">
      <c r="A1" s="1408" t="s">
        <v>23</v>
      </c>
      <c r="B1" s="1409"/>
      <c r="C1" s="1409"/>
      <c r="D1" s="1409"/>
      <c r="E1" s="1409"/>
      <c r="F1" s="1409"/>
      <c r="G1" s="1409"/>
      <c r="H1" s="1410"/>
    </row>
    <row r="2" spans="1:8" ht="15.75">
      <c r="A2" s="1411" t="str">
        <f>'ETCA-I-01'!A3:G3</f>
        <v>TELEVISORA DE HERMOSILLO, S.A. de C.V.</v>
      </c>
      <c r="B2" s="1412"/>
      <c r="C2" s="1412"/>
      <c r="D2" s="1412"/>
      <c r="E2" s="1412"/>
      <c r="F2" s="1412"/>
      <c r="G2" s="1412"/>
      <c r="H2" s="1413"/>
    </row>
    <row r="3" spans="1:8">
      <c r="A3" s="1414" t="s">
        <v>571</v>
      </c>
      <c r="B3" s="1415"/>
      <c r="C3" s="1415"/>
      <c r="D3" s="1415"/>
      <c r="E3" s="1415"/>
      <c r="F3" s="1415"/>
      <c r="G3" s="1415"/>
      <c r="H3" s="1416"/>
    </row>
    <row r="4" spans="1:8">
      <c r="A4" s="1414" t="s">
        <v>572</v>
      </c>
      <c r="B4" s="1415"/>
      <c r="C4" s="1415"/>
      <c r="D4" s="1415"/>
      <c r="E4" s="1415"/>
      <c r="F4" s="1415"/>
      <c r="G4" s="1415"/>
      <c r="H4" s="1416"/>
    </row>
    <row r="5" spans="1:8">
      <c r="A5" s="1414" t="str">
        <f>'ETCA-II-02'!A4:I4</f>
        <v>Del 01 de Enero al 31 de Diciembre de 2019</v>
      </c>
      <c r="B5" s="1415"/>
      <c r="C5" s="1415"/>
      <c r="D5" s="1415"/>
      <c r="E5" s="1415"/>
      <c r="F5" s="1415"/>
      <c r="G5" s="1415"/>
      <c r="H5" s="1416"/>
    </row>
    <row r="6" spans="1:8" ht="15.75" thickBot="1">
      <c r="A6" s="1405" t="s">
        <v>87</v>
      </c>
      <c r="B6" s="1406"/>
      <c r="C6" s="1406"/>
      <c r="D6" s="1406"/>
      <c r="E6" s="1406"/>
      <c r="F6" s="1406"/>
      <c r="G6" s="1406"/>
      <c r="H6" s="1407"/>
    </row>
    <row r="7" spans="1:8" ht="15.75" thickBot="1">
      <c r="A7" s="1419" t="s">
        <v>88</v>
      </c>
      <c r="B7" s="1420"/>
      <c r="C7" s="1422" t="s">
        <v>573</v>
      </c>
      <c r="D7" s="1423"/>
      <c r="E7" s="1423"/>
      <c r="F7" s="1423"/>
      <c r="G7" s="1424"/>
      <c r="H7" s="1425" t="s">
        <v>574</v>
      </c>
    </row>
    <row r="8" spans="1:8" ht="45.75" thickBot="1">
      <c r="A8" s="1405"/>
      <c r="B8" s="1421"/>
      <c r="C8" s="800" t="s">
        <v>575</v>
      </c>
      <c r="D8" s="1042" t="s">
        <v>576</v>
      </c>
      <c r="E8" s="1050" t="s">
        <v>577</v>
      </c>
      <c r="F8" s="800" t="s">
        <v>444</v>
      </c>
      <c r="G8" s="1050" t="s">
        <v>578</v>
      </c>
      <c r="H8" s="1426"/>
    </row>
    <row r="9" spans="1:8">
      <c r="A9" s="801"/>
      <c r="B9" s="728"/>
      <c r="C9" s="728"/>
      <c r="D9" s="1043"/>
      <c r="E9" s="1051"/>
      <c r="F9" s="728"/>
      <c r="G9" s="1051"/>
      <c r="H9" s="1055"/>
    </row>
    <row r="10" spans="1:8">
      <c r="A10" s="1427" t="s">
        <v>579</v>
      </c>
      <c r="B10" s="1428"/>
      <c r="C10" s="687">
        <f t="shared" ref="C10:D10" si="0">+C11+C19+C29+C39+C49+C59+C63+C72+C76</f>
        <v>70528385</v>
      </c>
      <c r="D10" s="1044">
        <f t="shared" si="0"/>
        <v>17208258.100000001</v>
      </c>
      <c r="E10" s="1044">
        <f>+E11+E19+E29+E39+E49+E59+E63+E72+E76</f>
        <v>87736644.099999994</v>
      </c>
      <c r="F10" s="687">
        <f>+F11+F19+F29+F39+F49+F59+F63+F72+F76</f>
        <v>87736644</v>
      </c>
      <c r="G10" s="1044">
        <f>+G11+G19+G29+G39+G49+G59+G63+G72+G76</f>
        <v>79494745.600000009</v>
      </c>
      <c r="H10" s="1044">
        <f>+H11+H19+H29+H39+H49+H59+H63+H72+H76</f>
        <v>0</v>
      </c>
    </row>
    <row r="11" spans="1:8">
      <c r="A11" s="1417" t="s">
        <v>580</v>
      </c>
      <c r="B11" s="1418"/>
      <c r="C11" s="1044">
        <f>SUM(C12:C18)</f>
        <v>57610577</v>
      </c>
      <c r="D11" s="1044">
        <f t="shared" ref="D11:H11" si="1">SUM(D12:D18)</f>
        <v>16027201</v>
      </c>
      <c r="E11" s="1054">
        <f>SUM(E12:E18)+1</f>
        <v>73637779</v>
      </c>
      <c r="F11" s="1044">
        <f>SUM(F12:F18)+1</f>
        <v>73637779</v>
      </c>
      <c r="G11" s="1044">
        <f>SUM(G12:G18)</f>
        <v>68574483.5</v>
      </c>
      <c r="H11" s="1045">
        <f t="shared" si="1"/>
        <v>0</v>
      </c>
    </row>
    <row r="12" spans="1:8">
      <c r="A12" s="799"/>
      <c r="B12" s="712" t="s">
        <v>581</v>
      </c>
      <c r="C12" s="689">
        <f>+'ETCA II-04'!B10+0.5</f>
        <v>35602638</v>
      </c>
      <c r="D12" s="1046">
        <f>+'ETCA II-04'!C10</f>
        <v>8692488</v>
      </c>
      <c r="E12" s="1052">
        <f>C12+D12</f>
        <v>44295126</v>
      </c>
      <c r="F12" s="689">
        <f>+'ETCA II-04'!E10</f>
        <v>44295126</v>
      </c>
      <c r="G12" s="1046">
        <f>+'ETCA II-04'!F10</f>
        <v>44295126</v>
      </c>
      <c r="H12" s="1056">
        <f t="shared" ref="H12:H18" si="2">+E12-F12</f>
        <v>0</v>
      </c>
    </row>
    <row r="13" spans="1:8">
      <c r="A13" s="799"/>
      <c r="B13" s="712" t="s">
        <v>582</v>
      </c>
      <c r="C13" s="689">
        <f>+'ETCA II-04'!B11</f>
        <v>526349</v>
      </c>
      <c r="D13" s="1046">
        <f>+'ETCA II-04'!C11</f>
        <v>-58307</v>
      </c>
      <c r="E13" s="1052">
        <f t="shared" ref="E13:E77" si="3">C13+D13</f>
        <v>468042</v>
      </c>
      <c r="F13" s="689">
        <f>+'ETCA II-04'!E11</f>
        <v>468042</v>
      </c>
      <c r="G13" s="1046">
        <f>+'ETCA II-04'!F11</f>
        <v>468042.5</v>
      </c>
      <c r="H13" s="1056">
        <f t="shared" si="2"/>
        <v>0</v>
      </c>
    </row>
    <row r="14" spans="1:8">
      <c r="A14" s="799"/>
      <c r="B14" s="712" t="s">
        <v>583</v>
      </c>
      <c r="C14" s="689">
        <f>+'ETCA II-04'!B12</f>
        <v>7974834</v>
      </c>
      <c r="D14" s="1046">
        <f>+'ETCA II-04'!C12</f>
        <v>2860794</v>
      </c>
      <c r="E14" s="1052">
        <f t="shared" si="3"/>
        <v>10835628</v>
      </c>
      <c r="F14" s="689">
        <f>+'ETCA II-04'!E12</f>
        <v>10835628</v>
      </c>
      <c r="G14" s="1046">
        <f>+'ETCA II-04'!F12</f>
        <v>10822403</v>
      </c>
      <c r="H14" s="1056">
        <f t="shared" si="2"/>
        <v>0</v>
      </c>
    </row>
    <row r="15" spans="1:8">
      <c r="A15" s="799"/>
      <c r="B15" s="712" t="s">
        <v>584</v>
      </c>
      <c r="C15" s="689">
        <f>+'ETCA II-04'!B13</f>
        <v>6376541</v>
      </c>
      <c r="D15" s="1046">
        <f>+'ETCA II-04'!C13</f>
        <v>2611648</v>
      </c>
      <c r="E15" s="1052">
        <f t="shared" si="3"/>
        <v>8988189</v>
      </c>
      <c r="F15" s="689">
        <f>+'ETCA II-04'!E13</f>
        <v>8988189</v>
      </c>
      <c r="G15" s="1046">
        <f>+'ETCA II-04'!F13</f>
        <v>6139183</v>
      </c>
      <c r="H15" s="1056">
        <f t="shared" si="2"/>
        <v>0</v>
      </c>
    </row>
    <row r="16" spans="1:8">
      <c r="A16" s="799"/>
      <c r="B16" s="712" t="s">
        <v>585</v>
      </c>
      <c r="C16" s="689">
        <f>+'ETCA II-04'!B14</f>
        <v>5422940</v>
      </c>
      <c r="D16" s="1046">
        <f>+'ETCA II-04'!C14</f>
        <v>1904254</v>
      </c>
      <c r="E16" s="1052">
        <f t="shared" si="3"/>
        <v>7327194</v>
      </c>
      <c r="F16" s="689">
        <f>+'ETCA II-04'!E14</f>
        <v>7327194</v>
      </c>
      <c r="G16" s="1046">
        <f>+'ETCA II-04'!F14</f>
        <v>5126130</v>
      </c>
      <c r="H16" s="1056">
        <f t="shared" si="2"/>
        <v>0</v>
      </c>
    </row>
    <row r="17" spans="1:8">
      <c r="A17" s="799"/>
      <c r="B17" s="712" t="s">
        <v>586</v>
      </c>
      <c r="C17" s="689">
        <f>+'ETCA II-04'!B15</f>
        <v>0</v>
      </c>
      <c r="D17" s="1046">
        <f>+'ETCA II-04'!C15</f>
        <v>0</v>
      </c>
      <c r="E17" s="1052">
        <f t="shared" si="3"/>
        <v>0</v>
      </c>
      <c r="F17" s="689">
        <f>+'ETCA II-04'!E15</f>
        <v>0</v>
      </c>
      <c r="G17" s="1046">
        <f>+'ETCA II-04'!F15</f>
        <v>0</v>
      </c>
      <c r="H17" s="1056">
        <f t="shared" si="2"/>
        <v>0</v>
      </c>
    </row>
    <row r="18" spans="1:8">
      <c r="A18" s="799"/>
      <c r="B18" s="712" t="s">
        <v>587</v>
      </c>
      <c r="C18" s="689">
        <f>+'ETCA II-04'!B16</f>
        <v>1707275</v>
      </c>
      <c r="D18" s="1046">
        <f>+'ETCA II-04'!C16</f>
        <v>16324</v>
      </c>
      <c r="E18" s="1052">
        <f t="shared" si="3"/>
        <v>1723599</v>
      </c>
      <c r="F18" s="689">
        <f>+'ETCA II-04'!E16</f>
        <v>1723599</v>
      </c>
      <c r="G18" s="1046">
        <f>+'ETCA II-04'!F16</f>
        <v>1723599</v>
      </c>
      <c r="H18" s="1056">
        <f t="shared" si="2"/>
        <v>0</v>
      </c>
    </row>
    <row r="19" spans="1:8">
      <c r="A19" s="1427" t="s">
        <v>588</v>
      </c>
      <c r="B19" s="1428"/>
      <c r="C19" s="1044">
        <f t="shared" ref="C19:H19" si="4">SUM(C20:C28)</f>
        <v>1420105</v>
      </c>
      <c r="D19" s="1044">
        <f t="shared" si="4"/>
        <v>-38485</v>
      </c>
      <c r="E19" s="1054">
        <f t="shared" si="4"/>
        <v>1381620</v>
      </c>
      <c r="F19" s="687">
        <f>SUM(F20:F28)</f>
        <v>1381620</v>
      </c>
      <c r="G19" s="1044">
        <f t="shared" si="4"/>
        <v>1328963.3999999999</v>
      </c>
      <c r="H19" s="1044">
        <f t="shared" si="4"/>
        <v>0</v>
      </c>
    </row>
    <row r="20" spans="1:8">
      <c r="A20" s="799"/>
      <c r="B20" s="712" t="s">
        <v>589</v>
      </c>
      <c r="C20" s="689">
        <f>+'ETCA II-04'!B18</f>
        <v>110556</v>
      </c>
      <c r="D20" s="1046">
        <f>+'ETCA II-04'!C18</f>
        <v>8072</v>
      </c>
      <c r="E20" s="1052">
        <f t="shared" si="3"/>
        <v>118628</v>
      </c>
      <c r="F20" s="689">
        <f>+'ETCA II-04'!E18-0.4</f>
        <v>118628</v>
      </c>
      <c r="G20" s="1046">
        <f>+'ETCA II-04'!F18</f>
        <v>106718.39999999999</v>
      </c>
      <c r="H20" s="1056">
        <f t="shared" ref="H20:H83" si="5">+E20-F20</f>
        <v>0</v>
      </c>
    </row>
    <row r="21" spans="1:8">
      <c r="A21" s="799"/>
      <c r="B21" s="712" t="s">
        <v>590</v>
      </c>
      <c r="C21" s="689">
        <f>+'ETCA II-04'!B19</f>
        <v>163902</v>
      </c>
      <c r="D21" s="1046">
        <f>+'ETCA II-04'!C19</f>
        <v>41983</v>
      </c>
      <c r="E21" s="1052">
        <f t="shared" si="3"/>
        <v>205885</v>
      </c>
      <c r="F21" s="689">
        <f>+'ETCA II-04'!E19</f>
        <v>205885</v>
      </c>
      <c r="G21" s="1046">
        <f>+'ETCA II-04'!F19</f>
        <v>182205</v>
      </c>
      <c r="H21" s="1056">
        <f t="shared" si="5"/>
        <v>0</v>
      </c>
    </row>
    <row r="22" spans="1:8">
      <c r="A22" s="799"/>
      <c r="B22" s="712" t="s">
        <v>591</v>
      </c>
      <c r="C22" s="689">
        <f>+'ETCA II-04'!B20</f>
        <v>0</v>
      </c>
      <c r="D22" s="1046">
        <f>+'ETCA II-04'!C20</f>
        <v>0</v>
      </c>
      <c r="E22" s="1052">
        <f t="shared" si="3"/>
        <v>0</v>
      </c>
      <c r="F22" s="689">
        <f>+'ETCA II-04'!E20</f>
        <v>0</v>
      </c>
      <c r="G22" s="1046">
        <f>+'ETCA II-04'!F20</f>
        <v>0</v>
      </c>
      <c r="H22" s="1056">
        <f t="shared" si="5"/>
        <v>0</v>
      </c>
    </row>
    <row r="23" spans="1:8">
      <c r="A23" s="799"/>
      <c r="B23" s="712" t="s">
        <v>592</v>
      </c>
      <c r="C23" s="689">
        <f>+'ETCA II-04'!B21</f>
        <v>478031</v>
      </c>
      <c r="D23" s="1046">
        <f>+'ETCA II-04'!C21</f>
        <v>-429702</v>
      </c>
      <c r="E23" s="1052">
        <f t="shared" si="3"/>
        <v>48329</v>
      </c>
      <c r="F23" s="689">
        <f>+'ETCA II-04'!E21</f>
        <v>48329</v>
      </c>
      <c r="G23" s="1046">
        <f>+'ETCA II-04'!F21</f>
        <v>39329</v>
      </c>
      <c r="H23" s="1056">
        <f t="shared" si="5"/>
        <v>0</v>
      </c>
    </row>
    <row r="24" spans="1:8">
      <c r="A24" s="799"/>
      <c r="B24" s="712" t="s">
        <v>593</v>
      </c>
      <c r="C24" s="689">
        <f>+'ETCA II-04'!B22</f>
        <v>216</v>
      </c>
      <c r="D24" s="1046">
        <f>+'ETCA II-04'!C22</f>
        <v>316</v>
      </c>
      <c r="E24" s="1052">
        <f t="shared" si="3"/>
        <v>532</v>
      </c>
      <c r="F24" s="689">
        <f>+'ETCA II-04'!E22</f>
        <v>532</v>
      </c>
      <c r="G24" s="1046">
        <f>+'ETCA II-04'!F22</f>
        <v>532</v>
      </c>
      <c r="H24" s="1056">
        <f t="shared" si="5"/>
        <v>0</v>
      </c>
    </row>
    <row r="25" spans="1:8">
      <c r="A25" s="799"/>
      <c r="B25" s="712" t="s">
        <v>594</v>
      </c>
      <c r="C25" s="689">
        <f>+'ETCA II-04'!B23</f>
        <v>550694</v>
      </c>
      <c r="D25" s="1046">
        <f>+'ETCA II-04'!C23</f>
        <v>124747</v>
      </c>
      <c r="E25" s="1052">
        <f t="shared" si="3"/>
        <v>675441</v>
      </c>
      <c r="F25" s="689">
        <f>+'ETCA II-04'!E23</f>
        <v>675441</v>
      </c>
      <c r="G25" s="1046">
        <f>+'ETCA II-04'!F23</f>
        <v>671222</v>
      </c>
      <c r="H25" s="1056">
        <f t="shared" si="5"/>
        <v>0</v>
      </c>
    </row>
    <row r="26" spans="1:8">
      <c r="A26" s="799"/>
      <c r="B26" s="712" t="s">
        <v>595</v>
      </c>
      <c r="C26" s="689">
        <f>+'ETCA II-04'!B24</f>
        <v>33171</v>
      </c>
      <c r="D26" s="1046">
        <f>+'ETCA II-04'!C24</f>
        <v>168352</v>
      </c>
      <c r="E26" s="1052">
        <f t="shared" si="3"/>
        <v>201523</v>
      </c>
      <c r="F26" s="689">
        <f>+'ETCA II-04'!E24</f>
        <v>201523</v>
      </c>
      <c r="G26" s="1046">
        <f>+'ETCA II-04'!F24</f>
        <v>201422</v>
      </c>
      <c r="H26" s="1056">
        <f t="shared" si="5"/>
        <v>0</v>
      </c>
    </row>
    <row r="27" spans="1:8">
      <c r="A27" s="799"/>
      <c r="B27" s="712" t="s">
        <v>596</v>
      </c>
      <c r="C27" s="689">
        <f>+'ETCA II-04'!B25</f>
        <v>0</v>
      </c>
      <c r="D27" s="1046">
        <f>+'ETCA II-04'!C25</f>
        <v>0</v>
      </c>
      <c r="E27" s="1052">
        <f t="shared" si="3"/>
        <v>0</v>
      </c>
      <c r="F27" s="689">
        <f>+'ETCA II-04'!E25</f>
        <v>0</v>
      </c>
      <c r="G27" s="1046">
        <f>+'ETCA II-04'!F25</f>
        <v>0</v>
      </c>
      <c r="H27" s="1056">
        <f t="shared" si="5"/>
        <v>0</v>
      </c>
    </row>
    <row r="28" spans="1:8">
      <c r="A28" s="799"/>
      <c r="B28" s="712" t="s">
        <v>597</v>
      </c>
      <c r="C28" s="689">
        <f>+'ETCA II-04'!B26</f>
        <v>83535</v>
      </c>
      <c r="D28" s="1046">
        <f>+'ETCA II-04'!C26</f>
        <v>47747</v>
      </c>
      <c r="E28" s="1052">
        <f t="shared" si="3"/>
        <v>131282</v>
      </c>
      <c r="F28" s="1046">
        <f>+'ETCA II-04'!E26</f>
        <v>131282</v>
      </c>
      <c r="G28" s="1046">
        <f>+'ETCA II-04'!F26</f>
        <v>127535</v>
      </c>
      <c r="H28" s="1056">
        <f t="shared" si="5"/>
        <v>0</v>
      </c>
    </row>
    <row r="29" spans="1:8">
      <c r="A29" s="1427" t="s">
        <v>598</v>
      </c>
      <c r="B29" s="1428"/>
      <c r="C29" s="1044">
        <f t="shared" ref="C29" si="6">SUM(C30:C38)</f>
        <v>11497703</v>
      </c>
      <c r="D29" s="1044">
        <f>SUM(D30:D38)-1</f>
        <v>922645.1</v>
      </c>
      <c r="E29" s="1054">
        <f>SUM(E30:E38)-1</f>
        <v>12420348.1</v>
      </c>
      <c r="F29" s="1044">
        <f>SUM(F30:F38)-1</f>
        <v>12420348</v>
      </c>
      <c r="G29" s="1044">
        <f>SUM(G30:G38)+5</f>
        <v>9303945.6999999993</v>
      </c>
      <c r="H29" s="1044">
        <v>0</v>
      </c>
    </row>
    <row r="30" spans="1:8">
      <c r="A30" s="799"/>
      <c r="B30" s="712" t="s">
        <v>599</v>
      </c>
      <c r="C30" s="689">
        <f>+'ETCA II-04'!B28</f>
        <v>2484531</v>
      </c>
      <c r="D30" s="1046">
        <f>+'ETCA II-04'!C28</f>
        <v>767338.4</v>
      </c>
      <c r="E30" s="1052">
        <f t="shared" si="3"/>
        <v>3251869.4</v>
      </c>
      <c r="F30" s="1046">
        <f>+'ETCA II-04'!E28</f>
        <v>3251869</v>
      </c>
      <c r="G30" s="1046">
        <f>+'ETCA II-04'!F28</f>
        <v>2618322.7000000002</v>
      </c>
      <c r="H30" s="1056">
        <f t="shared" si="5"/>
        <v>0.39999999990686774</v>
      </c>
    </row>
    <row r="31" spans="1:8">
      <c r="A31" s="799"/>
      <c r="B31" s="712" t="s">
        <v>600</v>
      </c>
      <c r="C31" s="689">
        <f>+'ETCA II-04'!B29</f>
        <v>275537</v>
      </c>
      <c r="D31" s="1046">
        <f>+'ETCA II-04'!C29</f>
        <v>49976.4</v>
      </c>
      <c r="E31" s="1052">
        <f t="shared" si="3"/>
        <v>325513.40000000002</v>
      </c>
      <c r="F31" s="1046">
        <f>+'ETCA II-04'!E29</f>
        <v>325513</v>
      </c>
      <c r="G31" s="1046">
        <f>+'ETCA II-04'!F29+0.3</f>
        <v>280060</v>
      </c>
      <c r="H31" s="1056">
        <f t="shared" si="5"/>
        <v>0.40000000002328306</v>
      </c>
    </row>
    <row r="32" spans="1:8">
      <c r="A32" s="799"/>
      <c r="B32" s="712" t="s">
        <v>601</v>
      </c>
      <c r="C32" s="689">
        <f>+'ETCA II-04'!B30</f>
        <v>2521738</v>
      </c>
      <c r="D32" s="1046">
        <f>+'ETCA II-04'!C30</f>
        <v>-162846</v>
      </c>
      <c r="E32" s="1052">
        <f t="shared" si="3"/>
        <v>2358892</v>
      </c>
      <c r="F32" s="1046">
        <f>+'ETCA II-04'!E30</f>
        <v>2358892</v>
      </c>
      <c r="G32" s="1046">
        <f>+'ETCA II-04'!F30-1</f>
        <v>2112349</v>
      </c>
      <c r="H32" s="1056">
        <f t="shared" si="5"/>
        <v>0</v>
      </c>
    </row>
    <row r="33" spans="1:8">
      <c r="A33" s="799"/>
      <c r="B33" s="712" t="s">
        <v>602</v>
      </c>
      <c r="C33" s="689">
        <f>+'ETCA II-04'!B31</f>
        <v>1812073</v>
      </c>
      <c r="D33" s="1046">
        <f>+'ETCA II-04'!C31</f>
        <v>-238707</v>
      </c>
      <c r="E33" s="1052">
        <f t="shared" si="3"/>
        <v>1573366</v>
      </c>
      <c r="F33" s="1046">
        <f>+'ETCA II-04'!E31</f>
        <v>1573366</v>
      </c>
      <c r="G33" s="1046">
        <f>+'ETCA II-04'!F31</f>
        <v>1547653</v>
      </c>
      <c r="H33" s="1056">
        <f t="shared" si="5"/>
        <v>0</v>
      </c>
    </row>
    <row r="34" spans="1:8">
      <c r="A34" s="799"/>
      <c r="B34" s="712" t="s">
        <v>603</v>
      </c>
      <c r="C34" s="689">
        <f>+'ETCA II-04'!B32</f>
        <v>1276721</v>
      </c>
      <c r="D34" s="1046">
        <f>+'ETCA II-04'!C32-0.3</f>
        <v>193990.7</v>
      </c>
      <c r="E34" s="1052">
        <f>C34+D34</f>
        <v>1470711.7</v>
      </c>
      <c r="F34" s="1046">
        <f>+'ETCA II-04'!E32</f>
        <v>1470712</v>
      </c>
      <c r="G34" s="1046">
        <f>+'ETCA II-04'!F32+0.3</f>
        <v>1196452</v>
      </c>
      <c r="H34" s="1056">
        <f t="shared" si="5"/>
        <v>-0.30000000004656613</v>
      </c>
    </row>
    <row r="35" spans="1:8">
      <c r="A35" s="799"/>
      <c r="B35" s="712" t="s">
        <v>604</v>
      </c>
      <c r="C35" s="689">
        <f>+'ETCA II-04'!B33</f>
        <v>573514</v>
      </c>
      <c r="D35" s="1046">
        <f>+'ETCA II-04'!C33+0.3</f>
        <v>-366643.4</v>
      </c>
      <c r="E35" s="1052">
        <f>C35+D35</f>
        <v>206870.59999999998</v>
      </c>
      <c r="F35" s="1046">
        <f>+'ETCA II-04'!E33+1</f>
        <v>206871</v>
      </c>
      <c r="G35" s="1046">
        <f>+'ETCA II-04'!F33+0.3</f>
        <v>211870</v>
      </c>
      <c r="H35" s="1056">
        <f t="shared" si="5"/>
        <v>-0.40000000002328306</v>
      </c>
    </row>
    <row r="36" spans="1:8">
      <c r="A36" s="799"/>
      <c r="B36" s="712" t="s">
        <v>605</v>
      </c>
      <c r="C36" s="689">
        <f>+'ETCA II-04'!B34</f>
        <v>240777</v>
      </c>
      <c r="D36" s="1046">
        <f>+'ETCA II-04'!C34</f>
        <v>6711</v>
      </c>
      <c r="E36" s="1052">
        <f>C36+D36</f>
        <v>247488</v>
      </c>
      <c r="F36" s="1046">
        <f>+'ETCA II-04'!E34</f>
        <v>247488</v>
      </c>
      <c r="G36" s="1046">
        <f>+'ETCA II-04'!F34-0.7</f>
        <v>237145</v>
      </c>
      <c r="H36" s="1056">
        <f t="shared" si="5"/>
        <v>0</v>
      </c>
    </row>
    <row r="37" spans="1:8">
      <c r="A37" s="799"/>
      <c r="B37" s="712" t="s">
        <v>606</v>
      </c>
      <c r="C37" s="689">
        <f>+'ETCA II-04'!B35</f>
        <v>398896</v>
      </c>
      <c r="D37" s="1046">
        <f>+'ETCA II-04'!C35</f>
        <v>187551</v>
      </c>
      <c r="E37" s="1052">
        <f t="shared" si="3"/>
        <v>586447</v>
      </c>
      <c r="F37" s="1046">
        <f>+'ETCA II-04'!E35</f>
        <v>586447</v>
      </c>
      <c r="G37" s="1046">
        <f>+'ETCA II-04'!F35</f>
        <v>458911</v>
      </c>
      <c r="H37" s="1056">
        <f t="shared" si="5"/>
        <v>0</v>
      </c>
    </row>
    <row r="38" spans="1:8" ht="15.75" thickBot="1">
      <c r="A38" s="711"/>
      <c r="B38" s="662" t="s">
        <v>607</v>
      </c>
      <c r="C38" s="700">
        <f>+'ETCA II-04'!B36</f>
        <v>1913916</v>
      </c>
      <c r="D38" s="1047">
        <f>+'ETCA II-04'!C36</f>
        <v>485275</v>
      </c>
      <c r="E38" s="1053">
        <f t="shared" si="3"/>
        <v>2399191</v>
      </c>
      <c r="F38" s="1047">
        <f>+'ETCA II-04'!E36</f>
        <v>2399191</v>
      </c>
      <c r="G38" s="1047">
        <f>+'ETCA II-04'!F36</f>
        <v>641178</v>
      </c>
      <c r="H38" s="1057">
        <f t="shared" si="5"/>
        <v>0</v>
      </c>
    </row>
    <row r="39" spans="1:8">
      <c r="A39" s="1417" t="s">
        <v>608</v>
      </c>
      <c r="B39" s="1418"/>
      <c r="C39" s="688">
        <f t="shared" ref="C39:H39" si="7">SUM(C40:C48)</f>
        <v>0</v>
      </c>
      <c r="D39" s="1045">
        <f t="shared" si="7"/>
        <v>0</v>
      </c>
      <c r="E39" s="1045">
        <f t="shared" si="7"/>
        <v>0</v>
      </c>
      <c r="F39" s="688">
        <f t="shared" si="7"/>
        <v>0</v>
      </c>
      <c r="G39" s="1045">
        <f t="shared" si="7"/>
        <v>0</v>
      </c>
      <c r="H39" s="1045">
        <f t="shared" si="7"/>
        <v>0</v>
      </c>
    </row>
    <row r="40" spans="1:8">
      <c r="A40" s="799"/>
      <c r="B40" s="712" t="s">
        <v>609</v>
      </c>
      <c r="C40" s="689"/>
      <c r="D40" s="1046"/>
      <c r="E40" s="1052">
        <f t="shared" si="3"/>
        <v>0</v>
      </c>
      <c r="F40" s="689"/>
      <c r="G40" s="1046"/>
      <c r="H40" s="1056">
        <f t="shared" si="5"/>
        <v>0</v>
      </c>
    </row>
    <row r="41" spans="1:8">
      <c r="A41" s="799"/>
      <c r="B41" s="712" t="s">
        <v>610</v>
      </c>
      <c r="C41" s="689"/>
      <c r="D41" s="1046"/>
      <c r="E41" s="1052">
        <f t="shared" si="3"/>
        <v>0</v>
      </c>
      <c r="F41" s="689"/>
      <c r="G41" s="1046"/>
      <c r="H41" s="1056">
        <f t="shared" si="5"/>
        <v>0</v>
      </c>
    </row>
    <row r="42" spans="1:8">
      <c r="A42" s="799"/>
      <c r="B42" s="712" t="s">
        <v>611</v>
      </c>
      <c r="C42" s="689"/>
      <c r="D42" s="1046"/>
      <c r="E42" s="1052">
        <f t="shared" si="3"/>
        <v>0</v>
      </c>
      <c r="F42" s="689"/>
      <c r="G42" s="1046"/>
      <c r="H42" s="1056">
        <f t="shared" si="5"/>
        <v>0</v>
      </c>
    </row>
    <row r="43" spans="1:8">
      <c r="A43" s="799"/>
      <c r="B43" s="712" t="s">
        <v>612</v>
      </c>
      <c r="C43" s="689"/>
      <c r="D43" s="1046"/>
      <c r="E43" s="1052">
        <f t="shared" si="3"/>
        <v>0</v>
      </c>
      <c r="F43" s="689"/>
      <c r="G43" s="1046"/>
      <c r="H43" s="1056">
        <f t="shared" si="5"/>
        <v>0</v>
      </c>
    </row>
    <row r="44" spans="1:8">
      <c r="A44" s="799"/>
      <c r="B44" s="712" t="s">
        <v>613</v>
      </c>
      <c r="C44" s="689"/>
      <c r="D44" s="1046"/>
      <c r="E44" s="1052">
        <f t="shared" si="3"/>
        <v>0</v>
      </c>
      <c r="F44" s="689"/>
      <c r="G44" s="1046"/>
      <c r="H44" s="1056">
        <f t="shared" si="5"/>
        <v>0</v>
      </c>
    </row>
    <row r="45" spans="1:8">
      <c r="A45" s="799"/>
      <c r="B45" s="712" t="s">
        <v>614</v>
      </c>
      <c r="C45" s="689"/>
      <c r="D45" s="1046"/>
      <c r="E45" s="1052">
        <f t="shared" si="3"/>
        <v>0</v>
      </c>
      <c r="F45" s="689"/>
      <c r="G45" s="1046"/>
      <c r="H45" s="1056">
        <f t="shared" si="5"/>
        <v>0</v>
      </c>
    </row>
    <row r="46" spans="1:8">
      <c r="A46" s="799"/>
      <c r="B46" s="712" t="s">
        <v>615</v>
      </c>
      <c r="C46" s="689"/>
      <c r="D46" s="1046"/>
      <c r="E46" s="1052">
        <f t="shared" si="3"/>
        <v>0</v>
      </c>
      <c r="F46" s="689"/>
      <c r="G46" s="1046"/>
      <c r="H46" s="1056">
        <f t="shared" si="5"/>
        <v>0</v>
      </c>
    </row>
    <row r="47" spans="1:8">
      <c r="A47" s="799"/>
      <c r="B47" s="712" t="s">
        <v>616</v>
      </c>
      <c r="C47" s="689"/>
      <c r="D47" s="1046"/>
      <c r="E47" s="1052">
        <f t="shared" si="3"/>
        <v>0</v>
      </c>
      <c r="F47" s="689"/>
      <c r="G47" s="1046"/>
      <c r="H47" s="1056">
        <f t="shared" si="5"/>
        <v>0</v>
      </c>
    </row>
    <row r="48" spans="1:8">
      <c r="A48" s="799"/>
      <c r="B48" s="712" t="s">
        <v>617</v>
      </c>
      <c r="C48" s="689"/>
      <c r="D48" s="1046"/>
      <c r="E48" s="1052">
        <f t="shared" si="3"/>
        <v>0</v>
      </c>
      <c r="F48" s="689"/>
      <c r="G48" s="1046"/>
      <c r="H48" s="1056">
        <f t="shared" si="5"/>
        <v>0</v>
      </c>
    </row>
    <row r="49" spans="1:8">
      <c r="A49" s="1417" t="s">
        <v>618</v>
      </c>
      <c r="B49" s="1418"/>
      <c r="C49" s="688">
        <f t="shared" ref="C49:H49" si="8">SUM(C50:C58)</f>
        <v>0</v>
      </c>
      <c r="D49" s="1045">
        <f t="shared" si="8"/>
        <v>296897</v>
      </c>
      <c r="E49" s="1052">
        <f t="shared" si="8"/>
        <v>296897</v>
      </c>
      <c r="F49" s="1045">
        <f t="shared" si="8"/>
        <v>296897</v>
      </c>
      <c r="G49" s="1045">
        <f t="shared" si="8"/>
        <v>287353</v>
      </c>
      <c r="H49" s="1045">
        <f t="shared" si="8"/>
        <v>0</v>
      </c>
    </row>
    <row r="50" spans="1:8">
      <c r="A50" s="799"/>
      <c r="B50" s="712" t="s">
        <v>619</v>
      </c>
      <c r="C50" s="689">
        <f>+'ETCA-II-13'!C123</f>
        <v>0</v>
      </c>
      <c r="D50" s="1046">
        <f>+'ETCA-II-13'!D123</f>
        <v>16456</v>
      </c>
      <c r="E50" s="1052">
        <f t="shared" si="3"/>
        <v>16456</v>
      </c>
      <c r="F50" s="1046">
        <f>+'ETCA-II-13'!F123</f>
        <v>16456</v>
      </c>
      <c r="G50" s="1046">
        <f>+'ETCA-II-13'!G123</f>
        <v>6912</v>
      </c>
      <c r="H50" s="1056">
        <f t="shared" si="5"/>
        <v>0</v>
      </c>
    </row>
    <row r="51" spans="1:8">
      <c r="A51" s="799"/>
      <c r="B51" s="712" t="s">
        <v>620</v>
      </c>
      <c r="C51" s="689">
        <v>0</v>
      </c>
      <c r="D51" s="1046"/>
      <c r="E51" s="1052">
        <f t="shared" si="3"/>
        <v>0</v>
      </c>
      <c r="F51" s="1046"/>
      <c r="G51" s="1046"/>
      <c r="H51" s="1056">
        <f t="shared" si="5"/>
        <v>0</v>
      </c>
    </row>
    <row r="52" spans="1:8">
      <c r="A52" s="799"/>
      <c r="B52" s="712" t="s">
        <v>621</v>
      </c>
      <c r="C52" s="689"/>
      <c r="D52" s="1046"/>
      <c r="E52" s="1052">
        <f t="shared" si="3"/>
        <v>0</v>
      </c>
      <c r="F52" s="1046"/>
      <c r="G52" s="1046"/>
      <c r="H52" s="1056">
        <f t="shared" si="5"/>
        <v>0</v>
      </c>
    </row>
    <row r="53" spans="1:8">
      <c r="A53" s="799"/>
      <c r="B53" s="712" t="s">
        <v>622</v>
      </c>
      <c r="C53" s="689"/>
      <c r="D53" s="1046"/>
      <c r="E53" s="1052">
        <f t="shared" si="3"/>
        <v>0</v>
      </c>
      <c r="F53" s="1046"/>
      <c r="G53" s="1046"/>
      <c r="H53" s="1056">
        <f t="shared" si="5"/>
        <v>0</v>
      </c>
    </row>
    <row r="54" spans="1:8">
      <c r="A54" s="799"/>
      <c r="B54" s="712" t="s">
        <v>623</v>
      </c>
      <c r="C54" s="689"/>
      <c r="D54" s="1046"/>
      <c r="E54" s="1052">
        <f t="shared" si="3"/>
        <v>0</v>
      </c>
      <c r="F54" s="1046"/>
      <c r="G54" s="1046"/>
      <c r="H54" s="1056">
        <f t="shared" si="5"/>
        <v>0</v>
      </c>
    </row>
    <row r="55" spans="1:8">
      <c r="A55" s="799"/>
      <c r="B55" s="712" t="s">
        <v>624</v>
      </c>
      <c r="C55" s="689">
        <f>+'ETCA-II-13'!C127</f>
        <v>0</v>
      </c>
      <c r="D55" s="1046">
        <f>+'ETCA-II-13'!D127</f>
        <v>280441</v>
      </c>
      <c r="E55" s="1052">
        <f t="shared" si="3"/>
        <v>280441</v>
      </c>
      <c r="F55" s="1046">
        <f>+'ETCA-II-13'!F127</f>
        <v>280441</v>
      </c>
      <c r="G55" s="1046">
        <f>+'ETCA-II-13'!G127</f>
        <v>280441</v>
      </c>
      <c r="H55" s="1056">
        <f t="shared" si="5"/>
        <v>0</v>
      </c>
    </row>
    <row r="56" spans="1:8">
      <c r="A56" s="799"/>
      <c r="B56" s="712" t="s">
        <v>625</v>
      </c>
      <c r="C56" s="689"/>
      <c r="D56" s="1046"/>
      <c r="E56" s="1052">
        <f t="shared" si="3"/>
        <v>0</v>
      </c>
      <c r="F56" s="689"/>
      <c r="G56" s="1046"/>
      <c r="H56" s="1056">
        <f t="shared" si="5"/>
        <v>0</v>
      </c>
    </row>
    <row r="57" spans="1:8">
      <c r="A57" s="799"/>
      <c r="B57" s="712" t="s">
        <v>626</v>
      </c>
      <c r="C57" s="689"/>
      <c r="D57" s="1046"/>
      <c r="E57" s="1052">
        <f t="shared" si="3"/>
        <v>0</v>
      </c>
      <c r="F57" s="689"/>
      <c r="G57" s="1046"/>
      <c r="H57" s="1056">
        <f t="shared" si="5"/>
        <v>0</v>
      </c>
    </row>
    <row r="58" spans="1:8">
      <c r="A58" s="799"/>
      <c r="B58" s="712" t="s">
        <v>627</v>
      </c>
      <c r="C58" s="689"/>
      <c r="D58" s="1046"/>
      <c r="E58" s="1052">
        <f t="shared" si="3"/>
        <v>0</v>
      </c>
      <c r="F58" s="689"/>
      <c r="G58" s="1046"/>
      <c r="H58" s="1056">
        <f t="shared" si="5"/>
        <v>0</v>
      </c>
    </row>
    <row r="59" spans="1:8">
      <c r="A59" s="1417" t="s">
        <v>628</v>
      </c>
      <c r="B59" s="1418"/>
      <c r="C59" s="688">
        <f t="shared" ref="C59:H59" si="9">SUM(C60:C62)</f>
        <v>0</v>
      </c>
      <c r="D59" s="1045">
        <f t="shared" si="9"/>
        <v>0</v>
      </c>
      <c r="E59" s="1052">
        <f t="shared" si="9"/>
        <v>0</v>
      </c>
      <c r="F59" s="688">
        <f t="shared" si="9"/>
        <v>0</v>
      </c>
      <c r="G59" s="1045">
        <f t="shared" si="9"/>
        <v>0</v>
      </c>
      <c r="H59" s="1045">
        <f t="shared" si="9"/>
        <v>0</v>
      </c>
    </row>
    <row r="60" spans="1:8">
      <c r="A60" s="799"/>
      <c r="B60" s="712" t="s">
        <v>629</v>
      </c>
      <c r="C60" s="689"/>
      <c r="D60" s="1046"/>
      <c r="E60" s="1052">
        <f t="shared" si="3"/>
        <v>0</v>
      </c>
      <c r="F60" s="689"/>
      <c r="G60" s="1046"/>
      <c r="H60" s="1056">
        <f t="shared" si="5"/>
        <v>0</v>
      </c>
    </row>
    <row r="61" spans="1:8">
      <c r="A61" s="799"/>
      <c r="B61" s="712" t="s">
        <v>630</v>
      </c>
      <c r="C61" s="689"/>
      <c r="D61" s="1046"/>
      <c r="E61" s="1052">
        <f t="shared" si="3"/>
        <v>0</v>
      </c>
      <c r="F61" s="689"/>
      <c r="G61" s="1046"/>
      <c r="H61" s="1056">
        <f t="shared" si="5"/>
        <v>0</v>
      </c>
    </row>
    <row r="62" spans="1:8">
      <c r="A62" s="799"/>
      <c r="B62" s="712" t="s">
        <v>631</v>
      </c>
      <c r="C62" s="689"/>
      <c r="D62" s="1046"/>
      <c r="E62" s="1052">
        <f t="shared" si="3"/>
        <v>0</v>
      </c>
      <c r="F62" s="689"/>
      <c r="G62" s="1046"/>
      <c r="H62" s="1056">
        <f t="shared" si="5"/>
        <v>0</v>
      </c>
    </row>
    <row r="63" spans="1:8">
      <c r="A63" s="1417" t="s">
        <v>632</v>
      </c>
      <c r="B63" s="1418"/>
      <c r="C63" s="688">
        <f t="shared" ref="C63:H63" si="10">SUM(C64:C71)</f>
        <v>0</v>
      </c>
      <c r="D63" s="1045">
        <f t="shared" si="10"/>
        <v>0</v>
      </c>
      <c r="E63" s="1045">
        <f t="shared" si="10"/>
        <v>0</v>
      </c>
      <c r="F63" s="688">
        <f t="shared" si="10"/>
        <v>0</v>
      </c>
      <c r="G63" s="1045">
        <f t="shared" si="10"/>
        <v>0</v>
      </c>
      <c r="H63" s="1045">
        <f t="shared" si="10"/>
        <v>0</v>
      </c>
    </row>
    <row r="64" spans="1:8">
      <c r="A64" s="799"/>
      <c r="B64" s="712" t="s">
        <v>633</v>
      </c>
      <c r="C64" s="689"/>
      <c r="D64" s="1046"/>
      <c r="E64" s="1052">
        <f t="shared" si="3"/>
        <v>0</v>
      </c>
      <c r="F64" s="689"/>
      <c r="G64" s="1046"/>
      <c r="H64" s="1056">
        <f t="shared" si="5"/>
        <v>0</v>
      </c>
    </row>
    <row r="65" spans="1:8">
      <c r="A65" s="799"/>
      <c r="B65" s="712" t="s">
        <v>634</v>
      </c>
      <c r="C65" s="689"/>
      <c r="D65" s="1046"/>
      <c r="E65" s="1052">
        <f t="shared" si="3"/>
        <v>0</v>
      </c>
      <c r="F65" s="689"/>
      <c r="G65" s="1046"/>
      <c r="H65" s="1056">
        <f t="shared" si="5"/>
        <v>0</v>
      </c>
    </row>
    <row r="66" spans="1:8">
      <c r="A66" s="799"/>
      <c r="B66" s="712" t="s">
        <v>635</v>
      </c>
      <c r="C66" s="689"/>
      <c r="D66" s="1046"/>
      <c r="E66" s="1052">
        <f t="shared" si="3"/>
        <v>0</v>
      </c>
      <c r="F66" s="689"/>
      <c r="G66" s="1046"/>
      <c r="H66" s="1056">
        <f t="shared" si="5"/>
        <v>0</v>
      </c>
    </row>
    <row r="67" spans="1:8">
      <c r="A67" s="799"/>
      <c r="B67" s="712" t="s">
        <v>636</v>
      </c>
      <c r="C67" s="689"/>
      <c r="D67" s="1046"/>
      <c r="E67" s="1052">
        <f t="shared" si="3"/>
        <v>0</v>
      </c>
      <c r="F67" s="689"/>
      <c r="G67" s="1046"/>
      <c r="H67" s="1056">
        <f t="shared" si="5"/>
        <v>0</v>
      </c>
    </row>
    <row r="68" spans="1:8">
      <c r="A68" s="799"/>
      <c r="B68" s="712" t="s">
        <v>637</v>
      </c>
      <c r="C68" s="689"/>
      <c r="D68" s="1046"/>
      <c r="E68" s="1052">
        <f t="shared" si="3"/>
        <v>0</v>
      </c>
      <c r="F68" s="689"/>
      <c r="G68" s="1046"/>
      <c r="H68" s="1056">
        <f t="shared" si="5"/>
        <v>0</v>
      </c>
    </row>
    <row r="69" spans="1:8">
      <c r="A69" s="799"/>
      <c r="B69" s="712" t="s">
        <v>638</v>
      </c>
      <c r="C69" s="689"/>
      <c r="D69" s="1046"/>
      <c r="E69" s="1052">
        <f t="shared" si="3"/>
        <v>0</v>
      </c>
      <c r="F69" s="689"/>
      <c r="G69" s="1046"/>
      <c r="H69" s="1056">
        <f t="shared" si="5"/>
        <v>0</v>
      </c>
    </row>
    <row r="70" spans="1:8">
      <c r="A70" s="799"/>
      <c r="B70" s="712" t="s">
        <v>639</v>
      </c>
      <c r="C70" s="689"/>
      <c r="D70" s="1046"/>
      <c r="E70" s="1052">
        <f t="shared" si="3"/>
        <v>0</v>
      </c>
      <c r="F70" s="689"/>
      <c r="G70" s="1046"/>
      <c r="H70" s="1056">
        <f t="shared" si="5"/>
        <v>0</v>
      </c>
    </row>
    <row r="71" spans="1:8">
      <c r="A71" s="799"/>
      <c r="B71" s="712" t="s">
        <v>640</v>
      </c>
      <c r="C71" s="689"/>
      <c r="D71" s="1046"/>
      <c r="E71" s="1052">
        <f t="shared" si="3"/>
        <v>0</v>
      </c>
      <c r="F71" s="689"/>
      <c r="G71" s="1046"/>
      <c r="H71" s="1056">
        <f t="shared" si="5"/>
        <v>0</v>
      </c>
    </row>
    <row r="72" spans="1:8">
      <c r="A72" s="1417" t="s">
        <v>641</v>
      </c>
      <c r="B72" s="1418"/>
      <c r="C72" s="688">
        <f t="shared" ref="C72:H72" si="11">SUM(C73:C75)</f>
        <v>0</v>
      </c>
      <c r="D72" s="1045">
        <f t="shared" si="11"/>
        <v>0</v>
      </c>
      <c r="E72" s="1052">
        <f t="shared" si="11"/>
        <v>0</v>
      </c>
      <c r="F72" s="688">
        <f t="shared" si="11"/>
        <v>0</v>
      </c>
      <c r="G72" s="1045">
        <f t="shared" si="11"/>
        <v>0</v>
      </c>
      <c r="H72" s="1045">
        <f t="shared" si="11"/>
        <v>0</v>
      </c>
    </row>
    <row r="73" spans="1:8" ht="15.75" thickBot="1">
      <c r="A73" s="711"/>
      <c r="B73" s="662" t="s">
        <v>642</v>
      </c>
      <c r="C73" s="700"/>
      <c r="D73" s="1047"/>
      <c r="E73" s="1053">
        <f t="shared" si="3"/>
        <v>0</v>
      </c>
      <c r="F73" s="700"/>
      <c r="G73" s="1047"/>
      <c r="H73" s="1057">
        <f t="shared" si="5"/>
        <v>0</v>
      </c>
    </row>
    <row r="74" spans="1:8">
      <c r="A74" s="799"/>
      <c r="B74" s="712" t="s">
        <v>643</v>
      </c>
      <c r="C74" s="689"/>
      <c r="D74" s="1046"/>
      <c r="E74" s="1052">
        <f t="shared" si="3"/>
        <v>0</v>
      </c>
      <c r="F74" s="689"/>
      <c r="G74" s="1046"/>
      <c r="H74" s="1056">
        <f t="shared" si="5"/>
        <v>0</v>
      </c>
    </row>
    <row r="75" spans="1:8">
      <c r="A75" s="799"/>
      <c r="B75" s="712" t="s">
        <v>644</v>
      </c>
      <c r="C75" s="689"/>
      <c r="D75" s="1046"/>
      <c r="E75" s="1052">
        <f t="shared" si="3"/>
        <v>0</v>
      </c>
      <c r="F75" s="689"/>
      <c r="G75" s="1046"/>
      <c r="H75" s="1056">
        <f t="shared" si="5"/>
        <v>0</v>
      </c>
    </row>
    <row r="76" spans="1:8">
      <c r="A76" s="1417" t="s">
        <v>645</v>
      </c>
      <c r="B76" s="1418"/>
      <c r="C76" s="688">
        <f t="shared" ref="C76:H76" si="12">SUM(C77:C83)</f>
        <v>0</v>
      </c>
      <c r="D76" s="1045">
        <f t="shared" si="12"/>
        <v>0</v>
      </c>
      <c r="E76" s="1052">
        <f t="shared" si="12"/>
        <v>0</v>
      </c>
      <c r="F76" s="688">
        <f t="shared" si="12"/>
        <v>0</v>
      </c>
      <c r="G76" s="1045">
        <f t="shared" si="12"/>
        <v>0</v>
      </c>
      <c r="H76" s="1045">
        <f t="shared" si="12"/>
        <v>0</v>
      </c>
    </row>
    <row r="77" spans="1:8">
      <c r="A77" s="799"/>
      <c r="B77" s="712" t="s">
        <v>646</v>
      </c>
      <c r="C77" s="689"/>
      <c r="D77" s="1046"/>
      <c r="E77" s="1052">
        <f t="shared" si="3"/>
        <v>0</v>
      </c>
      <c r="F77" s="689"/>
      <c r="G77" s="1046"/>
      <c r="H77" s="1056">
        <f t="shared" si="5"/>
        <v>0</v>
      </c>
    </row>
    <row r="78" spans="1:8">
      <c r="A78" s="799"/>
      <c r="B78" s="712" t="s">
        <v>647</v>
      </c>
      <c r="C78" s="689"/>
      <c r="D78" s="1046"/>
      <c r="E78" s="1052">
        <f t="shared" ref="E78:E83" si="13">C78+D78</f>
        <v>0</v>
      </c>
      <c r="F78" s="689"/>
      <c r="G78" s="1046"/>
      <c r="H78" s="1056">
        <f t="shared" si="5"/>
        <v>0</v>
      </c>
    </row>
    <row r="79" spans="1:8">
      <c r="A79" s="799"/>
      <c r="B79" s="712" t="s">
        <v>648</v>
      </c>
      <c r="C79" s="689"/>
      <c r="D79" s="1046"/>
      <c r="E79" s="1052">
        <f t="shared" si="13"/>
        <v>0</v>
      </c>
      <c r="F79" s="689"/>
      <c r="G79" s="1046"/>
      <c r="H79" s="1056">
        <f t="shared" si="5"/>
        <v>0</v>
      </c>
    </row>
    <row r="80" spans="1:8">
      <c r="A80" s="799"/>
      <c r="B80" s="712" t="s">
        <v>649</v>
      </c>
      <c r="C80" s="689"/>
      <c r="D80" s="1046"/>
      <c r="E80" s="1052">
        <f t="shared" si="13"/>
        <v>0</v>
      </c>
      <c r="F80" s="689"/>
      <c r="G80" s="1046"/>
      <c r="H80" s="1056">
        <f t="shared" si="5"/>
        <v>0</v>
      </c>
    </row>
    <row r="81" spans="1:8">
      <c r="A81" s="799"/>
      <c r="B81" s="712" t="s">
        <v>650</v>
      </c>
      <c r="C81" s="689"/>
      <c r="D81" s="1046"/>
      <c r="E81" s="1052">
        <f t="shared" si="13"/>
        <v>0</v>
      </c>
      <c r="F81" s="689"/>
      <c r="G81" s="1046"/>
      <c r="H81" s="1056">
        <f t="shared" si="5"/>
        <v>0</v>
      </c>
    </row>
    <row r="82" spans="1:8">
      <c r="A82" s="799"/>
      <c r="B82" s="712" t="s">
        <v>651</v>
      </c>
      <c r="C82" s="689"/>
      <c r="D82" s="1046"/>
      <c r="E82" s="1052">
        <f t="shared" si="13"/>
        <v>0</v>
      </c>
      <c r="F82" s="689"/>
      <c r="G82" s="1046"/>
      <c r="H82" s="1056">
        <f t="shared" si="5"/>
        <v>0</v>
      </c>
    </row>
    <row r="83" spans="1:8">
      <c r="A83" s="799"/>
      <c r="B83" s="712" t="s">
        <v>652</v>
      </c>
      <c r="C83" s="689"/>
      <c r="D83" s="1046"/>
      <c r="E83" s="1052">
        <f t="shared" si="13"/>
        <v>0</v>
      </c>
      <c r="F83" s="689"/>
      <c r="G83" s="1046"/>
      <c r="H83" s="1056">
        <f t="shared" si="5"/>
        <v>0</v>
      </c>
    </row>
    <row r="84" spans="1:8">
      <c r="A84" s="1427" t="s">
        <v>653</v>
      </c>
      <c r="B84" s="1428"/>
      <c r="C84" s="687">
        <f t="shared" ref="C84:H84" si="14">+C85+C93+C103+C113+C123+C133+C137+C146+C150</f>
        <v>18000000</v>
      </c>
      <c r="D84" s="1044">
        <f t="shared" si="14"/>
        <v>-2803638</v>
      </c>
      <c r="E84" s="1054">
        <f t="shared" si="14"/>
        <v>15196362</v>
      </c>
      <c r="F84" s="1044">
        <f t="shared" si="14"/>
        <v>15196362</v>
      </c>
      <c r="G84" s="1044">
        <f t="shared" si="14"/>
        <v>15196362</v>
      </c>
      <c r="H84" s="1044">
        <f t="shared" si="14"/>
        <v>0</v>
      </c>
    </row>
    <row r="85" spans="1:8">
      <c r="A85" s="1417" t="s">
        <v>580</v>
      </c>
      <c r="B85" s="1418"/>
      <c r="C85" s="688">
        <f t="shared" ref="C85:H85" si="15">SUM(C86:C92)</f>
        <v>0</v>
      </c>
      <c r="D85" s="1045">
        <f t="shared" si="15"/>
        <v>0</v>
      </c>
      <c r="E85" s="1052">
        <f t="shared" si="15"/>
        <v>0</v>
      </c>
      <c r="F85" s="688">
        <f t="shared" si="15"/>
        <v>0</v>
      </c>
      <c r="G85" s="1045">
        <f t="shared" si="15"/>
        <v>0</v>
      </c>
      <c r="H85" s="1045">
        <f t="shared" si="15"/>
        <v>0</v>
      </c>
    </row>
    <row r="86" spans="1:8">
      <c r="A86" s="799"/>
      <c r="B86" s="712" t="s">
        <v>581</v>
      </c>
      <c r="C86" s="689"/>
      <c r="D86" s="1046"/>
      <c r="E86" s="1052">
        <f t="shared" ref="E86:E92" si="16">C86+D86</f>
        <v>0</v>
      </c>
      <c r="F86" s="689"/>
      <c r="G86" s="1046"/>
      <c r="H86" s="1056">
        <f t="shared" ref="H86:H149" si="17">+E86-F86</f>
        <v>0</v>
      </c>
    </row>
    <row r="87" spans="1:8">
      <c r="A87" s="799"/>
      <c r="B87" s="712" t="s">
        <v>582</v>
      </c>
      <c r="C87" s="689"/>
      <c r="D87" s="1046"/>
      <c r="E87" s="1052">
        <f t="shared" si="16"/>
        <v>0</v>
      </c>
      <c r="F87" s="689"/>
      <c r="G87" s="1046"/>
      <c r="H87" s="1056">
        <f t="shared" si="17"/>
        <v>0</v>
      </c>
    </row>
    <row r="88" spans="1:8">
      <c r="A88" s="799"/>
      <c r="B88" s="712" t="s">
        <v>583</v>
      </c>
      <c r="C88" s="689"/>
      <c r="D88" s="1046"/>
      <c r="E88" s="1052">
        <f t="shared" si="16"/>
        <v>0</v>
      </c>
      <c r="F88" s="689"/>
      <c r="G88" s="1046"/>
      <c r="H88" s="1056">
        <f t="shared" si="17"/>
        <v>0</v>
      </c>
    </row>
    <row r="89" spans="1:8">
      <c r="A89" s="799"/>
      <c r="B89" s="712" t="s">
        <v>584</v>
      </c>
      <c r="C89" s="689"/>
      <c r="D89" s="1046"/>
      <c r="E89" s="1052">
        <f t="shared" si="16"/>
        <v>0</v>
      </c>
      <c r="F89" s="689"/>
      <c r="G89" s="1046"/>
      <c r="H89" s="1056">
        <f t="shared" si="17"/>
        <v>0</v>
      </c>
    </row>
    <row r="90" spans="1:8">
      <c r="A90" s="799"/>
      <c r="B90" s="712" t="s">
        <v>585</v>
      </c>
      <c r="C90" s="689"/>
      <c r="D90" s="1046"/>
      <c r="E90" s="1052">
        <f t="shared" si="16"/>
        <v>0</v>
      </c>
      <c r="F90" s="689"/>
      <c r="G90" s="1046"/>
      <c r="H90" s="1056">
        <f t="shared" si="17"/>
        <v>0</v>
      </c>
    </row>
    <row r="91" spans="1:8">
      <c r="A91" s="799"/>
      <c r="B91" s="712" t="s">
        <v>586</v>
      </c>
      <c r="C91" s="689"/>
      <c r="D91" s="1046"/>
      <c r="E91" s="1052">
        <f t="shared" si="16"/>
        <v>0</v>
      </c>
      <c r="F91" s="689"/>
      <c r="G91" s="1046"/>
      <c r="H91" s="1056">
        <f t="shared" si="17"/>
        <v>0</v>
      </c>
    </row>
    <row r="92" spans="1:8">
      <c r="A92" s="799"/>
      <c r="B92" s="712" t="s">
        <v>587</v>
      </c>
      <c r="C92" s="689"/>
      <c r="D92" s="1046"/>
      <c r="E92" s="1052">
        <f t="shared" si="16"/>
        <v>0</v>
      </c>
      <c r="F92" s="689"/>
      <c r="G92" s="1046"/>
      <c r="H92" s="1056">
        <f t="shared" si="17"/>
        <v>0</v>
      </c>
    </row>
    <row r="93" spans="1:8">
      <c r="A93" s="1417" t="s">
        <v>588</v>
      </c>
      <c r="B93" s="1418"/>
      <c r="C93" s="688">
        <f t="shared" ref="C93:H93" si="18">SUM(C94:C102)</f>
        <v>0</v>
      </c>
      <c r="D93" s="1045">
        <f t="shared" si="18"/>
        <v>0</v>
      </c>
      <c r="E93" s="1052">
        <f t="shared" si="18"/>
        <v>0</v>
      </c>
      <c r="F93" s="688">
        <f t="shared" si="18"/>
        <v>0</v>
      </c>
      <c r="G93" s="1045">
        <f t="shared" si="18"/>
        <v>0</v>
      </c>
      <c r="H93" s="1045">
        <f t="shared" si="18"/>
        <v>0</v>
      </c>
    </row>
    <row r="94" spans="1:8">
      <c r="A94" s="799"/>
      <c r="B94" s="712" t="s">
        <v>589</v>
      </c>
      <c r="C94" s="689"/>
      <c r="D94" s="1046"/>
      <c r="E94" s="1052">
        <f t="shared" ref="E94:E102" si="19">C94+D94</f>
        <v>0</v>
      </c>
      <c r="F94" s="689"/>
      <c r="G94" s="1046"/>
      <c r="H94" s="1056">
        <f t="shared" si="17"/>
        <v>0</v>
      </c>
    </row>
    <row r="95" spans="1:8">
      <c r="A95" s="799"/>
      <c r="B95" s="712" t="s">
        <v>590</v>
      </c>
      <c r="C95" s="689"/>
      <c r="D95" s="1046"/>
      <c r="E95" s="1052">
        <f t="shared" si="19"/>
        <v>0</v>
      </c>
      <c r="F95" s="689"/>
      <c r="G95" s="1046"/>
      <c r="H95" s="1056">
        <f t="shared" si="17"/>
        <v>0</v>
      </c>
    </row>
    <row r="96" spans="1:8">
      <c r="A96" s="799"/>
      <c r="B96" s="712" t="s">
        <v>591</v>
      </c>
      <c r="C96" s="689"/>
      <c r="D96" s="1046"/>
      <c r="E96" s="1052">
        <f t="shared" si="19"/>
        <v>0</v>
      </c>
      <c r="F96" s="689"/>
      <c r="G96" s="1046"/>
      <c r="H96" s="1056">
        <f t="shared" si="17"/>
        <v>0</v>
      </c>
    </row>
    <row r="97" spans="1:8">
      <c r="A97" s="799"/>
      <c r="B97" s="712" t="s">
        <v>592</v>
      </c>
      <c r="C97" s="689"/>
      <c r="D97" s="1046"/>
      <c r="E97" s="1052">
        <f t="shared" si="19"/>
        <v>0</v>
      </c>
      <c r="F97" s="689"/>
      <c r="G97" s="1046"/>
      <c r="H97" s="1056">
        <f t="shared" si="17"/>
        <v>0</v>
      </c>
    </row>
    <row r="98" spans="1:8">
      <c r="A98" s="799"/>
      <c r="B98" s="712" t="s">
        <v>593</v>
      </c>
      <c r="C98" s="689"/>
      <c r="D98" s="1046"/>
      <c r="E98" s="1052">
        <f t="shared" si="19"/>
        <v>0</v>
      </c>
      <c r="F98" s="689"/>
      <c r="G98" s="1046"/>
      <c r="H98" s="1056">
        <f t="shared" si="17"/>
        <v>0</v>
      </c>
    </row>
    <row r="99" spans="1:8">
      <c r="A99" s="799"/>
      <c r="B99" s="712" t="s">
        <v>594</v>
      </c>
      <c r="C99" s="689"/>
      <c r="D99" s="1046"/>
      <c r="E99" s="1052">
        <f t="shared" si="19"/>
        <v>0</v>
      </c>
      <c r="F99" s="689"/>
      <c r="G99" s="1046"/>
      <c r="H99" s="1056">
        <f t="shared" si="17"/>
        <v>0</v>
      </c>
    </row>
    <row r="100" spans="1:8">
      <c r="A100" s="799"/>
      <c r="B100" s="712" t="s">
        <v>595</v>
      </c>
      <c r="C100" s="689"/>
      <c r="D100" s="1046"/>
      <c r="E100" s="1052">
        <f t="shared" si="19"/>
        <v>0</v>
      </c>
      <c r="F100" s="689"/>
      <c r="G100" s="1046"/>
      <c r="H100" s="1056">
        <f t="shared" si="17"/>
        <v>0</v>
      </c>
    </row>
    <row r="101" spans="1:8">
      <c r="A101" s="799"/>
      <c r="B101" s="712" t="s">
        <v>596</v>
      </c>
      <c r="C101" s="689"/>
      <c r="D101" s="1046"/>
      <c r="E101" s="1052">
        <f t="shared" si="19"/>
        <v>0</v>
      </c>
      <c r="F101" s="689"/>
      <c r="G101" s="1046"/>
      <c r="H101" s="1056">
        <f t="shared" si="17"/>
        <v>0</v>
      </c>
    </row>
    <row r="102" spans="1:8">
      <c r="A102" s="799"/>
      <c r="B102" s="712" t="s">
        <v>597</v>
      </c>
      <c r="C102" s="689"/>
      <c r="D102" s="1046"/>
      <c r="E102" s="1052">
        <f t="shared" si="19"/>
        <v>0</v>
      </c>
      <c r="F102" s="689"/>
      <c r="G102" s="1046"/>
      <c r="H102" s="1056">
        <f t="shared" si="17"/>
        <v>0</v>
      </c>
    </row>
    <row r="103" spans="1:8">
      <c r="A103" s="1417" t="s">
        <v>598</v>
      </c>
      <c r="B103" s="1418"/>
      <c r="C103" s="688">
        <f t="shared" ref="C103:H103" si="20">SUM(C104:C112)</f>
        <v>0</v>
      </c>
      <c r="D103" s="1045">
        <f t="shared" si="20"/>
        <v>0</v>
      </c>
      <c r="E103" s="1052">
        <f t="shared" si="20"/>
        <v>0</v>
      </c>
      <c r="F103" s="688">
        <f t="shared" si="20"/>
        <v>0</v>
      </c>
      <c r="G103" s="1045">
        <f t="shared" si="20"/>
        <v>0</v>
      </c>
      <c r="H103" s="1045">
        <f t="shared" si="20"/>
        <v>0</v>
      </c>
    </row>
    <row r="104" spans="1:8">
      <c r="A104" s="799"/>
      <c r="B104" s="712" t="s">
        <v>599</v>
      </c>
      <c r="C104" s="689"/>
      <c r="D104" s="1046"/>
      <c r="E104" s="1052">
        <f t="shared" ref="E104:E112" si="21">C104+D104</f>
        <v>0</v>
      </c>
      <c r="F104" s="689"/>
      <c r="G104" s="1046"/>
      <c r="H104" s="1056">
        <f t="shared" si="17"/>
        <v>0</v>
      </c>
    </row>
    <row r="105" spans="1:8">
      <c r="A105" s="799"/>
      <c r="B105" s="712" t="s">
        <v>600</v>
      </c>
      <c r="C105" s="689"/>
      <c r="D105" s="1046"/>
      <c r="E105" s="1052">
        <f t="shared" si="21"/>
        <v>0</v>
      </c>
      <c r="F105" s="689"/>
      <c r="G105" s="1046"/>
      <c r="H105" s="1056">
        <f t="shared" si="17"/>
        <v>0</v>
      </c>
    </row>
    <row r="106" spans="1:8">
      <c r="A106" s="799"/>
      <c r="B106" s="712" t="s">
        <v>601</v>
      </c>
      <c r="C106" s="689"/>
      <c r="D106" s="1046"/>
      <c r="E106" s="1052">
        <f t="shared" si="21"/>
        <v>0</v>
      </c>
      <c r="F106" s="689"/>
      <c r="G106" s="1046"/>
      <c r="H106" s="1056">
        <f t="shared" si="17"/>
        <v>0</v>
      </c>
    </row>
    <row r="107" spans="1:8">
      <c r="A107" s="799"/>
      <c r="B107" s="712" t="s">
        <v>602</v>
      </c>
      <c r="C107" s="689"/>
      <c r="D107" s="1046"/>
      <c r="E107" s="1052">
        <f t="shared" si="21"/>
        <v>0</v>
      </c>
      <c r="F107" s="689"/>
      <c r="G107" s="1046"/>
      <c r="H107" s="1056">
        <f t="shared" si="17"/>
        <v>0</v>
      </c>
    </row>
    <row r="108" spans="1:8" ht="15.75" thickBot="1">
      <c r="A108" s="711"/>
      <c r="B108" s="662" t="s">
        <v>603</v>
      </c>
      <c r="C108" s="700"/>
      <c r="D108" s="1047"/>
      <c r="E108" s="1053">
        <f t="shared" si="21"/>
        <v>0</v>
      </c>
      <c r="F108" s="700"/>
      <c r="G108" s="1047"/>
      <c r="H108" s="1057">
        <f t="shared" si="17"/>
        <v>0</v>
      </c>
    </row>
    <row r="109" spans="1:8">
      <c r="A109" s="799"/>
      <c r="B109" s="712" t="s">
        <v>604</v>
      </c>
      <c r="C109" s="689"/>
      <c r="D109" s="1046"/>
      <c r="E109" s="1052">
        <f t="shared" si="21"/>
        <v>0</v>
      </c>
      <c r="F109" s="689"/>
      <c r="G109" s="1046"/>
      <c r="H109" s="1056">
        <f t="shared" si="17"/>
        <v>0</v>
      </c>
    </row>
    <row r="110" spans="1:8">
      <c r="A110" s="799"/>
      <c r="B110" s="712" t="s">
        <v>605</v>
      </c>
      <c r="C110" s="689"/>
      <c r="D110" s="1046"/>
      <c r="E110" s="1052">
        <f t="shared" si="21"/>
        <v>0</v>
      </c>
      <c r="F110" s="689"/>
      <c r="G110" s="1046"/>
      <c r="H110" s="1056">
        <f t="shared" si="17"/>
        <v>0</v>
      </c>
    </row>
    <row r="111" spans="1:8">
      <c r="A111" s="799"/>
      <c r="B111" s="712" t="s">
        <v>606</v>
      </c>
      <c r="C111" s="689"/>
      <c r="D111" s="1046"/>
      <c r="E111" s="1052">
        <f t="shared" si="21"/>
        <v>0</v>
      </c>
      <c r="F111" s="689"/>
      <c r="G111" s="1046"/>
      <c r="H111" s="1056">
        <f t="shared" si="17"/>
        <v>0</v>
      </c>
    </row>
    <row r="112" spans="1:8">
      <c r="A112" s="799"/>
      <c r="B112" s="712" t="s">
        <v>607</v>
      </c>
      <c r="C112" s="689"/>
      <c r="D112" s="1046"/>
      <c r="E112" s="1052">
        <f t="shared" si="21"/>
        <v>0</v>
      </c>
      <c r="F112" s="689"/>
      <c r="G112" s="1046"/>
      <c r="H112" s="1056">
        <f t="shared" si="17"/>
        <v>0</v>
      </c>
    </row>
    <row r="113" spans="1:8">
      <c r="A113" s="1417" t="s">
        <v>608</v>
      </c>
      <c r="B113" s="1418"/>
      <c r="C113" s="688">
        <f t="shared" ref="C113:H113" si="22">SUM(C114:C122)</f>
        <v>0</v>
      </c>
      <c r="D113" s="1045">
        <f t="shared" si="22"/>
        <v>0</v>
      </c>
      <c r="E113" s="1052">
        <f t="shared" si="22"/>
        <v>0</v>
      </c>
      <c r="F113" s="688">
        <f t="shared" si="22"/>
        <v>0</v>
      </c>
      <c r="G113" s="1045">
        <f t="shared" si="22"/>
        <v>0</v>
      </c>
      <c r="H113" s="1045">
        <f t="shared" si="22"/>
        <v>0</v>
      </c>
    </row>
    <row r="114" spans="1:8">
      <c r="A114" s="799"/>
      <c r="B114" s="712" t="s">
        <v>609</v>
      </c>
      <c r="C114" s="689"/>
      <c r="D114" s="1046"/>
      <c r="E114" s="1052">
        <f t="shared" ref="E114:E122" si="23">C114+D114</f>
        <v>0</v>
      </c>
      <c r="F114" s="689"/>
      <c r="G114" s="1046"/>
      <c r="H114" s="1056">
        <f t="shared" si="17"/>
        <v>0</v>
      </c>
    </row>
    <row r="115" spans="1:8">
      <c r="A115" s="799"/>
      <c r="B115" s="712" t="s">
        <v>610</v>
      </c>
      <c r="C115" s="689"/>
      <c r="D115" s="1046"/>
      <c r="E115" s="1052">
        <f t="shared" si="23"/>
        <v>0</v>
      </c>
      <c r="F115" s="689"/>
      <c r="G115" s="1046"/>
      <c r="H115" s="1056">
        <f t="shared" si="17"/>
        <v>0</v>
      </c>
    </row>
    <row r="116" spans="1:8">
      <c r="A116" s="799"/>
      <c r="B116" s="712" t="s">
        <v>611</v>
      </c>
      <c r="C116" s="689"/>
      <c r="D116" s="1046"/>
      <c r="E116" s="1052">
        <f t="shared" si="23"/>
        <v>0</v>
      </c>
      <c r="F116" s="689"/>
      <c r="G116" s="1046"/>
      <c r="H116" s="1056">
        <f t="shared" si="17"/>
        <v>0</v>
      </c>
    </row>
    <row r="117" spans="1:8">
      <c r="A117" s="799"/>
      <c r="B117" s="712" t="s">
        <v>612</v>
      </c>
      <c r="C117" s="689"/>
      <c r="D117" s="1046"/>
      <c r="E117" s="1052">
        <f t="shared" si="23"/>
        <v>0</v>
      </c>
      <c r="F117" s="689"/>
      <c r="G117" s="1046"/>
      <c r="H117" s="1056">
        <f t="shared" si="17"/>
        <v>0</v>
      </c>
    </row>
    <row r="118" spans="1:8">
      <c r="A118" s="799"/>
      <c r="B118" s="712" t="s">
        <v>613</v>
      </c>
      <c r="C118" s="689"/>
      <c r="D118" s="1046"/>
      <c r="E118" s="1052">
        <f t="shared" si="23"/>
        <v>0</v>
      </c>
      <c r="F118" s="689"/>
      <c r="G118" s="1046"/>
      <c r="H118" s="1056">
        <f t="shared" si="17"/>
        <v>0</v>
      </c>
    </row>
    <row r="119" spans="1:8">
      <c r="A119" s="799"/>
      <c r="B119" s="712" t="s">
        <v>614</v>
      </c>
      <c r="C119" s="689"/>
      <c r="D119" s="1046"/>
      <c r="E119" s="1052">
        <f t="shared" si="23"/>
        <v>0</v>
      </c>
      <c r="F119" s="689"/>
      <c r="G119" s="1046"/>
      <c r="H119" s="1056">
        <f t="shared" si="17"/>
        <v>0</v>
      </c>
    </row>
    <row r="120" spans="1:8">
      <c r="A120" s="799"/>
      <c r="B120" s="712" t="s">
        <v>615</v>
      </c>
      <c r="C120" s="689"/>
      <c r="D120" s="1046"/>
      <c r="E120" s="1052">
        <f t="shared" si="23"/>
        <v>0</v>
      </c>
      <c r="F120" s="689"/>
      <c r="G120" s="1046"/>
      <c r="H120" s="1056">
        <f t="shared" si="17"/>
        <v>0</v>
      </c>
    </row>
    <row r="121" spans="1:8">
      <c r="A121" s="799"/>
      <c r="B121" s="712" t="s">
        <v>616</v>
      </c>
      <c r="C121" s="689"/>
      <c r="D121" s="1046"/>
      <c r="E121" s="1052">
        <f t="shared" si="23"/>
        <v>0</v>
      </c>
      <c r="F121" s="689"/>
      <c r="G121" s="1046"/>
      <c r="H121" s="1056">
        <f t="shared" si="17"/>
        <v>0</v>
      </c>
    </row>
    <row r="122" spans="1:8">
      <c r="A122" s="799"/>
      <c r="B122" s="712" t="s">
        <v>617</v>
      </c>
      <c r="C122" s="689"/>
      <c r="D122" s="1046"/>
      <c r="E122" s="1052">
        <f t="shared" si="23"/>
        <v>0</v>
      </c>
      <c r="F122" s="689"/>
      <c r="G122" s="1046"/>
      <c r="H122" s="1056">
        <f t="shared" si="17"/>
        <v>0</v>
      </c>
    </row>
    <row r="123" spans="1:8">
      <c r="A123" s="1417" t="s">
        <v>618</v>
      </c>
      <c r="B123" s="1418"/>
      <c r="C123" s="688">
        <f t="shared" ref="C123:H123" si="24">SUM(C124:C132)</f>
        <v>0</v>
      </c>
      <c r="D123" s="1045">
        <f t="shared" si="24"/>
        <v>0</v>
      </c>
      <c r="E123" s="1052">
        <f t="shared" si="24"/>
        <v>0</v>
      </c>
      <c r="F123" s="688">
        <f t="shared" si="24"/>
        <v>0</v>
      </c>
      <c r="G123" s="1045">
        <f t="shared" si="24"/>
        <v>0</v>
      </c>
      <c r="H123" s="1045">
        <f t="shared" si="24"/>
        <v>0</v>
      </c>
    </row>
    <row r="124" spans="1:8">
      <c r="A124" s="799"/>
      <c r="B124" s="712" t="s">
        <v>619</v>
      </c>
      <c r="C124" s="689">
        <v>0</v>
      </c>
      <c r="D124" s="1046"/>
      <c r="E124" s="1052">
        <f t="shared" ref="E124:E132" si="25">C124+D124</f>
        <v>0</v>
      </c>
      <c r="F124" s="689"/>
      <c r="G124" s="1046"/>
      <c r="H124" s="1056">
        <f t="shared" si="17"/>
        <v>0</v>
      </c>
    </row>
    <row r="125" spans="1:8">
      <c r="A125" s="799"/>
      <c r="B125" s="712" t="s">
        <v>620</v>
      </c>
      <c r="C125" s="689"/>
      <c r="D125" s="1046"/>
      <c r="E125" s="1052">
        <f t="shared" si="25"/>
        <v>0</v>
      </c>
      <c r="F125" s="689"/>
      <c r="G125" s="1046"/>
      <c r="H125" s="1056">
        <f t="shared" si="17"/>
        <v>0</v>
      </c>
    </row>
    <row r="126" spans="1:8">
      <c r="A126" s="799"/>
      <c r="B126" s="712" t="s">
        <v>621</v>
      </c>
      <c r="C126" s="689"/>
      <c r="D126" s="1046"/>
      <c r="E126" s="1052">
        <f t="shared" si="25"/>
        <v>0</v>
      </c>
      <c r="F126" s="689"/>
      <c r="G126" s="1046"/>
      <c r="H126" s="1056">
        <f t="shared" si="17"/>
        <v>0</v>
      </c>
    </row>
    <row r="127" spans="1:8">
      <c r="A127" s="799"/>
      <c r="B127" s="712" t="s">
        <v>622</v>
      </c>
      <c r="C127" s="689"/>
      <c r="D127" s="1046"/>
      <c r="E127" s="1052">
        <f t="shared" si="25"/>
        <v>0</v>
      </c>
      <c r="F127" s="689"/>
      <c r="G127" s="1046"/>
      <c r="H127" s="1056">
        <f t="shared" si="17"/>
        <v>0</v>
      </c>
    </row>
    <row r="128" spans="1:8">
      <c r="A128" s="799"/>
      <c r="B128" s="712" t="s">
        <v>623</v>
      </c>
      <c r="C128" s="689"/>
      <c r="D128" s="1046"/>
      <c r="E128" s="1052">
        <f t="shared" si="25"/>
        <v>0</v>
      </c>
      <c r="F128" s="689"/>
      <c r="G128" s="1046"/>
      <c r="H128" s="1056">
        <f t="shared" si="17"/>
        <v>0</v>
      </c>
    </row>
    <row r="129" spans="1:8">
      <c r="A129" s="799"/>
      <c r="B129" s="712" t="s">
        <v>624</v>
      </c>
      <c r="C129" s="689"/>
      <c r="D129" s="1046"/>
      <c r="E129" s="1052">
        <f t="shared" si="25"/>
        <v>0</v>
      </c>
      <c r="F129" s="689"/>
      <c r="G129" s="1046"/>
      <c r="H129" s="1056">
        <f t="shared" si="17"/>
        <v>0</v>
      </c>
    </row>
    <row r="130" spans="1:8">
      <c r="A130" s="799"/>
      <c r="B130" s="712" t="s">
        <v>625</v>
      </c>
      <c r="C130" s="689"/>
      <c r="D130" s="1046"/>
      <c r="E130" s="1052">
        <f t="shared" si="25"/>
        <v>0</v>
      </c>
      <c r="F130" s="689"/>
      <c r="G130" s="1046"/>
      <c r="H130" s="1056">
        <f t="shared" si="17"/>
        <v>0</v>
      </c>
    </row>
    <row r="131" spans="1:8">
      <c r="A131" s="799"/>
      <c r="B131" s="712" t="s">
        <v>626</v>
      </c>
      <c r="C131" s="689"/>
      <c r="D131" s="1046"/>
      <c r="E131" s="1052">
        <f t="shared" si="25"/>
        <v>0</v>
      </c>
      <c r="F131" s="689"/>
      <c r="G131" s="1046"/>
      <c r="H131" s="1056">
        <f t="shared" si="17"/>
        <v>0</v>
      </c>
    </row>
    <row r="132" spans="1:8">
      <c r="A132" s="799"/>
      <c r="B132" s="712" t="s">
        <v>627</v>
      </c>
      <c r="C132" s="689"/>
      <c r="D132" s="1046"/>
      <c r="E132" s="1052">
        <f t="shared" si="25"/>
        <v>0</v>
      </c>
      <c r="F132" s="689"/>
      <c r="G132" s="1046"/>
      <c r="H132" s="1056">
        <f t="shared" si="17"/>
        <v>0</v>
      </c>
    </row>
    <row r="133" spans="1:8">
      <c r="A133" s="1417" t="s">
        <v>628</v>
      </c>
      <c r="B133" s="1418"/>
      <c r="C133" s="688">
        <f t="shared" ref="C133:H133" si="26">SUM(C134:C136)</f>
        <v>0</v>
      </c>
      <c r="D133" s="1045">
        <f t="shared" si="26"/>
        <v>0</v>
      </c>
      <c r="E133" s="1052">
        <f t="shared" si="26"/>
        <v>0</v>
      </c>
      <c r="F133" s="688">
        <f t="shared" si="26"/>
        <v>0</v>
      </c>
      <c r="G133" s="1045">
        <f t="shared" si="26"/>
        <v>0</v>
      </c>
      <c r="H133" s="1045">
        <f t="shared" si="26"/>
        <v>0</v>
      </c>
    </row>
    <row r="134" spans="1:8">
      <c r="A134" s="799"/>
      <c r="B134" s="712" t="s">
        <v>629</v>
      </c>
      <c r="C134" s="689"/>
      <c r="D134" s="1046"/>
      <c r="E134" s="1052">
        <f>C134+D134</f>
        <v>0</v>
      </c>
      <c r="F134" s="689"/>
      <c r="G134" s="1046"/>
      <c r="H134" s="1056">
        <f t="shared" si="17"/>
        <v>0</v>
      </c>
    </row>
    <row r="135" spans="1:8">
      <c r="A135" s="799"/>
      <c r="B135" s="712" t="s">
        <v>630</v>
      </c>
      <c r="C135" s="689"/>
      <c r="D135" s="1046"/>
      <c r="E135" s="1052">
        <f>C135+D135</f>
        <v>0</v>
      </c>
      <c r="F135" s="689"/>
      <c r="G135" s="1046"/>
      <c r="H135" s="1056">
        <f t="shared" si="17"/>
        <v>0</v>
      </c>
    </row>
    <row r="136" spans="1:8">
      <c r="A136" s="799"/>
      <c r="B136" s="712" t="s">
        <v>631</v>
      </c>
      <c r="C136" s="689"/>
      <c r="D136" s="1046"/>
      <c r="E136" s="1052">
        <f>C136+D136</f>
        <v>0</v>
      </c>
      <c r="F136" s="689"/>
      <c r="G136" s="1046"/>
      <c r="H136" s="1056">
        <f t="shared" si="17"/>
        <v>0</v>
      </c>
    </row>
    <row r="137" spans="1:8">
      <c r="A137" s="1417" t="s">
        <v>632</v>
      </c>
      <c r="B137" s="1418"/>
      <c r="C137" s="688">
        <f t="shared" ref="C137:H137" si="27">SUM(C138:C145)</f>
        <v>0</v>
      </c>
      <c r="D137" s="1045">
        <f t="shared" si="27"/>
        <v>0</v>
      </c>
      <c r="E137" s="1052">
        <f t="shared" si="27"/>
        <v>0</v>
      </c>
      <c r="F137" s="688">
        <f t="shared" si="27"/>
        <v>0</v>
      </c>
      <c r="G137" s="1045">
        <f t="shared" si="27"/>
        <v>0</v>
      </c>
      <c r="H137" s="1045">
        <f t="shared" si="27"/>
        <v>0</v>
      </c>
    </row>
    <row r="138" spans="1:8">
      <c r="A138" s="799"/>
      <c r="B138" s="712" t="s">
        <v>633</v>
      </c>
      <c r="C138" s="689"/>
      <c r="D138" s="1046"/>
      <c r="E138" s="1052">
        <f t="shared" ref="E138:E145" si="28">C138+D138</f>
        <v>0</v>
      </c>
      <c r="F138" s="689"/>
      <c r="G138" s="1046"/>
      <c r="H138" s="1056">
        <f t="shared" si="17"/>
        <v>0</v>
      </c>
    </row>
    <row r="139" spans="1:8">
      <c r="A139" s="799"/>
      <c r="B139" s="712" t="s">
        <v>634</v>
      </c>
      <c r="C139" s="689"/>
      <c r="D139" s="1046"/>
      <c r="E139" s="1052">
        <f t="shared" si="28"/>
        <v>0</v>
      </c>
      <c r="F139" s="689"/>
      <c r="G139" s="1046"/>
      <c r="H139" s="1056">
        <f t="shared" si="17"/>
        <v>0</v>
      </c>
    </row>
    <row r="140" spans="1:8">
      <c r="A140" s="799"/>
      <c r="B140" s="712" t="s">
        <v>635</v>
      </c>
      <c r="C140" s="689"/>
      <c r="D140" s="1046"/>
      <c r="E140" s="1052">
        <f t="shared" si="28"/>
        <v>0</v>
      </c>
      <c r="F140" s="689"/>
      <c r="G140" s="1046"/>
      <c r="H140" s="1056">
        <f t="shared" si="17"/>
        <v>0</v>
      </c>
    </row>
    <row r="141" spans="1:8">
      <c r="A141" s="799"/>
      <c r="B141" s="712" t="s">
        <v>636</v>
      </c>
      <c r="C141" s="689"/>
      <c r="D141" s="1046"/>
      <c r="E141" s="1052">
        <f t="shared" si="28"/>
        <v>0</v>
      </c>
      <c r="F141" s="689"/>
      <c r="G141" s="1046"/>
      <c r="H141" s="1056">
        <f t="shared" si="17"/>
        <v>0</v>
      </c>
    </row>
    <row r="142" spans="1:8">
      <c r="A142" s="799"/>
      <c r="B142" s="712" t="s">
        <v>637</v>
      </c>
      <c r="C142" s="689"/>
      <c r="D142" s="1046"/>
      <c r="E142" s="1052">
        <f t="shared" si="28"/>
        <v>0</v>
      </c>
      <c r="F142" s="689"/>
      <c r="G142" s="1046"/>
      <c r="H142" s="1056">
        <f t="shared" si="17"/>
        <v>0</v>
      </c>
    </row>
    <row r="143" spans="1:8" ht="15.75" thickBot="1">
      <c r="A143" s="711"/>
      <c r="B143" s="662" t="s">
        <v>638</v>
      </c>
      <c r="C143" s="700"/>
      <c r="D143" s="1047"/>
      <c r="E143" s="1053">
        <f t="shared" si="28"/>
        <v>0</v>
      </c>
      <c r="F143" s="700"/>
      <c r="G143" s="1047"/>
      <c r="H143" s="1057">
        <f t="shared" si="17"/>
        <v>0</v>
      </c>
    </row>
    <row r="144" spans="1:8">
      <c r="A144" s="799"/>
      <c r="B144" s="712" t="s">
        <v>639</v>
      </c>
      <c r="C144" s="689"/>
      <c r="D144" s="1046"/>
      <c r="E144" s="1052">
        <f t="shared" si="28"/>
        <v>0</v>
      </c>
      <c r="F144" s="689"/>
      <c r="G144" s="1046"/>
      <c r="H144" s="1056">
        <f t="shared" si="17"/>
        <v>0</v>
      </c>
    </row>
    <row r="145" spans="1:9">
      <c r="A145" s="799"/>
      <c r="B145" s="712" t="s">
        <v>640</v>
      </c>
      <c r="C145" s="689"/>
      <c r="D145" s="1046"/>
      <c r="E145" s="1052">
        <f t="shared" si="28"/>
        <v>0</v>
      </c>
      <c r="F145" s="689"/>
      <c r="G145" s="1046"/>
      <c r="H145" s="1056">
        <f t="shared" si="17"/>
        <v>0</v>
      </c>
    </row>
    <row r="146" spans="1:9">
      <c r="A146" s="1417" t="s">
        <v>641</v>
      </c>
      <c r="B146" s="1418"/>
      <c r="C146" s="688">
        <f t="shared" ref="C146:H146" si="29">SUM(C147:C149)</f>
        <v>0</v>
      </c>
      <c r="D146" s="1045">
        <f t="shared" si="29"/>
        <v>0</v>
      </c>
      <c r="E146" s="1052">
        <f t="shared" si="29"/>
        <v>0</v>
      </c>
      <c r="F146" s="688">
        <f t="shared" si="29"/>
        <v>0</v>
      </c>
      <c r="G146" s="1045">
        <f t="shared" si="29"/>
        <v>0</v>
      </c>
      <c r="H146" s="1045">
        <f t="shared" si="29"/>
        <v>0</v>
      </c>
    </row>
    <row r="147" spans="1:9">
      <c r="A147" s="799"/>
      <c r="B147" s="712" t="s">
        <v>642</v>
      </c>
      <c r="C147" s="689"/>
      <c r="D147" s="1046"/>
      <c r="E147" s="1052">
        <f>C147+D147</f>
        <v>0</v>
      </c>
      <c r="F147" s="689"/>
      <c r="G147" s="1046"/>
      <c r="H147" s="1056">
        <f t="shared" si="17"/>
        <v>0</v>
      </c>
    </row>
    <row r="148" spans="1:9">
      <c r="A148" s="799"/>
      <c r="B148" s="712" t="s">
        <v>643</v>
      </c>
      <c r="C148" s="689"/>
      <c r="D148" s="1046"/>
      <c r="E148" s="1052">
        <f>C148+D148</f>
        <v>0</v>
      </c>
      <c r="F148" s="689"/>
      <c r="G148" s="1046"/>
      <c r="H148" s="1056">
        <f t="shared" si="17"/>
        <v>0</v>
      </c>
    </row>
    <row r="149" spans="1:9">
      <c r="A149" s="799"/>
      <c r="B149" s="712" t="s">
        <v>644</v>
      </c>
      <c r="C149" s="689"/>
      <c r="D149" s="1046"/>
      <c r="E149" s="1052">
        <f>C149+D149</f>
        <v>0</v>
      </c>
      <c r="F149" s="689"/>
      <c r="G149" s="1046"/>
      <c r="H149" s="1056">
        <f t="shared" si="17"/>
        <v>0</v>
      </c>
    </row>
    <row r="150" spans="1:9">
      <c r="A150" s="1417" t="s">
        <v>645</v>
      </c>
      <c r="B150" s="1418"/>
      <c r="C150" s="688">
        <f t="shared" ref="C150:H150" si="30">SUM(C151:C157)</f>
        <v>18000000</v>
      </c>
      <c r="D150" s="1045">
        <f t="shared" si="30"/>
        <v>-2803638</v>
      </c>
      <c r="E150" s="1052">
        <f t="shared" si="30"/>
        <v>15196362</v>
      </c>
      <c r="F150" s="688">
        <f t="shared" si="30"/>
        <v>15196362</v>
      </c>
      <c r="G150" s="1045">
        <f t="shared" si="30"/>
        <v>15196362</v>
      </c>
      <c r="H150" s="1045">
        <f t="shared" si="30"/>
        <v>0</v>
      </c>
    </row>
    <row r="151" spans="1:9">
      <c r="A151" s="799"/>
      <c r="B151" s="712" t="s">
        <v>646</v>
      </c>
      <c r="C151" s="689">
        <f>+'ETCA II-04'!B74</f>
        <v>10000000</v>
      </c>
      <c r="D151" s="1046">
        <f>+'ETCA II-04'!C74</f>
        <v>-16</v>
      </c>
      <c r="E151" s="1052">
        <f t="shared" ref="E151:E158" si="31">C151+D151</f>
        <v>9999984</v>
      </c>
      <c r="F151" s="689">
        <f>+'ETCA II-04'!E74</f>
        <v>9999984</v>
      </c>
      <c r="G151" s="1046">
        <f>+'ETCA II-04'!F74</f>
        <v>9999984</v>
      </c>
      <c r="H151" s="1056">
        <f t="shared" ref="H151:H157" si="32">+E151-F151</f>
        <v>0</v>
      </c>
    </row>
    <row r="152" spans="1:9">
      <c r="A152" s="799"/>
      <c r="B152" s="712" t="s">
        <v>647</v>
      </c>
      <c r="C152" s="689">
        <f>+'ETCA II-04'!B75</f>
        <v>8000000</v>
      </c>
      <c r="D152" s="1046">
        <f>+'ETCA II-04'!C75</f>
        <v>-2803622</v>
      </c>
      <c r="E152" s="1052">
        <f t="shared" si="31"/>
        <v>5196378</v>
      </c>
      <c r="F152" s="689">
        <f>+'ETCA II-04'!E75</f>
        <v>5196378</v>
      </c>
      <c r="G152" s="1046">
        <f>+'ETCA II-04'!F75</f>
        <v>5196378</v>
      </c>
      <c r="H152" s="1056">
        <f t="shared" si="32"/>
        <v>0</v>
      </c>
    </row>
    <row r="153" spans="1:9">
      <c r="A153" s="799"/>
      <c r="B153" s="712" t="s">
        <v>648</v>
      </c>
      <c r="C153" s="689"/>
      <c r="D153" s="1046"/>
      <c r="E153" s="1052">
        <f t="shared" si="31"/>
        <v>0</v>
      </c>
      <c r="F153" s="689"/>
      <c r="G153" s="1046"/>
      <c r="H153" s="1056">
        <f t="shared" si="32"/>
        <v>0</v>
      </c>
    </row>
    <row r="154" spans="1:9">
      <c r="A154" s="799"/>
      <c r="B154" s="712" t="s">
        <v>649</v>
      </c>
      <c r="C154" s="689"/>
      <c r="D154" s="1046"/>
      <c r="E154" s="1052">
        <f t="shared" si="31"/>
        <v>0</v>
      </c>
      <c r="F154" s="689"/>
      <c r="G154" s="1046"/>
      <c r="H154" s="1056">
        <f t="shared" si="32"/>
        <v>0</v>
      </c>
    </row>
    <row r="155" spans="1:9">
      <c r="A155" s="799"/>
      <c r="B155" s="712" t="s">
        <v>650</v>
      </c>
      <c r="C155" s="689"/>
      <c r="D155" s="1046"/>
      <c r="E155" s="1052">
        <f t="shared" si="31"/>
        <v>0</v>
      </c>
      <c r="F155" s="689"/>
      <c r="G155" s="1046"/>
      <c r="H155" s="1056">
        <f t="shared" si="32"/>
        <v>0</v>
      </c>
      <c r="I155" s="501" t="str">
        <f>IF((C159-'ETCA II-04'!B81)&gt;0.9,"ERROR!!!!! EL MONTO NO COINCIDE CON LO REPORTADO EN EL FORMATO ETCA-II-04 EN EL TOTAL DEL GASTO","")</f>
        <v/>
      </c>
    </row>
    <row r="156" spans="1:9">
      <c r="A156" s="799"/>
      <c r="B156" s="712" t="s">
        <v>651</v>
      </c>
      <c r="C156" s="689"/>
      <c r="D156" s="1046"/>
      <c r="E156" s="1052">
        <f t="shared" si="31"/>
        <v>0</v>
      </c>
      <c r="F156" s="689"/>
      <c r="G156" s="1046"/>
      <c r="H156" s="1056">
        <f t="shared" si="32"/>
        <v>0</v>
      </c>
      <c r="I156" s="501" t="str">
        <f>IF((D159-'ETCA II-04'!C81)&gt;0.9,"ERROR!!!!! EL MONTO NO COINCIDE CON LO REPORTADO EN EL FORMATO ETCA-II-04 EN EL TOTAL DEL GASTO","")</f>
        <v/>
      </c>
    </row>
    <row r="157" spans="1:9">
      <c r="A157" s="799"/>
      <c r="B157" s="712" t="s">
        <v>652</v>
      </c>
      <c r="C157" s="689"/>
      <c r="D157" s="1046"/>
      <c r="E157" s="1052">
        <f t="shared" si="31"/>
        <v>0</v>
      </c>
      <c r="F157" s="689"/>
      <c r="G157" s="1046"/>
      <c r="H157" s="1056">
        <f t="shared" si="32"/>
        <v>0</v>
      </c>
      <c r="I157" s="501" t="str">
        <f>IF((E159-'ETCA II-04'!D81)&gt;0.9,"ERROR!!!!! EL MONTO NO COINCIDE CON LO REPORTADO EN EL FORMATO ETCA-II-04 EN EL TOTAL DEL GASTO","")</f>
        <v/>
      </c>
    </row>
    <row r="158" spans="1:9">
      <c r="A158" s="799"/>
      <c r="B158" s="712"/>
      <c r="C158" s="688"/>
      <c r="D158" s="1045"/>
      <c r="E158" s="1052">
        <f t="shared" si="31"/>
        <v>0</v>
      </c>
      <c r="F158" s="688"/>
      <c r="G158" s="1045"/>
      <c r="H158" s="1056"/>
      <c r="I158" s="501" t="str">
        <f>IF((H159-'ETCA II-04'!G81)&gt;0.9,"ERROR!!!!! EL MONTO NO COINCIDE CON LO REPORTADO EN EL FORMATO ETCA-II-04 EN EL TOTAL DEL GASTO","")</f>
        <v/>
      </c>
    </row>
    <row r="159" spans="1:9">
      <c r="A159" s="1427" t="s">
        <v>654</v>
      </c>
      <c r="B159" s="1428"/>
      <c r="C159" s="687">
        <f>+C10+C84</f>
        <v>88528385</v>
      </c>
      <c r="D159" s="1044">
        <f>+D10+D84+1</f>
        <v>14404621.100000001</v>
      </c>
      <c r="E159" s="1054">
        <f>+E10+E84</f>
        <v>102933006.09999999</v>
      </c>
      <c r="F159" s="687">
        <f t="shared" ref="F159" si="33">+F10+F84</f>
        <v>102933006</v>
      </c>
      <c r="G159" s="1044">
        <f>+G10+G84-1</f>
        <v>94691106.600000009</v>
      </c>
      <c r="H159" s="1044">
        <f>+H10+H84</f>
        <v>0</v>
      </c>
      <c r="I159" s="501" t="str">
        <f>IF((F159-'ETCA II-04'!E81)&gt;0.9,"ERROR!!!!! EL MONTO NO COINCIDE CON LO REPORTADO EN EL FORMATO ETCA-II-04 EN EL TOTAL DEL GASTO","")</f>
        <v/>
      </c>
    </row>
    <row r="160" spans="1:9" ht="15.75" thickBot="1">
      <c r="A160" s="711"/>
      <c r="B160" s="662"/>
      <c r="C160" s="663"/>
      <c r="D160" s="1048"/>
      <c r="E160" s="1048"/>
      <c r="F160" s="663"/>
      <c r="G160" s="1048"/>
      <c r="H160" s="1058"/>
      <c r="I160" s="501" t="str">
        <f>IF((G159-'ETCA II-04'!F81)&gt;0.9,"ERROR!!!!! EL MONTO NO COINCIDE CON LO REPORTADO EN EL FORMATO ETCA-II-04 EN EL TOTAL DEL GASTO","")</f>
        <v/>
      </c>
    </row>
  </sheetData>
  <sheetProtection formatColumns="0" formatRows="0"/>
  <mergeCells count="30">
    <mergeCell ref="A159:B159"/>
    <mergeCell ref="A76:B76"/>
    <mergeCell ref="A84:B84"/>
    <mergeCell ref="A85:B85"/>
    <mergeCell ref="A93:B93"/>
    <mergeCell ref="A103:B103"/>
    <mergeCell ref="A113:B113"/>
    <mergeCell ref="A123:B123"/>
    <mergeCell ref="A133:B133"/>
    <mergeCell ref="A137:B137"/>
    <mergeCell ref="A146:B146"/>
    <mergeCell ref="A150:B150"/>
    <mergeCell ref="A72:B72"/>
    <mergeCell ref="A7:B8"/>
    <mergeCell ref="C7:G7"/>
    <mergeCell ref="H7:H8"/>
    <mergeCell ref="A10:B10"/>
    <mergeCell ref="A11:B11"/>
    <mergeCell ref="A19:B19"/>
    <mergeCell ref="A29:B29"/>
    <mergeCell ref="A39:B39"/>
    <mergeCell ref="A49:B49"/>
    <mergeCell ref="A59:B59"/>
    <mergeCell ref="A63:B63"/>
    <mergeCell ref="A6:H6"/>
    <mergeCell ref="A1:H1"/>
    <mergeCell ref="A2:H2"/>
    <mergeCell ref="A3:H3"/>
    <mergeCell ref="A4:H4"/>
    <mergeCell ref="A5:H5"/>
  </mergeCells>
  <pageMargins left="0.70866141732283472" right="0.70866141732283472"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dimension ref="A1:H40"/>
  <sheetViews>
    <sheetView view="pageBreakPreview" zoomScaleNormal="100" zoomScaleSheetLayoutView="100" workbookViewId="0">
      <selection activeCell="J17" sqref="J17"/>
    </sheetView>
  </sheetViews>
  <sheetFormatPr baseColWidth="10" defaultColWidth="11.28515625" defaultRowHeight="16.5"/>
  <cols>
    <col min="1" max="1" width="36.7109375" style="273" customWidth="1"/>
    <col min="2" max="2" width="13.7109375" style="273" customWidth="1"/>
    <col min="3" max="3" width="12" style="273" customWidth="1"/>
    <col min="4" max="4" width="13" style="273" customWidth="1"/>
    <col min="5" max="5" width="13.7109375" style="273" customWidth="1"/>
    <col min="6" max="6" width="15.7109375" style="273" customWidth="1"/>
    <col min="7" max="7" width="12.140625" style="273" customWidth="1"/>
    <col min="8" max="16384" width="11.28515625" style="273"/>
  </cols>
  <sheetData>
    <row r="1" spans="1:8">
      <c r="A1" s="1278" t="s">
        <v>23</v>
      </c>
      <c r="B1" s="1278"/>
      <c r="C1" s="1278"/>
      <c r="D1" s="1278"/>
      <c r="E1" s="1278"/>
      <c r="F1" s="1278"/>
      <c r="G1" s="1278"/>
    </row>
    <row r="2" spans="1:8" s="274" customFormat="1" ht="15.75">
      <c r="A2" s="1278" t="s">
        <v>510</v>
      </c>
      <c r="B2" s="1278"/>
      <c r="C2" s="1278"/>
      <c r="D2" s="1278"/>
      <c r="E2" s="1278"/>
      <c r="F2" s="1278"/>
      <c r="G2" s="1278"/>
    </row>
    <row r="3" spans="1:8" s="274" customFormat="1" ht="15.75">
      <c r="A3" s="1278" t="s">
        <v>655</v>
      </c>
      <c r="B3" s="1278"/>
      <c r="C3" s="1278"/>
      <c r="D3" s="1278"/>
      <c r="E3" s="1278"/>
      <c r="F3" s="1278"/>
      <c r="G3" s="1278"/>
    </row>
    <row r="4" spans="1:8" s="274" customFormat="1" ht="15.75">
      <c r="A4" s="1279" t="str">
        <f>'ETCA-I-01'!A3:G3</f>
        <v>TELEVISORA DE HERMOSILLO, S.A. de C.V.</v>
      </c>
      <c r="B4" s="1279"/>
      <c r="C4" s="1279"/>
      <c r="D4" s="1279"/>
      <c r="E4" s="1279"/>
      <c r="F4" s="1279"/>
      <c r="G4" s="1279"/>
    </row>
    <row r="5" spans="1:8" s="274" customFormat="1">
      <c r="A5" s="1280" t="str">
        <f>'ETCA-I-03'!A4:D4</f>
        <v>Del 01 de Enero al 31 de Diciembre de 2019</v>
      </c>
      <c r="B5" s="1280"/>
      <c r="C5" s="1280"/>
      <c r="D5" s="1280"/>
      <c r="E5" s="1280"/>
      <c r="F5" s="1280"/>
      <c r="G5" s="1280"/>
    </row>
    <row r="6" spans="1:8" s="275" customFormat="1" ht="17.25" thickBot="1">
      <c r="A6" s="1404" t="s">
        <v>656</v>
      </c>
      <c r="B6" s="1404"/>
      <c r="C6" s="1404"/>
      <c r="D6" s="1404"/>
      <c r="E6" s="1404"/>
      <c r="F6" s="164"/>
      <c r="G6" s="741"/>
    </row>
    <row r="7" spans="1:8" s="276" customFormat="1" ht="38.25">
      <c r="A7" s="1347" t="s">
        <v>250</v>
      </c>
      <c r="B7" s="197" t="s">
        <v>514</v>
      </c>
      <c r="C7" s="197" t="s">
        <v>442</v>
      </c>
      <c r="D7" s="197" t="s">
        <v>515</v>
      </c>
      <c r="E7" s="198" t="s">
        <v>516</v>
      </c>
      <c r="F7" s="198" t="s">
        <v>517</v>
      </c>
      <c r="G7" s="199" t="s">
        <v>518</v>
      </c>
    </row>
    <row r="8" spans="1:8" s="277" customFormat="1" ht="15.75" customHeight="1" thickBot="1">
      <c r="A8" s="1351"/>
      <c r="B8" s="201" t="s">
        <v>422</v>
      </c>
      <c r="C8" s="201" t="s">
        <v>423</v>
      </c>
      <c r="D8" s="201" t="s">
        <v>519</v>
      </c>
      <c r="E8" s="201" t="s">
        <v>425</v>
      </c>
      <c r="F8" s="201" t="s">
        <v>426</v>
      </c>
      <c r="G8" s="203" t="s">
        <v>520</v>
      </c>
    </row>
    <row r="9" spans="1:8" ht="21.75" customHeight="1">
      <c r="A9" s="282" t="s">
        <v>657</v>
      </c>
      <c r="B9" s="451">
        <f>+'ETCA-II-05'!C11+'ETCA-II-05'!C19+'ETCA-II-05'!C29</f>
        <v>70528385</v>
      </c>
      <c r="C9" s="451">
        <f>+'ETCA-II-05'!D11+'ETCA-II-05'!D19+'ETCA-II-05'!D29+1</f>
        <v>16911362.100000001</v>
      </c>
      <c r="D9" s="452">
        <f>C9+B9</f>
        <v>87439747.099999994</v>
      </c>
      <c r="E9" s="451">
        <f>+'ETCA-II-05'!F11+'ETCA-II-05'!F19+'ETCA-II-05'!F29</f>
        <v>87439747</v>
      </c>
      <c r="F9" s="451">
        <f>+'ETCA-II-05'!G11+'ETCA-II-05'!G19+'ETCA-II-05'!G29-0.3</f>
        <v>79207392.300000012</v>
      </c>
      <c r="G9" s="453">
        <f>D9-E9</f>
        <v>9.9999994039535522E-2</v>
      </c>
    </row>
    <row r="10" spans="1:8" ht="22.5" customHeight="1">
      <c r="A10" s="282" t="s">
        <v>658</v>
      </c>
      <c r="B10" s="451">
        <f>+'ETCA-II-13'!C121</f>
        <v>0</v>
      </c>
      <c r="C10" s="451">
        <f>+'ETCA-II-13'!D121</f>
        <v>296897</v>
      </c>
      <c r="D10" s="452">
        <f>C10+B10</f>
        <v>296897</v>
      </c>
      <c r="E10" s="451">
        <f>+'ETCA-II-13'!F121</f>
        <v>296897</v>
      </c>
      <c r="F10" s="451">
        <f>+'ETCA-II-13'!G121-0.4</f>
        <v>287352.59999999998</v>
      </c>
      <c r="G10" s="453">
        <f>D10-E10</f>
        <v>0</v>
      </c>
    </row>
    <row r="11" spans="1:8" ht="22.5" customHeight="1">
      <c r="A11" s="282" t="s">
        <v>659</v>
      </c>
      <c r="B11" s="451">
        <f>+'ETCA-II-05'!C150</f>
        <v>18000000</v>
      </c>
      <c r="C11" s="451">
        <f>+'ETCA-II-05'!D150</f>
        <v>-2803638</v>
      </c>
      <c r="D11" s="452">
        <f>C11+B11</f>
        <v>15196362</v>
      </c>
      <c r="E11" s="451">
        <f>+'ETCA-II-05'!F150</f>
        <v>15196362</v>
      </c>
      <c r="F11" s="451">
        <f>+'ETCA-II-05'!G150-0.4</f>
        <v>15196361.6</v>
      </c>
      <c r="G11" s="453">
        <f>D11-E11</f>
        <v>0</v>
      </c>
    </row>
    <row r="12" spans="1:8" ht="23.25" customHeight="1">
      <c r="A12" s="282" t="s">
        <v>223</v>
      </c>
      <c r="B12" s="451"/>
      <c r="C12" s="451"/>
      <c r="D12" s="452">
        <f>C12+B12</f>
        <v>0</v>
      </c>
      <c r="E12" s="451"/>
      <c r="F12" s="451"/>
      <c r="G12" s="453">
        <f>D12-E12</f>
        <v>0</v>
      </c>
    </row>
    <row r="13" spans="1:8" ht="22.5" customHeight="1">
      <c r="A13" s="282" t="s">
        <v>229</v>
      </c>
      <c r="B13" s="451"/>
      <c r="C13" s="451"/>
      <c r="D13" s="452">
        <f>C13+B13</f>
        <v>0</v>
      </c>
      <c r="E13" s="451"/>
      <c r="F13" s="451"/>
      <c r="G13" s="453">
        <f>D13-E13</f>
        <v>0</v>
      </c>
    </row>
    <row r="14" spans="1:8" ht="10.5" customHeight="1" thickBot="1">
      <c r="A14" s="283"/>
      <c r="B14" s="508"/>
      <c r="C14" s="508"/>
      <c r="D14" s="509"/>
      <c r="E14" s="508"/>
      <c r="F14" s="508"/>
      <c r="G14" s="510"/>
    </row>
    <row r="15" spans="1:8" ht="16.5" customHeight="1" thickBot="1">
      <c r="A15" s="754" t="s">
        <v>570</v>
      </c>
      <c r="B15" s="511">
        <f>SUM(B9:B14)</f>
        <v>88528385</v>
      </c>
      <c r="C15" s="511">
        <f>SUM(C9:C14)</f>
        <v>14404621.100000001</v>
      </c>
      <c r="D15" s="512">
        <f>C15+B15</f>
        <v>102933006.09999999</v>
      </c>
      <c r="E15" s="511">
        <f>SUM(E9:E14)</f>
        <v>102933006</v>
      </c>
      <c r="F15" s="511">
        <f>SUM(F9:F14)</f>
        <v>94691106.5</v>
      </c>
      <c r="G15" s="514">
        <f>D15-E15</f>
        <v>9.9999994039535522E-2</v>
      </c>
      <c r="H15" s="501" t="str">
        <f>IF((B15-'ETCA II-04'!B81)&gt;0.9,"ERROR!!!!! EL MONTO NO COINCIDE CON LO REPORTADO EN EL FORMATO ETCA-II-04 EN EL TOTAL APROBADO ANUAL DEL ANALÍTICO DE EGRESOS","")</f>
        <v/>
      </c>
    </row>
    <row r="16" spans="1:8" ht="16.5" customHeight="1">
      <c r="A16" s="483"/>
      <c r="B16" s="573"/>
      <c r="C16" s="573"/>
      <c r="D16" s="574"/>
      <c r="E16" s="573"/>
      <c r="F16" s="573"/>
      <c r="G16" s="573"/>
      <c r="H16" s="501" t="str">
        <f>IF((C15-'ETCA II-04'!C81)&gt;0.9,"ERROR!!!!! EL MONTO NO COINCIDE CON LO REPORTADO EN EL FORMATO ETCA-II-04 EN EL TOTAL DE AMPLIACIONES/REDUCCIONES ANUAL DEL ANALÍTICO DE EGRESOS","")</f>
        <v/>
      </c>
    </row>
    <row r="17" spans="1:8" ht="16.5" customHeight="1">
      <c r="A17" s="483"/>
      <c r="B17" s="573"/>
      <c r="C17" s="573"/>
      <c r="D17" s="574"/>
      <c r="E17" s="573"/>
      <c r="F17" s="573"/>
      <c r="G17" s="573"/>
      <c r="H17" s="501" t="str">
        <f>IF((D15-'ETCA II-04'!D81)&gt;0.9,"ERROR!!!!! EL MONTO NO COINCIDE CON LO REPORTADO EN EL FORMATO ETCA-II-04 EN EL TOTAL MODIFICADO ANUAL DEL ANALÍTICO DE EGRESOS","")</f>
        <v/>
      </c>
    </row>
    <row r="18" spans="1:8" ht="16.5" customHeight="1">
      <c r="A18" s="483"/>
      <c r="B18" s="573"/>
      <c r="C18" s="573"/>
      <c r="D18" s="574"/>
      <c r="E18" s="573"/>
      <c r="F18" s="573"/>
      <c r="G18" s="573"/>
      <c r="H18" s="501" t="str">
        <f>IF((E15-'ETCA II-04'!E81)&gt;0.9,"ERROR!!!!! EL MONTO NO COINCIDE CON LO REPORTADO EN EL FORMATO ETCA-II-04 EN EL TOTAL DEVENGADO ANUAL DEL ANALÍTICO DE EGRESOS","")</f>
        <v/>
      </c>
    </row>
    <row r="19" spans="1:8" ht="16.5" customHeight="1">
      <c r="A19" s="483"/>
      <c r="B19" s="573"/>
      <c r="C19" s="573"/>
      <c r="D19" s="574"/>
      <c r="E19" s="573"/>
      <c r="F19" s="573"/>
      <c r="G19" s="573"/>
      <c r="H19" s="501" t="str">
        <f>IF((F15-'ETCA II-04'!F81)&gt;0.9,"ERROR!!!!! EL MONTO NO COINCIDE CON LO REPORTADO EN EL FORMATO ETCA-II-04 EN EL TOTAL PAGADO ANUAL DEL ANALÍTICO DE EGRESOS","")</f>
        <v/>
      </c>
    </row>
    <row r="20" spans="1:8" ht="16.5" customHeight="1">
      <c r="A20" s="483"/>
      <c r="B20" s="573"/>
      <c r="C20" s="573"/>
      <c r="D20" s="574"/>
      <c r="E20" s="573"/>
      <c r="F20" s="573"/>
      <c r="G20" s="573"/>
      <c r="H20" s="501"/>
    </row>
    <row r="21" spans="1:8" ht="16.5" customHeight="1">
      <c r="A21" s="483"/>
      <c r="B21" s="573"/>
      <c r="C21" s="573"/>
      <c r="D21" s="574"/>
      <c r="E21" s="573"/>
      <c r="F21" s="573"/>
      <c r="G21" s="573"/>
      <c r="H21" s="501"/>
    </row>
    <row r="22" spans="1:8" ht="16.5" customHeight="1">
      <c r="A22" s="483"/>
      <c r="B22" s="573"/>
      <c r="C22" s="573"/>
      <c r="D22" s="574"/>
      <c r="E22" s="573"/>
      <c r="F22" s="573"/>
      <c r="G22" s="573"/>
      <c r="H22" s="501"/>
    </row>
    <row r="23" spans="1:8" ht="16.5" customHeight="1">
      <c r="A23" s="483"/>
      <c r="B23" s="573"/>
      <c r="C23" s="573"/>
      <c r="D23" s="574"/>
      <c r="E23" s="573"/>
      <c r="F23" s="573"/>
      <c r="G23" s="573"/>
      <c r="H23" s="501"/>
    </row>
    <row r="24" spans="1:8" ht="16.5" customHeight="1">
      <c r="A24" s="483"/>
      <c r="B24" s="573"/>
      <c r="C24" s="573"/>
      <c r="D24" s="574"/>
      <c r="E24" s="573"/>
      <c r="F24" s="573"/>
      <c r="G24" s="573"/>
      <c r="H24" s="501"/>
    </row>
    <row r="25" spans="1:8" ht="16.5" customHeight="1">
      <c r="A25" s="483"/>
      <c r="B25" s="573"/>
      <c r="C25" s="573"/>
      <c r="D25" s="574"/>
      <c r="E25" s="573"/>
      <c r="F25" s="573"/>
      <c r="G25" s="573"/>
      <c r="H25" s="501"/>
    </row>
    <row r="26" spans="1:8" ht="18.75" customHeight="1">
      <c r="H26" s="501" t="str">
        <f>IF(C15&lt;&gt;'ETCA II-04'!C81,"ERROR!!!!! EL MONTO NO COINCIDE CON LO REPORTADO EN EL FORMATO ETCA-II-11 EN EL TOTAL DE AMPLIACIONES/REDUCCIONES DEL ANALÍTICO DE EGRESOS","")</f>
        <v/>
      </c>
    </row>
    <row r="27" spans="1:8" s="279" customFormat="1" ht="15.75">
      <c r="A27" s="1430" t="s">
        <v>660</v>
      </c>
      <c r="B27" s="1430"/>
      <c r="C27" s="1430"/>
      <c r="D27" s="1430"/>
      <c r="E27" s="1430"/>
      <c r="F27" s="1430"/>
      <c r="G27" s="278"/>
      <c r="H27" s="501" t="str">
        <f>IF(D15&lt;&gt;'ETCA II-04'!D81,"ERROR!!!!! EL MONTO NO COINCIDE CON LO REPORTADO EN EL FORMATO ETCA-II-11 EN EL TOTAL MODIFICADO ANUAL DEL ANALÍTICO DE EGRESOS","")</f>
        <v>ERROR!!!!! EL MONTO NO COINCIDE CON LO REPORTADO EN EL FORMATO ETCA-II-11 EN EL TOTAL MODIFICADO ANUAL DEL ANALÍTICO DE EGRESOS</v>
      </c>
    </row>
    <row r="28" spans="1:8" s="279" customFormat="1" ht="13.5">
      <c r="A28" s="280" t="s">
        <v>661</v>
      </c>
      <c r="B28" s="278"/>
      <c r="C28" s="278"/>
      <c r="D28" s="278"/>
      <c r="E28" s="278"/>
      <c r="F28" s="278"/>
      <c r="G28" s="278"/>
      <c r="H28" s="501" t="str">
        <f>IF(E15&lt;&gt;'ETCA II-04'!D81,"ERROR!!!!! EL MONTO NO COINCIDE CON LO REPORTADO EN EL FORMATO ETCA-II-11 EN EL TOTAL DEVENGADO ANUAL DEL ANALÍTICO DE EGRESOS","")</f>
        <v>ERROR!!!!! EL MONTO NO COINCIDE CON LO REPORTADO EN EL FORMATO ETCA-II-11 EN EL TOTAL DEVENGADO ANUAL DEL ANALÍTICO DE EGRESOS</v>
      </c>
    </row>
    <row r="29" spans="1:8" s="279" customFormat="1" ht="28.5" customHeight="1">
      <c r="A29" s="1429" t="s">
        <v>662</v>
      </c>
      <c r="B29" s="1429"/>
      <c r="C29" s="1429"/>
      <c r="D29" s="1429"/>
      <c r="E29" s="1429"/>
      <c r="F29" s="1429"/>
      <c r="G29" s="1429"/>
      <c r="H29" s="501" t="str">
        <f>IF(F15&lt;&gt;'ETCA II-04'!F81,"ERROR!!!!! EL MONTO NO COINCIDE CON LO REPORTADO EN EL FORMATO ETCA-II-11 EN EL TOTAL PAGADO ANUAL DEL ANALÍTICO DE EGRESOS","")</f>
        <v>ERROR!!!!! EL MONTO NO COINCIDE CON LO REPORTADO EN EL FORMATO ETCA-II-11 EN EL TOTAL PAGADO ANUAL DEL ANALÍTICO DE EGRESOS</v>
      </c>
    </row>
    <row r="30" spans="1:8" s="279" customFormat="1" ht="13.5">
      <c r="A30" s="280" t="s">
        <v>663</v>
      </c>
      <c r="B30" s="278"/>
      <c r="C30" s="278"/>
      <c r="D30" s="278"/>
      <c r="E30" s="278"/>
      <c r="F30" s="278"/>
      <c r="G30" s="278"/>
      <c r="H30" s="501" t="str">
        <f>IF(G15&lt;&gt;'ETCA II-04'!G81,"ERROR!!!!! EL MONTO NO COINCIDE CON LO REPORTADO EN EL FORMATO ETCA-II-11 EN EL TOTAL DEL SUBEJERCICIO DEL ANALÍTICO DE EGRESOS","")</f>
        <v>ERROR!!!!! EL MONTO NO COINCIDE CON LO REPORTADO EN EL FORMATO ETCA-II-11 EN EL TOTAL DEL SUBEJERCICIO DEL ANALÍTICO DE EGRESOS</v>
      </c>
    </row>
    <row r="31" spans="1:8" s="279" customFormat="1" ht="25.5" customHeight="1">
      <c r="A31" s="1429" t="s">
        <v>664</v>
      </c>
      <c r="B31" s="1429"/>
      <c r="C31" s="1429"/>
      <c r="D31" s="1429"/>
      <c r="E31" s="1429"/>
      <c r="F31" s="1429"/>
      <c r="G31" s="1429"/>
    </row>
    <row r="32" spans="1:8" s="279" customFormat="1" ht="13.5">
      <c r="A32" s="1431" t="s">
        <v>665</v>
      </c>
      <c r="B32" s="1431"/>
      <c r="C32" s="1431"/>
      <c r="D32" s="1431"/>
      <c r="E32" s="278"/>
      <c r="F32" s="278"/>
      <c r="G32" s="278"/>
    </row>
    <row r="33" spans="1:7" s="279" customFormat="1" ht="13.5" customHeight="1">
      <c r="A33" s="1429" t="s">
        <v>666</v>
      </c>
      <c r="B33" s="1429"/>
      <c r="C33" s="1429"/>
      <c r="D33" s="1429"/>
      <c r="E33" s="1429"/>
      <c r="F33" s="1429"/>
      <c r="G33" s="1429"/>
    </row>
    <row r="34" spans="1:7" s="279" customFormat="1" ht="13.5">
      <c r="A34" s="280" t="s">
        <v>667</v>
      </c>
      <c r="B34" s="278"/>
      <c r="C34" s="278"/>
      <c r="D34" s="278"/>
      <c r="E34" s="278"/>
      <c r="F34" s="278"/>
      <c r="G34" s="278"/>
    </row>
    <row r="35" spans="1:7" s="279" customFormat="1" ht="13.5" customHeight="1">
      <c r="A35" s="1429" t="s">
        <v>668</v>
      </c>
      <c r="B35" s="1429"/>
      <c r="C35" s="1429"/>
      <c r="D35" s="1429"/>
      <c r="E35" s="1429"/>
      <c r="F35" s="1429"/>
      <c r="G35" s="1429"/>
    </row>
    <row r="36" spans="1:7" s="279" customFormat="1" ht="13.5">
      <c r="A36" s="281" t="s">
        <v>669</v>
      </c>
      <c r="B36" s="278"/>
      <c r="C36" s="278"/>
      <c r="D36" s="278"/>
      <c r="E36" s="278"/>
      <c r="F36" s="278"/>
      <c r="G36" s="278"/>
    </row>
    <row r="37" spans="1:7" s="279" customFormat="1" ht="13.5">
      <c r="A37" s="280" t="s">
        <v>670</v>
      </c>
      <c r="B37" s="278"/>
      <c r="C37" s="278"/>
      <c r="D37" s="278"/>
      <c r="E37" s="278"/>
      <c r="F37" s="278"/>
      <c r="G37" s="278"/>
    </row>
    <row r="38" spans="1:7" s="279" customFormat="1" ht="13.5" customHeight="1">
      <c r="A38" s="1429" t="s">
        <v>671</v>
      </c>
      <c r="B38" s="1429"/>
      <c r="C38" s="1429"/>
      <c r="D38" s="1429"/>
      <c r="E38" s="1429"/>
      <c r="F38" s="1429"/>
      <c r="G38" s="1429"/>
    </row>
    <row r="39" spans="1:7" s="279" customFormat="1" ht="13.5">
      <c r="A39" s="281" t="s">
        <v>669</v>
      </c>
      <c r="B39" s="278"/>
      <c r="C39" s="278"/>
      <c r="D39" s="278"/>
      <c r="E39" s="278"/>
      <c r="F39" s="278"/>
      <c r="G39" s="278"/>
    </row>
    <row r="40" spans="1:7" ht="8.25" customHeight="1"/>
  </sheetData>
  <sheetProtection password="C115" sheet="1" scenarios="1" formatColumns="0" formatRows="0" insertHyperlinks="0"/>
  <mergeCells count="14">
    <mergeCell ref="A7:A8"/>
    <mergeCell ref="A1:G1"/>
    <mergeCell ref="A2:G2"/>
    <mergeCell ref="A3:G3"/>
    <mergeCell ref="A4:G4"/>
    <mergeCell ref="A5:G5"/>
    <mergeCell ref="A6:E6"/>
    <mergeCell ref="A35:G35"/>
    <mergeCell ref="A38:G38"/>
    <mergeCell ref="A27:F27"/>
    <mergeCell ref="A29:G29"/>
    <mergeCell ref="A31:G31"/>
    <mergeCell ref="A32:D32"/>
    <mergeCell ref="A33:G33"/>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sheetPr codeName="Hoja1">
    <pageSetUpPr fitToPage="1"/>
  </sheetPr>
  <dimension ref="A1:H61"/>
  <sheetViews>
    <sheetView tabSelected="1" view="pageBreakPreview" zoomScale="120" zoomScaleNormal="100" zoomScaleSheetLayoutView="120" workbookViewId="0">
      <selection activeCell="A11" sqref="A11"/>
    </sheetView>
  </sheetViews>
  <sheetFormatPr baseColWidth="10" defaultColWidth="11.28515625" defaultRowHeight="16.5"/>
  <cols>
    <col min="1" max="1" width="51.140625" style="48" customWidth="1"/>
    <col min="2" max="2" width="16" style="48" customWidth="1"/>
    <col min="3" max="3" width="15.7109375" style="48" customWidth="1"/>
    <col min="4" max="4" width="38.7109375" style="48" customWidth="1"/>
    <col min="5" max="5" width="10.28515625" style="48" customWidth="1"/>
    <col min="6" max="6" width="15.28515625" style="48" bestFit="1" customWidth="1"/>
    <col min="7" max="7" width="15.7109375" style="48" customWidth="1"/>
    <col min="8" max="8" width="164.28515625" style="48" customWidth="1"/>
    <col min="9" max="16384" width="11.28515625" style="48"/>
  </cols>
  <sheetData>
    <row r="1" spans="1:7">
      <c r="A1" s="1251" t="s">
        <v>23</v>
      </c>
      <c r="B1" s="1251"/>
      <c r="C1" s="1251"/>
      <c r="D1" s="1251"/>
      <c r="E1" s="1251"/>
      <c r="F1" s="1251"/>
      <c r="G1" s="1251"/>
    </row>
    <row r="2" spans="1:7">
      <c r="A2" s="1252" t="s">
        <v>24</v>
      </c>
      <c r="B2" s="1252"/>
      <c r="C2" s="1252"/>
      <c r="D2" s="1252"/>
      <c r="E2" s="1252"/>
      <c r="F2" s="1252"/>
      <c r="G2" s="1252"/>
    </row>
    <row r="3" spans="1:7">
      <c r="A3" s="1252" t="s">
        <v>1092</v>
      </c>
      <c r="B3" s="1252"/>
      <c r="C3" s="1252"/>
      <c r="D3" s="1252"/>
      <c r="E3" s="1252"/>
      <c r="F3" s="1252"/>
      <c r="G3" s="1252"/>
    </row>
    <row r="4" spans="1:7">
      <c r="A4" s="1253" t="s">
        <v>1385</v>
      </c>
      <c r="B4" s="1253"/>
      <c r="C4" s="1253"/>
      <c r="D4" s="1253"/>
      <c r="E4" s="1253"/>
      <c r="F4" s="1253"/>
      <c r="G4" s="1253"/>
    </row>
    <row r="5" spans="1:7" ht="17.25" thickBot="1">
      <c r="A5" s="1249" t="s">
        <v>25</v>
      </c>
      <c r="B5" s="1249"/>
      <c r="C5" s="1249"/>
      <c r="D5" s="1249"/>
      <c r="E5" s="97"/>
      <c r="F5" s="1250"/>
      <c r="G5" s="1250"/>
    </row>
    <row r="6" spans="1:7" ht="24" customHeight="1" thickBot="1">
      <c r="A6" s="96" t="s">
        <v>26</v>
      </c>
      <c r="B6" s="807">
        <v>2019</v>
      </c>
      <c r="C6" s="807">
        <v>2018</v>
      </c>
      <c r="D6" s="119" t="s">
        <v>27</v>
      </c>
      <c r="E6" s="119"/>
      <c r="F6" s="807">
        <v>2019</v>
      </c>
      <c r="G6" s="808">
        <v>2018</v>
      </c>
    </row>
    <row r="7" spans="1:7" ht="17.25" thickTop="1">
      <c r="A7" s="53"/>
      <c r="B7" s="54"/>
      <c r="C7" s="54"/>
      <c r="D7" s="54"/>
      <c r="E7" s="54"/>
      <c r="F7" s="54"/>
      <c r="G7" s="55"/>
    </row>
    <row r="8" spans="1:7">
      <c r="A8" s="56" t="s">
        <v>28</v>
      </c>
      <c r="B8" s="57"/>
      <c r="C8" s="57"/>
      <c r="D8" s="59" t="s">
        <v>29</v>
      </c>
      <c r="E8" s="59"/>
      <c r="F8" s="57"/>
      <c r="G8" s="60"/>
    </row>
    <row r="9" spans="1:7">
      <c r="A9" s="61" t="s">
        <v>30</v>
      </c>
      <c r="B9" s="62">
        <v>3404516</v>
      </c>
      <c r="C9" s="62">
        <v>2774392</v>
      </c>
      <c r="D9" s="1248" t="s">
        <v>31</v>
      </c>
      <c r="E9" s="1248"/>
      <c r="F9" s="62">
        <v>46220959</v>
      </c>
      <c r="G9" s="64">
        <v>30956891</v>
      </c>
    </row>
    <row r="10" spans="1:7">
      <c r="A10" s="61" t="s">
        <v>32</v>
      </c>
      <c r="B10" s="62">
        <v>20768364</v>
      </c>
      <c r="C10" s="62">
        <v>25687825</v>
      </c>
      <c r="D10" s="1248" t="s">
        <v>33</v>
      </c>
      <c r="E10" s="1248"/>
      <c r="F10" s="62">
        <v>0</v>
      </c>
      <c r="G10" s="64">
        <v>0</v>
      </c>
    </row>
    <row r="11" spans="1:7">
      <c r="A11" s="61" t="s">
        <v>34</v>
      </c>
      <c r="B11" s="62">
        <v>75133</v>
      </c>
      <c r="C11" s="62">
        <v>69133</v>
      </c>
      <c r="D11" s="1248" t="s">
        <v>35</v>
      </c>
      <c r="E11" s="1248"/>
      <c r="F11" s="62">
        <v>9999984</v>
      </c>
      <c r="G11" s="64">
        <v>9999984</v>
      </c>
    </row>
    <row r="12" spans="1:7">
      <c r="A12" s="61" t="s">
        <v>36</v>
      </c>
      <c r="B12" s="62">
        <v>0</v>
      </c>
      <c r="C12" s="62">
        <v>0</v>
      </c>
      <c r="D12" s="1248" t="s">
        <v>37</v>
      </c>
      <c r="E12" s="1248"/>
      <c r="F12" s="62">
        <v>0</v>
      </c>
      <c r="G12" s="64">
        <v>0</v>
      </c>
    </row>
    <row r="13" spans="1:7">
      <c r="A13" s="61" t="s">
        <v>38</v>
      </c>
      <c r="B13" s="62">
        <v>0</v>
      </c>
      <c r="C13" s="62">
        <v>0</v>
      </c>
      <c r="D13" s="1248" t="s">
        <v>39</v>
      </c>
      <c r="E13" s="1248"/>
      <c r="F13" s="62">
        <v>0</v>
      </c>
      <c r="G13" s="64">
        <v>0</v>
      </c>
    </row>
    <row r="14" spans="1:7" ht="33" customHeight="1">
      <c r="A14" s="516" t="s">
        <v>40</v>
      </c>
      <c r="B14" s="62">
        <v>-5027550</v>
      </c>
      <c r="C14" s="62">
        <v>-5337986</v>
      </c>
      <c r="D14" s="1248" t="s">
        <v>41</v>
      </c>
      <c r="E14" s="1248"/>
      <c r="F14" s="62">
        <v>0</v>
      </c>
      <c r="G14" s="64">
        <v>0</v>
      </c>
    </row>
    <row r="15" spans="1:7">
      <c r="A15" s="61" t="s">
        <v>42</v>
      </c>
      <c r="B15" s="62">
        <v>0</v>
      </c>
      <c r="C15" s="62">
        <v>0</v>
      </c>
      <c r="D15" s="1248" t="s">
        <v>43</v>
      </c>
      <c r="E15" s="1248"/>
      <c r="F15" s="62">
        <v>0</v>
      </c>
      <c r="G15" s="64">
        <v>0</v>
      </c>
    </row>
    <row r="16" spans="1:7">
      <c r="A16" s="66"/>
      <c r="B16" s="62"/>
      <c r="C16" s="62"/>
      <c r="D16" s="1248" t="s">
        <v>44</v>
      </c>
      <c r="E16" s="1248"/>
      <c r="F16" s="62">
        <v>0</v>
      </c>
      <c r="G16" s="64">
        <v>0</v>
      </c>
    </row>
    <row r="17" spans="1:7">
      <c r="A17" s="66"/>
      <c r="B17" s="67"/>
      <c r="C17" s="67"/>
      <c r="D17" s="58"/>
      <c r="E17" s="58"/>
      <c r="F17" s="62"/>
      <c r="G17" s="64"/>
    </row>
    <row r="18" spans="1:7">
      <c r="A18" s="100" t="s">
        <v>45</v>
      </c>
      <c r="B18" s="46">
        <f>SUM(B9:B17)+1</f>
        <v>19220464</v>
      </c>
      <c r="C18" s="46">
        <f>SUM(C9:C17)</f>
        <v>23193364</v>
      </c>
      <c r="D18" s="101" t="s">
        <v>46</v>
      </c>
      <c r="E18" s="101"/>
      <c r="F18" s="46">
        <f>SUM(F9:F17)</f>
        <v>56220943</v>
      </c>
      <c r="G18" s="89">
        <f>SUM(G9:G17)</f>
        <v>40956875</v>
      </c>
    </row>
    <row r="19" spans="1:7">
      <c r="A19" s="66"/>
      <c r="B19" s="68"/>
      <c r="C19" s="68"/>
      <c r="D19" s="69"/>
      <c r="E19" s="69"/>
      <c r="F19" s="68"/>
      <c r="G19" s="70"/>
    </row>
    <row r="20" spans="1:7">
      <c r="A20" s="56" t="s">
        <v>47</v>
      </c>
      <c r="B20" s="62"/>
      <c r="C20" s="62"/>
      <c r="D20" s="59" t="s">
        <v>48</v>
      </c>
      <c r="E20" s="59"/>
      <c r="F20" s="71"/>
      <c r="G20" s="72"/>
    </row>
    <row r="21" spans="1:7">
      <c r="A21" s="61" t="s">
        <v>49</v>
      </c>
      <c r="B21" s="62">
        <v>0</v>
      </c>
      <c r="C21" s="62">
        <v>0</v>
      </c>
      <c r="D21" s="63" t="s">
        <v>50</v>
      </c>
      <c r="E21" s="63"/>
      <c r="F21" s="62">
        <v>0</v>
      </c>
      <c r="G21" s="64">
        <v>0</v>
      </c>
    </row>
    <row r="22" spans="1:7">
      <c r="A22" s="65" t="s">
        <v>51</v>
      </c>
      <c r="B22" s="62">
        <v>0</v>
      </c>
      <c r="C22" s="62">
        <v>0</v>
      </c>
      <c r="D22" s="742" t="s">
        <v>52</v>
      </c>
      <c r="E22" s="742"/>
      <c r="F22" s="62">
        <v>0</v>
      </c>
      <c r="G22" s="64">
        <v>0</v>
      </c>
    </row>
    <row r="23" spans="1:7" ht="16.5" customHeight="1">
      <c r="A23" s="515" t="s">
        <v>53</v>
      </c>
      <c r="B23" s="62">
        <v>21655591</v>
      </c>
      <c r="C23" s="62">
        <v>21655591</v>
      </c>
      <c r="D23" s="63" t="s">
        <v>54</v>
      </c>
      <c r="E23" s="63"/>
      <c r="F23" s="62">
        <v>42500076</v>
      </c>
      <c r="G23" s="64">
        <v>52500060</v>
      </c>
    </row>
    <row r="24" spans="1:7" ht="16.5" customHeight="1">
      <c r="A24" s="61" t="s">
        <v>55</v>
      </c>
      <c r="B24" s="62">
        <v>109246410</v>
      </c>
      <c r="C24" s="62">
        <v>108963297</v>
      </c>
      <c r="D24" s="63" t="s">
        <v>56</v>
      </c>
      <c r="E24" s="63"/>
      <c r="F24" s="62">
        <v>0</v>
      </c>
      <c r="G24" s="64">
        <v>0</v>
      </c>
    </row>
    <row r="25" spans="1:7" ht="33" customHeight="1">
      <c r="A25" s="517" t="s">
        <v>57</v>
      </c>
      <c r="B25" s="62">
        <v>247385</v>
      </c>
      <c r="C25" s="62">
        <v>247385</v>
      </c>
      <c r="D25" s="1248" t="s">
        <v>58</v>
      </c>
      <c r="E25" s="1248"/>
      <c r="F25" s="62">
        <v>0</v>
      </c>
      <c r="G25" s="64">
        <v>0</v>
      </c>
    </row>
    <row r="26" spans="1:7">
      <c r="A26" s="65" t="s">
        <v>59</v>
      </c>
      <c r="B26" s="62">
        <v>-78931086</v>
      </c>
      <c r="C26" s="62">
        <v>-65624629</v>
      </c>
      <c r="D26" s="63" t="s">
        <v>60</v>
      </c>
      <c r="E26" s="63"/>
      <c r="F26" s="62">
        <v>734569</v>
      </c>
      <c r="G26" s="64">
        <v>625090</v>
      </c>
    </row>
    <row r="27" spans="1:7">
      <c r="A27" s="61" t="s">
        <v>61</v>
      </c>
      <c r="B27" s="62">
        <v>12583833</v>
      </c>
      <c r="C27" s="62">
        <v>12865298</v>
      </c>
      <c r="D27" s="63"/>
      <c r="E27" s="63"/>
      <c r="F27" s="62"/>
      <c r="G27" s="64"/>
    </row>
    <row r="28" spans="1:7">
      <c r="A28" s="65" t="s">
        <v>62</v>
      </c>
      <c r="B28" s="62">
        <v>0</v>
      </c>
      <c r="C28" s="62">
        <v>0</v>
      </c>
      <c r="D28" s="73"/>
      <c r="E28" s="73"/>
      <c r="F28" s="62"/>
      <c r="G28" s="64"/>
    </row>
    <row r="29" spans="1:7">
      <c r="A29" s="61" t="s">
        <v>63</v>
      </c>
      <c r="B29" s="62">
        <v>13624403</v>
      </c>
      <c r="C29" s="62">
        <v>13624403</v>
      </c>
      <c r="D29" s="73"/>
      <c r="E29" s="73"/>
      <c r="F29" s="71"/>
      <c r="G29" s="72"/>
    </row>
    <row r="30" spans="1:7">
      <c r="A30" s="74"/>
      <c r="B30" s="62"/>
      <c r="C30" s="62"/>
      <c r="D30" s="73"/>
      <c r="E30" s="73"/>
      <c r="F30" s="71"/>
      <c r="G30" s="72"/>
    </row>
    <row r="31" spans="1:7">
      <c r="A31" s="100" t="s">
        <v>64</v>
      </c>
      <c r="B31" s="46">
        <f>SUM(B21:B29)-1</f>
        <v>78426535</v>
      </c>
      <c r="C31" s="46">
        <f>SUM(C21:C29)</f>
        <v>91731345</v>
      </c>
      <c r="D31" s="102" t="s">
        <v>65</v>
      </c>
      <c r="E31" s="102"/>
      <c r="F31" s="46">
        <f>SUM(F21:F29)</f>
        <v>43234645</v>
      </c>
      <c r="G31" s="89">
        <f>SUM(G21:G29)</f>
        <v>53125150</v>
      </c>
    </row>
    <row r="32" spans="1:7">
      <c r="A32" s="74"/>
      <c r="B32" s="62"/>
      <c r="C32" s="62"/>
      <c r="D32" s="73"/>
      <c r="E32" s="73"/>
      <c r="F32" s="67"/>
      <c r="G32" s="75"/>
    </row>
    <row r="33" spans="1:7">
      <c r="A33" s="100" t="s">
        <v>66</v>
      </c>
      <c r="B33" s="46">
        <f>B31+B18</f>
        <v>97646999</v>
      </c>
      <c r="C33" s="46">
        <f>C31+C18</f>
        <v>114924709</v>
      </c>
      <c r="D33" s="102" t="s">
        <v>67</v>
      </c>
      <c r="E33" s="102"/>
      <c r="F33" s="46">
        <f>F31+F18</f>
        <v>99455588</v>
      </c>
      <c r="G33" s="89">
        <f>G31+G18</f>
        <v>94082025</v>
      </c>
    </row>
    <row r="34" spans="1:7">
      <c r="A34" s="66"/>
      <c r="B34" s="76"/>
      <c r="C34" s="76"/>
      <c r="D34" s="73"/>
      <c r="E34" s="73"/>
      <c r="F34" s="71"/>
      <c r="G34" s="72"/>
    </row>
    <row r="35" spans="1:7">
      <c r="A35" s="66"/>
      <c r="B35" s="62"/>
      <c r="C35" s="62"/>
      <c r="D35" s="77" t="s">
        <v>68</v>
      </c>
      <c r="E35" s="77"/>
      <c r="F35" s="67"/>
      <c r="G35" s="75"/>
    </row>
    <row r="36" spans="1:7">
      <c r="A36" s="66"/>
      <c r="B36" s="67"/>
      <c r="C36" s="67"/>
      <c r="D36" s="102" t="s">
        <v>69</v>
      </c>
      <c r="E36" s="102"/>
      <c r="F36" s="90">
        <f>SUM(F37:F39)</f>
        <v>90494826</v>
      </c>
      <c r="G36" s="91">
        <f>SUM(G37:G39)</f>
        <v>90494826</v>
      </c>
    </row>
    <row r="37" spans="1:7">
      <c r="A37" s="66"/>
      <c r="B37" s="67"/>
      <c r="C37" s="67"/>
      <c r="D37" s="63" t="s">
        <v>70</v>
      </c>
      <c r="E37" s="63"/>
      <c r="F37" s="62">
        <v>90494826</v>
      </c>
      <c r="G37" s="64">
        <v>90494826</v>
      </c>
    </row>
    <row r="38" spans="1:7">
      <c r="A38" s="66"/>
      <c r="B38" s="67"/>
      <c r="C38" s="67"/>
      <c r="D38" s="63" t="s">
        <v>71</v>
      </c>
      <c r="E38" s="63"/>
      <c r="F38" s="62">
        <v>0</v>
      </c>
      <c r="G38" s="64"/>
    </row>
    <row r="39" spans="1:7" ht="33">
      <c r="A39" s="66"/>
      <c r="B39" s="67"/>
      <c r="C39" s="67"/>
      <c r="D39" s="63" t="s">
        <v>72</v>
      </c>
      <c r="E39" s="63"/>
      <c r="F39" s="62"/>
      <c r="G39" s="64">
        <v>0</v>
      </c>
    </row>
    <row r="40" spans="1:7">
      <c r="A40" s="74"/>
      <c r="B40" s="68"/>
      <c r="C40" s="68"/>
      <c r="D40" s="102" t="s">
        <v>73</v>
      </c>
      <c r="E40" s="102"/>
      <c r="F40" s="90">
        <f>SUM(F41:F45)</f>
        <v>-97379715</v>
      </c>
      <c r="G40" s="91">
        <f>SUM(G41:G45)</f>
        <v>-74728442</v>
      </c>
    </row>
    <row r="41" spans="1:7">
      <c r="A41" s="74"/>
      <c r="B41" s="68"/>
      <c r="C41" s="68"/>
      <c r="D41" s="63" t="s">
        <v>74</v>
      </c>
      <c r="E41" s="63"/>
      <c r="F41" s="62">
        <v>-20531030</v>
      </c>
      <c r="G41" s="64">
        <v>-19126312</v>
      </c>
    </row>
    <row r="42" spans="1:7">
      <c r="A42" s="74"/>
      <c r="B42" s="68"/>
      <c r="C42" s="68"/>
      <c r="D42" s="63" t="s">
        <v>75</v>
      </c>
      <c r="E42" s="63"/>
      <c r="F42" s="62">
        <v>-103027763</v>
      </c>
      <c r="G42" s="64">
        <v>-85376437</v>
      </c>
    </row>
    <row r="43" spans="1:7">
      <c r="A43" s="66"/>
      <c r="B43" s="67"/>
      <c r="C43" s="67"/>
      <c r="D43" s="63" t="s">
        <v>76</v>
      </c>
      <c r="E43" s="63"/>
      <c r="F43" s="62">
        <v>28299319</v>
      </c>
      <c r="G43" s="64">
        <v>28299319</v>
      </c>
    </row>
    <row r="44" spans="1:7">
      <c r="A44" s="66"/>
      <c r="B44" s="67"/>
      <c r="C44" s="67"/>
      <c r="D44" s="63" t="s">
        <v>77</v>
      </c>
      <c r="E44" s="63"/>
      <c r="F44" s="62"/>
      <c r="G44" s="64">
        <v>0</v>
      </c>
    </row>
    <row r="45" spans="1:7" ht="33">
      <c r="A45" s="66"/>
      <c r="B45" s="67"/>
      <c r="C45" s="67"/>
      <c r="D45" s="63" t="s">
        <v>78</v>
      </c>
      <c r="E45" s="63"/>
      <c r="F45" s="62">
        <v>-2120241</v>
      </c>
      <c r="G45" s="64">
        <v>1474988</v>
      </c>
    </row>
    <row r="46" spans="1:7" ht="33">
      <c r="A46" s="66"/>
      <c r="B46" s="67"/>
      <c r="C46" s="67"/>
      <c r="D46" s="103" t="s">
        <v>79</v>
      </c>
      <c r="E46" s="103"/>
      <c r="F46" s="92">
        <f>SUM(F47:F48)</f>
        <v>5076300</v>
      </c>
      <c r="G46" s="93">
        <f>SUM(G47:G48)</f>
        <v>5076300</v>
      </c>
    </row>
    <row r="47" spans="1:7">
      <c r="A47" s="61"/>
      <c r="B47" s="67"/>
      <c r="C47" s="67"/>
      <c r="D47" s="63" t="s">
        <v>80</v>
      </c>
      <c r="E47" s="63"/>
      <c r="F47" s="62">
        <v>5076300</v>
      </c>
      <c r="G47" s="64">
        <v>5076300</v>
      </c>
    </row>
    <row r="48" spans="1:7" ht="33">
      <c r="A48" s="78"/>
      <c r="B48" s="79"/>
      <c r="C48" s="79"/>
      <c r="D48" s="63" t="s">
        <v>81</v>
      </c>
      <c r="E48" s="63"/>
      <c r="F48" s="62">
        <v>0</v>
      </c>
      <c r="G48" s="64"/>
    </row>
    <row r="49" spans="1:8">
      <c r="A49" s="66"/>
      <c r="B49" s="79"/>
      <c r="C49" s="79"/>
      <c r="D49" s="80"/>
      <c r="E49" s="80"/>
      <c r="F49" s="79"/>
      <c r="G49" s="81"/>
    </row>
    <row r="50" spans="1:8">
      <c r="A50" s="61"/>
      <c r="B50" s="79"/>
      <c r="C50" s="79"/>
      <c r="D50" s="102" t="s">
        <v>82</v>
      </c>
      <c r="E50" s="102"/>
      <c r="F50" s="94">
        <f>F46+F40+F36</f>
        <v>-1808589</v>
      </c>
      <c r="G50" s="95">
        <f>G46+G40+G36</f>
        <v>20842684</v>
      </c>
    </row>
    <row r="51" spans="1:8">
      <c r="A51" s="78"/>
      <c r="B51" s="79"/>
      <c r="C51" s="79"/>
      <c r="D51" s="69"/>
      <c r="E51" s="69"/>
      <c r="F51" s="82"/>
      <c r="G51" s="83"/>
    </row>
    <row r="52" spans="1:8" ht="33">
      <c r="A52" s="66"/>
      <c r="D52" s="102" t="s">
        <v>83</v>
      </c>
      <c r="E52" s="102"/>
      <c r="F52" s="94">
        <f>F50+F33</f>
        <v>97646999</v>
      </c>
      <c r="G52" s="95">
        <f>G50+G33</f>
        <v>114924709</v>
      </c>
      <c r="H52" s="714" t="str">
        <f>IF($B$33=$F$52,"","VALOR INCORRECTO!! TOTAL DE ACTIVOS TIENE QUE SER IGUAL AL TOTAL DE LA SUMA DE PASIVO Y HACIENDA")</f>
        <v/>
      </c>
    </row>
    <row r="53" spans="1:8" ht="17.25" thickBot="1">
      <c r="A53" s="84"/>
      <c r="B53" s="85"/>
      <c r="C53" s="85"/>
      <c r="D53" s="86"/>
      <c r="E53" s="86"/>
      <c r="F53" s="87"/>
      <c r="G53" s="88"/>
      <c r="H53" s="714" t="str">
        <f>IF($C$33=$G$52,"","VALOR INCORRECTO!! TOTAL DE ACTIVOS TIENE QUE SER IGUAL AL TOTAL DE LA SUMA DE PASIVO Y HCIENDA")</f>
        <v/>
      </c>
    </row>
    <row r="54" spans="1:8">
      <c r="A54" s="48" t="s">
        <v>84</v>
      </c>
      <c r="B54" s="478"/>
      <c r="C54" s="478"/>
      <c r="D54" s="50"/>
      <c r="E54" s="50"/>
      <c r="F54" s="479"/>
      <c r="G54" s="479"/>
      <c r="H54" s="714"/>
    </row>
    <row r="55" spans="1:8">
      <c r="B55" s="478"/>
      <c r="C55" s="478"/>
      <c r="D55" s="50"/>
      <c r="E55" s="50"/>
      <c r="F55" s="479"/>
      <c r="G55" s="479"/>
      <c r="H55" s="714"/>
    </row>
    <row r="56" spans="1:8">
      <c r="A56" s="50"/>
      <c r="B56" s="478"/>
      <c r="C56" s="478"/>
      <c r="D56" s="50"/>
      <c r="E56" s="50"/>
      <c r="F56" s="479"/>
      <c r="G56" s="479"/>
      <c r="H56" s="714"/>
    </row>
    <row r="57" spans="1:8">
      <c r="A57" s="50"/>
      <c r="B57" s="478"/>
      <c r="C57" s="478"/>
      <c r="D57" s="50"/>
      <c r="E57" s="50"/>
      <c r="F57" s="479"/>
      <c r="G57" s="479"/>
      <c r="H57" s="714"/>
    </row>
    <row r="58" spans="1:8">
      <c r="A58" s="50"/>
      <c r="B58" s="478"/>
      <c r="C58" s="478"/>
      <c r="D58" s="50"/>
      <c r="E58" s="50"/>
      <c r="F58" s="479"/>
      <c r="G58" s="479"/>
      <c r="H58" s="714"/>
    </row>
    <row r="61" spans="1:8">
      <c r="B61" s="98"/>
      <c r="C61" s="99" t="s">
        <v>85</v>
      </c>
    </row>
  </sheetData>
  <sheetProtection formatColumns="0" formatRows="0" insertHyperlinks="0"/>
  <mergeCells count="15">
    <mergeCell ref="F5:G5"/>
    <mergeCell ref="A1:G1"/>
    <mergeCell ref="A2:G2"/>
    <mergeCell ref="A3:G3"/>
    <mergeCell ref="A4:G4"/>
    <mergeCell ref="D9:E9"/>
    <mergeCell ref="D10:E10"/>
    <mergeCell ref="D11:E11"/>
    <mergeCell ref="D12:E12"/>
    <mergeCell ref="A5:D5"/>
    <mergeCell ref="D13:E13"/>
    <mergeCell ref="D14:E14"/>
    <mergeCell ref="D15:E15"/>
    <mergeCell ref="D16:E16"/>
    <mergeCell ref="D25:E25"/>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dimension ref="A1:H37"/>
  <sheetViews>
    <sheetView view="pageBreakPreview" topLeftCell="A28" zoomScale="115" zoomScaleNormal="100" zoomScaleSheetLayoutView="115" workbookViewId="0">
      <selection activeCell="F40" sqref="F40"/>
    </sheetView>
  </sheetViews>
  <sheetFormatPr baseColWidth="10" defaultColWidth="11.28515625" defaultRowHeight="16.5"/>
  <cols>
    <col min="1" max="1" width="39.85546875" style="273" customWidth="1"/>
    <col min="2" max="7" width="13.7109375" style="273" customWidth="1"/>
    <col min="8" max="16384" width="11.28515625" style="273"/>
  </cols>
  <sheetData>
    <row r="1" spans="1:8">
      <c r="A1" s="1278" t="s">
        <v>23</v>
      </c>
      <c r="B1" s="1278"/>
      <c r="C1" s="1278"/>
      <c r="D1" s="1278"/>
      <c r="E1" s="1278"/>
      <c r="F1" s="1278"/>
      <c r="G1" s="1278"/>
    </row>
    <row r="2" spans="1:8" s="275" customFormat="1">
      <c r="A2" s="1278" t="s">
        <v>510</v>
      </c>
      <c r="B2" s="1278"/>
      <c r="C2" s="1278"/>
      <c r="D2" s="1278"/>
      <c r="E2" s="1278"/>
      <c r="F2" s="1278"/>
      <c r="G2" s="1278"/>
    </row>
    <row r="3" spans="1:8" s="275" customFormat="1">
      <c r="A3" s="1278" t="s">
        <v>672</v>
      </c>
      <c r="B3" s="1278"/>
      <c r="C3" s="1278"/>
      <c r="D3" s="1278"/>
      <c r="E3" s="1278"/>
      <c r="F3" s="1278"/>
      <c r="G3" s="1278"/>
    </row>
    <row r="4" spans="1:8" s="275" customFormat="1">
      <c r="A4" s="1279" t="str">
        <f>'ETCA-I-01'!A3:G3</f>
        <v>TELEVISORA DE HERMOSILLO, S.A. de C.V.</v>
      </c>
      <c r="B4" s="1279"/>
      <c r="C4" s="1279"/>
      <c r="D4" s="1279"/>
      <c r="E4" s="1279"/>
      <c r="F4" s="1279"/>
      <c r="G4" s="1279"/>
    </row>
    <row r="5" spans="1:8" s="275" customFormat="1">
      <c r="A5" s="1280" t="str">
        <f>'ETCA-I-03'!A4:D4</f>
        <v>Del 01 de Enero al 31 de Diciembre de 2019</v>
      </c>
      <c r="B5" s="1280"/>
      <c r="C5" s="1280"/>
      <c r="D5" s="1280"/>
      <c r="E5" s="1280"/>
      <c r="F5" s="1280"/>
      <c r="G5" s="1280"/>
    </row>
    <row r="6" spans="1:8" s="275" customFormat="1" ht="17.25" thickBot="1">
      <c r="A6" s="1404" t="s">
        <v>673</v>
      </c>
      <c r="B6" s="1404"/>
      <c r="C6" s="1404"/>
      <c r="D6" s="1404"/>
      <c r="E6" s="1404"/>
      <c r="F6" s="164"/>
      <c r="G6" s="741"/>
    </row>
    <row r="7" spans="1:8" s="284" customFormat="1" ht="38.25">
      <c r="A7" s="1432" t="s">
        <v>672</v>
      </c>
      <c r="B7" s="197" t="s">
        <v>514</v>
      </c>
      <c r="C7" s="197" t="s">
        <v>442</v>
      </c>
      <c r="D7" s="197" t="s">
        <v>515</v>
      </c>
      <c r="E7" s="198" t="s">
        <v>516</v>
      </c>
      <c r="F7" s="198" t="s">
        <v>517</v>
      </c>
      <c r="G7" s="199" t="s">
        <v>518</v>
      </c>
    </row>
    <row r="8" spans="1:8" s="287" customFormat="1" ht="17.25" thickBot="1">
      <c r="A8" s="1433"/>
      <c r="B8" s="285" t="s">
        <v>422</v>
      </c>
      <c r="C8" s="285" t="s">
        <v>423</v>
      </c>
      <c r="D8" s="285" t="s">
        <v>519</v>
      </c>
      <c r="E8" s="285" t="s">
        <v>425</v>
      </c>
      <c r="F8" s="285" t="s">
        <v>426</v>
      </c>
      <c r="G8" s="286" t="s">
        <v>520</v>
      </c>
    </row>
    <row r="9" spans="1:8" ht="21" customHeight="1">
      <c r="A9" s="288" t="s">
        <v>1098</v>
      </c>
      <c r="B9" s="966">
        <v>9268218</v>
      </c>
      <c r="C9" s="451">
        <v>1292888</v>
      </c>
      <c r="D9" s="451">
        <f>IF($A9="","",B9+C9)</f>
        <v>10561106</v>
      </c>
      <c r="E9" s="451">
        <v>10561106</v>
      </c>
      <c r="F9" s="451">
        <v>8944219</v>
      </c>
      <c r="G9" s="504">
        <f>IF($A9="","",D9-E9)</f>
        <v>0</v>
      </c>
      <c r="H9" s="1189"/>
    </row>
    <row r="10" spans="1:8" ht="21" customHeight="1">
      <c r="A10" s="288" t="s">
        <v>1095</v>
      </c>
      <c r="B10" s="966">
        <v>17561742</v>
      </c>
      <c r="C10" s="451">
        <v>4286042</v>
      </c>
      <c r="D10" s="451">
        <f t="shared" ref="D10:D31" si="0">IF($A10="","",B10+C10)</f>
        <v>21847784</v>
      </c>
      <c r="E10" s="451">
        <v>21847784</v>
      </c>
      <c r="F10" s="451">
        <v>20105944</v>
      </c>
      <c r="G10" s="504">
        <f t="shared" ref="G10:G31" si="1">IF($A10="","",D10-E10)</f>
        <v>0</v>
      </c>
      <c r="H10" s="1189"/>
    </row>
    <row r="11" spans="1:8" ht="21" customHeight="1">
      <c r="A11" s="288" t="s">
        <v>1096</v>
      </c>
      <c r="B11" s="966">
        <v>3770056</v>
      </c>
      <c r="C11" s="451">
        <v>226708</v>
      </c>
      <c r="D11" s="451">
        <f t="shared" si="0"/>
        <v>3996764</v>
      </c>
      <c r="E11" s="451">
        <v>3996764</v>
      </c>
      <c r="F11" s="451">
        <v>3687164</v>
      </c>
      <c r="G11" s="504">
        <f t="shared" si="1"/>
        <v>0</v>
      </c>
      <c r="H11" s="1189"/>
    </row>
    <row r="12" spans="1:8" ht="21" customHeight="1">
      <c r="A12" s="288" t="s">
        <v>1099</v>
      </c>
      <c r="B12" s="966">
        <v>29950056</v>
      </c>
      <c r="C12" s="451">
        <v>177865</v>
      </c>
      <c r="D12" s="451">
        <f t="shared" si="0"/>
        <v>30127921</v>
      </c>
      <c r="E12" s="451">
        <v>30127921</v>
      </c>
      <c r="F12" s="451">
        <v>28695308</v>
      </c>
      <c r="G12" s="504">
        <f t="shared" si="1"/>
        <v>0</v>
      </c>
      <c r="H12" s="1189"/>
    </row>
    <row r="13" spans="1:8" ht="21" customHeight="1">
      <c r="A13" s="288" t="s">
        <v>1097</v>
      </c>
      <c r="B13" s="966">
        <v>22887908</v>
      </c>
      <c r="C13" s="451">
        <v>6075149</v>
      </c>
      <c r="D13" s="451">
        <f t="shared" si="0"/>
        <v>28963057</v>
      </c>
      <c r="E13" s="451">
        <v>28963057</v>
      </c>
      <c r="F13" s="451">
        <v>26417129</v>
      </c>
      <c r="G13" s="504">
        <f t="shared" si="1"/>
        <v>0</v>
      </c>
      <c r="H13" s="1189"/>
    </row>
    <row r="14" spans="1:8" ht="21" customHeight="1">
      <c r="A14" s="288" t="s">
        <v>1100</v>
      </c>
      <c r="B14" s="966">
        <v>5090405</v>
      </c>
      <c r="C14" s="451">
        <v>2345970</v>
      </c>
      <c r="D14" s="451">
        <f t="shared" si="0"/>
        <v>7436375</v>
      </c>
      <c r="E14" s="451">
        <v>7436375</v>
      </c>
      <c r="F14" s="451">
        <v>6841344</v>
      </c>
      <c r="G14" s="504">
        <f t="shared" si="1"/>
        <v>0</v>
      </c>
      <c r="H14" s="1189"/>
    </row>
    <row r="15" spans="1:8" ht="21" customHeight="1">
      <c r="A15" s="288"/>
      <c r="B15" s="451"/>
      <c r="C15" s="451"/>
      <c r="D15" s="451"/>
      <c r="E15" s="451"/>
      <c r="F15" s="451"/>
      <c r="G15" s="504"/>
    </row>
    <row r="16" spans="1:8" ht="21" customHeight="1">
      <c r="A16" s="288"/>
      <c r="B16" s="451"/>
      <c r="C16" s="451"/>
      <c r="D16" s="451"/>
      <c r="E16" s="451"/>
      <c r="F16" s="451"/>
      <c r="G16" s="504"/>
    </row>
    <row r="17" spans="1:8" ht="21" customHeight="1">
      <c r="A17" s="288"/>
      <c r="B17" s="451"/>
      <c r="C17" s="451"/>
      <c r="D17" s="451"/>
      <c r="E17" s="451"/>
      <c r="F17" s="451"/>
      <c r="G17" s="504"/>
    </row>
    <row r="18" spans="1:8" ht="21" customHeight="1">
      <c r="A18" s="288"/>
      <c r="B18" s="451"/>
      <c r="C18" s="451"/>
      <c r="D18" s="451" t="str">
        <f t="shared" si="0"/>
        <v/>
      </c>
      <c r="E18" s="451"/>
      <c r="F18" s="451"/>
      <c r="G18" s="504" t="str">
        <f t="shared" si="1"/>
        <v/>
      </c>
    </row>
    <row r="19" spans="1:8" ht="21" customHeight="1">
      <c r="A19" s="288"/>
      <c r="B19" s="451"/>
      <c r="C19" s="451"/>
      <c r="D19" s="451" t="str">
        <f t="shared" si="0"/>
        <v/>
      </c>
      <c r="E19" s="451"/>
      <c r="F19" s="451"/>
      <c r="G19" s="504" t="str">
        <f t="shared" si="1"/>
        <v/>
      </c>
    </row>
    <row r="20" spans="1:8" ht="21" customHeight="1">
      <c r="A20" s="288"/>
      <c r="B20" s="451"/>
      <c r="C20" s="451"/>
      <c r="D20" s="451" t="str">
        <f t="shared" si="0"/>
        <v/>
      </c>
      <c r="E20" s="451"/>
      <c r="F20" s="451"/>
      <c r="G20" s="504" t="str">
        <f t="shared" si="1"/>
        <v/>
      </c>
    </row>
    <row r="21" spans="1:8" ht="21" customHeight="1">
      <c r="A21" s="288"/>
      <c r="B21" s="451"/>
      <c r="C21" s="451"/>
      <c r="D21" s="451" t="str">
        <f t="shared" si="0"/>
        <v/>
      </c>
      <c r="E21" s="451"/>
      <c r="F21" s="451"/>
      <c r="G21" s="504" t="str">
        <f t="shared" si="1"/>
        <v/>
      </c>
    </row>
    <row r="22" spans="1:8" ht="21" customHeight="1">
      <c r="A22" s="288"/>
      <c r="B22" s="451"/>
      <c r="C22" s="451"/>
      <c r="D22" s="451" t="str">
        <f t="shared" si="0"/>
        <v/>
      </c>
      <c r="E22" s="451"/>
      <c r="F22" s="451"/>
      <c r="G22" s="504" t="str">
        <f t="shared" si="1"/>
        <v/>
      </c>
    </row>
    <row r="23" spans="1:8" ht="21" customHeight="1">
      <c r="A23" s="288"/>
      <c r="B23" s="451"/>
      <c r="C23" s="451"/>
      <c r="D23" s="451" t="str">
        <f t="shared" si="0"/>
        <v/>
      </c>
      <c r="E23" s="451"/>
      <c r="F23" s="451"/>
      <c r="G23" s="504" t="str">
        <f t="shared" si="1"/>
        <v/>
      </c>
    </row>
    <row r="24" spans="1:8" ht="21" customHeight="1">
      <c r="A24" s="288"/>
      <c r="B24" s="451"/>
      <c r="C24" s="451"/>
      <c r="D24" s="451" t="str">
        <f t="shared" si="0"/>
        <v/>
      </c>
      <c r="E24" s="451"/>
      <c r="F24" s="451"/>
      <c r="G24" s="504" t="str">
        <f t="shared" si="1"/>
        <v/>
      </c>
    </row>
    <row r="25" spans="1:8" ht="21" customHeight="1">
      <c r="A25" s="288"/>
      <c r="B25" s="451"/>
      <c r="C25" s="451"/>
      <c r="D25" s="451" t="str">
        <f t="shared" si="0"/>
        <v/>
      </c>
      <c r="E25" s="451"/>
      <c r="F25" s="451"/>
      <c r="G25" s="504" t="str">
        <f t="shared" si="1"/>
        <v/>
      </c>
    </row>
    <row r="26" spans="1:8" ht="21" customHeight="1">
      <c r="A26" s="288"/>
      <c r="B26" s="451"/>
      <c r="C26" s="451"/>
      <c r="D26" s="451" t="str">
        <f t="shared" si="0"/>
        <v/>
      </c>
      <c r="E26" s="451"/>
      <c r="F26" s="451"/>
      <c r="G26" s="504" t="str">
        <f t="shared" si="1"/>
        <v/>
      </c>
    </row>
    <row r="27" spans="1:8" ht="21" customHeight="1">
      <c r="A27" s="288"/>
      <c r="B27" s="451"/>
      <c r="C27" s="451"/>
      <c r="D27" s="451" t="str">
        <f t="shared" si="0"/>
        <v/>
      </c>
      <c r="E27" s="451"/>
      <c r="F27" s="451"/>
      <c r="G27" s="504" t="str">
        <f t="shared" si="1"/>
        <v/>
      </c>
    </row>
    <row r="28" spans="1:8" ht="21" customHeight="1">
      <c r="A28" s="288"/>
      <c r="B28" s="451"/>
      <c r="C28" s="451"/>
      <c r="D28" s="451" t="str">
        <f t="shared" si="0"/>
        <v/>
      </c>
      <c r="E28" s="451"/>
      <c r="F28" s="451"/>
      <c r="G28" s="504" t="str">
        <f t="shared" si="1"/>
        <v/>
      </c>
    </row>
    <row r="29" spans="1:8" ht="21" customHeight="1">
      <c r="A29" s="288"/>
      <c r="B29" s="451"/>
      <c r="C29" s="451"/>
      <c r="D29" s="451" t="str">
        <f t="shared" si="0"/>
        <v/>
      </c>
      <c r="E29" s="451"/>
      <c r="F29" s="451"/>
      <c r="G29" s="504" t="str">
        <f t="shared" si="1"/>
        <v/>
      </c>
    </row>
    <row r="30" spans="1:8" ht="21" customHeight="1">
      <c r="A30" s="288"/>
      <c r="B30" s="451"/>
      <c r="C30" s="451"/>
      <c r="D30" s="451" t="str">
        <f t="shared" si="0"/>
        <v/>
      </c>
      <c r="E30" s="451"/>
      <c r="F30" s="451"/>
      <c r="G30" s="504" t="str">
        <f t="shared" si="1"/>
        <v/>
      </c>
    </row>
    <row r="31" spans="1:8" ht="21" customHeight="1" thickBot="1">
      <c r="A31" s="288"/>
      <c r="B31" s="451"/>
      <c r="C31" s="451"/>
      <c r="D31" s="451" t="str">
        <f t="shared" si="0"/>
        <v/>
      </c>
      <c r="E31" s="451"/>
      <c r="F31" s="451"/>
      <c r="G31" s="504" t="str">
        <f t="shared" si="1"/>
        <v/>
      </c>
    </row>
    <row r="32" spans="1:8" ht="21" customHeight="1" thickBot="1">
      <c r="A32" s="289" t="s">
        <v>570</v>
      </c>
      <c r="B32" s="445">
        <f>SUM(B9:B31)</f>
        <v>88528385</v>
      </c>
      <c r="C32" s="445">
        <f>SUM(C9:C31)-1</f>
        <v>14404621</v>
      </c>
      <c r="D32" s="445">
        <f>IF($A32="","",B32+C32)</f>
        <v>102933006</v>
      </c>
      <c r="E32" s="445">
        <f>SUM(E9:E31)-1</f>
        <v>102933006</v>
      </c>
      <c r="F32" s="445">
        <f>SUM(F9:F31)-1</f>
        <v>94691107</v>
      </c>
      <c r="G32" s="446">
        <f>IF($A32="","",D32-E32)</f>
        <v>0</v>
      </c>
      <c r="H32" s="276" t="str">
        <f>IF(($B$32-'ETCA II-04'!B81)&gt;0.9,"ERROR!!!!! EL MONTO NO COINCIDE CON LO REPORTADO EN EL FORMATO ETCA-II-04 EN EL TOTAL APROBADO ANUAL DEL ANALÍTICO DE EGRESOS","")</f>
        <v/>
      </c>
    </row>
    <row r="33" spans="8:8">
      <c r="H33" s="276" t="str">
        <f>IF(($C$32-'ETCA II-04'!C81)&gt;0.9,"ERROR!!!!! EL MONTO NO COINCIDE CON LO REPORTADO EN EL FORMATO ETCA-II-04 EN EL TOTAL AMPLIACIONES/REDUCCIONES ANUAL DEL ANALÍTICO DE EGRESOS","")</f>
        <v/>
      </c>
    </row>
    <row r="34" spans="8:8">
      <c r="H34" s="276" t="str">
        <f>IF(($D$32-'ETCA II-04'!D81)&gt;0.9,"ERROR!!!!! EL MONTO NO COINCIDE CON LO REPORTADO EN EL FORMATO ETCA-II-04 EN EL TOTAL MODIFICADO ANUAL DEL ANALÍTICO DE EGRESOS","")</f>
        <v/>
      </c>
    </row>
    <row r="35" spans="8:8">
      <c r="H35" s="276" t="str">
        <f>IF(($E$32-'ETCA II-04'!E81)&gt;0.9,"ERROR!!!!! EL MONTO NO COINCIDE CON LO REPORTADO EN EL FORMATO ETCA-II-04 EN EL TOTAL DEVENGADO ANUAL DEL ANALÍTICO DE EGRESOS","")</f>
        <v/>
      </c>
    </row>
    <row r="36" spans="8:8">
      <c r="H36" s="276" t="str">
        <f>IF(($F$32-'ETCA II-04'!F81)&gt;0.9,"ERROR!!!!! EL MONTO NO COINCIDE CON LO REPORTADO EN EL FORMATO ETCA-II-04 EN EL TOTAL PAGADO ANUAL DEL ANALÍTICO DE EGRESOS","")</f>
        <v/>
      </c>
    </row>
    <row r="37" spans="8:8">
      <c r="H37" s="276" t="str">
        <f>IF(($G$32-'ETCA II-04'!G81)&gt;0.9,"ERROR!!!!! EL MONTO NO COINCIDE CON LO REPORTADO EN EL FORMATO ETCA-II-04 EN EL TOTAL APROBADO ANUAL DEL ANALÍTICO DE EGRESOS","")</f>
        <v/>
      </c>
    </row>
  </sheetData>
  <sheetProtection formatColumns="0" formatRows="0"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dimension ref="A1:H35"/>
  <sheetViews>
    <sheetView view="pageBreakPreview" topLeftCell="A12" zoomScaleNormal="100" zoomScaleSheetLayoutView="100" workbookViewId="0">
      <selection activeCell="I36" sqref="I36"/>
    </sheetView>
  </sheetViews>
  <sheetFormatPr baseColWidth="10" defaultColWidth="11.42578125" defaultRowHeight="1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703" customFormat="1" ht="15.75">
      <c r="A1" s="1439" t="s">
        <v>23</v>
      </c>
      <c r="B1" s="1440"/>
      <c r="C1" s="1440"/>
      <c r="D1" s="1440"/>
      <c r="E1" s="1440"/>
      <c r="F1" s="1440"/>
      <c r="G1" s="1441"/>
    </row>
    <row r="2" spans="1:7" s="703" customFormat="1" ht="15.75">
      <c r="A2" s="1448" t="str">
        <f>'ETCA-I-01'!A3:G3</f>
        <v>TELEVISORA DE HERMOSILLO, S.A. de C.V.</v>
      </c>
      <c r="B2" s="1449"/>
      <c r="C2" s="1449"/>
      <c r="D2" s="1449"/>
      <c r="E2" s="1449"/>
      <c r="F2" s="1449"/>
      <c r="G2" s="1450"/>
    </row>
    <row r="3" spans="1:7" s="703" customFormat="1" ht="12.75">
      <c r="A3" s="1442" t="s">
        <v>571</v>
      </c>
      <c r="B3" s="1443"/>
      <c r="C3" s="1443"/>
      <c r="D3" s="1443"/>
      <c r="E3" s="1443"/>
      <c r="F3" s="1443"/>
      <c r="G3" s="1444"/>
    </row>
    <row r="4" spans="1:7" s="703" customFormat="1" ht="12.75">
      <c r="A4" s="1442" t="s">
        <v>674</v>
      </c>
      <c r="B4" s="1443"/>
      <c r="C4" s="1443"/>
      <c r="D4" s="1443"/>
      <c r="E4" s="1443"/>
      <c r="F4" s="1443"/>
      <c r="G4" s="1444"/>
    </row>
    <row r="5" spans="1:7" s="703" customFormat="1" ht="12.75">
      <c r="A5" s="1442" t="str">
        <f>'ETCA-I-03'!A4:D4</f>
        <v>Del 01 de Enero al 31 de Diciembre de 2019</v>
      </c>
      <c r="B5" s="1443"/>
      <c r="C5" s="1443"/>
      <c r="D5" s="1443"/>
      <c r="E5" s="1443"/>
      <c r="F5" s="1443"/>
      <c r="G5" s="1444"/>
    </row>
    <row r="6" spans="1:7" s="703" customFormat="1" ht="20.25" customHeight="1" thickBot="1">
      <c r="A6" s="1445" t="s">
        <v>87</v>
      </c>
      <c r="B6" s="1446"/>
      <c r="C6" s="1446"/>
      <c r="D6" s="1446"/>
      <c r="E6" s="1446"/>
      <c r="F6" s="1446"/>
      <c r="G6" s="1447"/>
    </row>
    <row r="7" spans="1:7" s="703" customFormat="1" ht="13.5" thickBot="1">
      <c r="A7" s="1434" t="s">
        <v>88</v>
      </c>
      <c r="B7" s="1436" t="s">
        <v>573</v>
      </c>
      <c r="C7" s="1437"/>
      <c r="D7" s="1437"/>
      <c r="E7" s="1437"/>
      <c r="F7" s="1438"/>
      <c r="G7" s="1434" t="s">
        <v>574</v>
      </c>
    </row>
    <row r="8" spans="1:7" s="703" customFormat="1" ht="26.25" thickBot="1">
      <c r="A8" s="1435"/>
      <c r="B8" s="755" t="s">
        <v>575</v>
      </c>
      <c r="C8" s="755" t="s">
        <v>442</v>
      </c>
      <c r="D8" s="755" t="s">
        <v>443</v>
      </c>
      <c r="E8" s="755" t="s">
        <v>444</v>
      </c>
      <c r="F8" s="755" t="s">
        <v>675</v>
      </c>
      <c r="G8" s="1435"/>
    </row>
    <row r="9" spans="1:7" s="507" customFormat="1" ht="12.75">
      <c r="A9" s="592" t="s">
        <v>676</v>
      </c>
      <c r="B9" s="701"/>
      <c r="C9" s="701"/>
      <c r="D9" s="701"/>
      <c r="E9" s="701"/>
      <c r="F9" s="701"/>
      <c r="G9" s="701"/>
    </row>
    <row r="10" spans="1:7" s="507" customFormat="1" ht="12.75">
      <c r="A10" s="592" t="s">
        <v>677</v>
      </c>
      <c r="B10" s="1098">
        <f t="shared" ref="B10:G10" si="0">SUM(B11:B18)</f>
        <v>88528385</v>
      </c>
      <c r="C10" s="1098">
        <f>SUM(C11:C18)-1</f>
        <v>14404621</v>
      </c>
      <c r="D10" s="1098">
        <f>SUM(D11:D18)-1</f>
        <v>102933006</v>
      </c>
      <c r="E10" s="1098">
        <f>SUM(E11:E18)-1</f>
        <v>102933006</v>
      </c>
      <c r="F10" s="1098">
        <f>SUM(F11:F18)-1</f>
        <v>94691107</v>
      </c>
      <c r="G10" s="1098">
        <f t="shared" si="0"/>
        <v>0</v>
      </c>
    </row>
    <row r="11" spans="1:7" s="507" customFormat="1" ht="13.5">
      <c r="A11" s="967" t="s">
        <v>1098</v>
      </c>
      <c r="B11" s="1098">
        <f>+'ETCA-II-07'!B9</f>
        <v>9268218</v>
      </c>
      <c r="C11" s="1098">
        <f>+'ETCA-II-07'!C9</f>
        <v>1292888</v>
      </c>
      <c r="D11" s="1098">
        <f>B11+C11</f>
        <v>10561106</v>
      </c>
      <c r="E11" s="1098">
        <f>+'ETCA-II-07'!E9</f>
        <v>10561106</v>
      </c>
      <c r="F11" s="1098">
        <f>+'ETCA-II-07'!F9</f>
        <v>8944219</v>
      </c>
      <c r="G11" s="1098">
        <f>+D11-E11</f>
        <v>0</v>
      </c>
    </row>
    <row r="12" spans="1:7" s="507" customFormat="1" ht="13.5">
      <c r="A12" s="967" t="s">
        <v>1095</v>
      </c>
      <c r="B12" s="1098">
        <f>+'ETCA-II-07'!B10</f>
        <v>17561742</v>
      </c>
      <c r="C12" s="1098">
        <f>+'ETCA-II-07'!C10</f>
        <v>4286042</v>
      </c>
      <c r="D12" s="1098">
        <f t="shared" ref="D12:D18" si="1">B12+C12</f>
        <v>21847784</v>
      </c>
      <c r="E12" s="1098">
        <f>+'ETCA-II-07'!E10</f>
        <v>21847784</v>
      </c>
      <c r="F12" s="1098">
        <f>+'ETCA-II-07'!F10</f>
        <v>20105944</v>
      </c>
      <c r="G12" s="1098">
        <f t="shared" ref="G12:G18" si="2">+D12-E12</f>
        <v>0</v>
      </c>
    </row>
    <row r="13" spans="1:7" s="507" customFormat="1" ht="13.5">
      <c r="A13" s="967" t="s">
        <v>1096</v>
      </c>
      <c r="B13" s="1098">
        <f>+'ETCA-II-07'!B11</f>
        <v>3770056</v>
      </c>
      <c r="C13" s="1098">
        <f>+'ETCA-II-07'!C11</f>
        <v>226708</v>
      </c>
      <c r="D13" s="1098">
        <f t="shared" si="1"/>
        <v>3996764</v>
      </c>
      <c r="E13" s="1098">
        <f>+'ETCA-II-07'!E11</f>
        <v>3996764</v>
      </c>
      <c r="F13" s="1098">
        <f>+'ETCA-II-07'!F11</f>
        <v>3687164</v>
      </c>
      <c r="G13" s="1098">
        <f t="shared" si="2"/>
        <v>0</v>
      </c>
    </row>
    <row r="14" spans="1:7" s="507" customFormat="1" ht="13.5">
      <c r="A14" s="967" t="s">
        <v>1099</v>
      </c>
      <c r="B14" s="1098">
        <f>+'ETCA-II-07'!B12</f>
        <v>29950056</v>
      </c>
      <c r="C14" s="1098">
        <f>+'ETCA-II-07'!C12</f>
        <v>177865</v>
      </c>
      <c r="D14" s="1098">
        <f t="shared" si="1"/>
        <v>30127921</v>
      </c>
      <c r="E14" s="1098">
        <f>+'ETCA-II-07'!E12</f>
        <v>30127921</v>
      </c>
      <c r="F14" s="1098">
        <f>+'ETCA-II-07'!F12</f>
        <v>28695308</v>
      </c>
      <c r="G14" s="1098">
        <f t="shared" si="2"/>
        <v>0</v>
      </c>
    </row>
    <row r="15" spans="1:7" s="507" customFormat="1" ht="13.5">
      <c r="A15" s="967" t="s">
        <v>1097</v>
      </c>
      <c r="B15" s="1098">
        <f>+'ETCA-II-07'!B13</f>
        <v>22887908</v>
      </c>
      <c r="C15" s="1098">
        <f>+'ETCA-II-07'!C13</f>
        <v>6075149</v>
      </c>
      <c r="D15" s="1098">
        <f t="shared" si="1"/>
        <v>28963057</v>
      </c>
      <c r="E15" s="1098">
        <f>+'ETCA-II-07'!E13</f>
        <v>28963057</v>
      </c>
      <c r="F15" s="1098">
        <f>+'ETCA-II-07'!F13</f>
        <v>26417129</v>
      </c>
      <c r="G15" s="1098">
        <f t="shared" si="2"/>
        <v>0</v>
      </c>
    </row>
    <row r="16" spans="1:7" s="507" customFormat="1" ht="13.5">
      <c r="A16" s="967" t="s">
        <v>1100</v>
      </c>
      <c r="B16" s="1098">
        <f>+'ETCA-II-07'!B14</f>
        <v>5090405</v>
      </c>
      <c r="C16" s="1098">
        <f>+'ETCA-II-07'!C14</f>
        <v>2345970</v>
      </c>
      <c r="D16" s="1098">
        <f t="shared" si="1"/>
        <v>7436375</v>
      </c>
      <c r="E16" s="1098">
        <f>+'ETCA-II-07'!E14</f>
        <v>7436375</v>
      </c>
      <c r="F16" s="1098">
        <f>+'ETCA-II-07'!F14</f>
        <v>6841344</v>
      </c>
      <c r="G16" s="1098">
        <f t="shared" si="2"/>
        <v>0</v>
      </c>
    </row>
    <row r="17" spans="1:8" s="507" customFormat="1" ht="13.5">
      <c r="A17" s="967"/>
      <c r="B17" s="681"/>
      <c r="C17" s="681"/>
      <c r="D17" s="681"/>
      <c r="E17" s="681"/>
      <c r="F17" s="681"/>
      <c r="G17" s="681"/>
    </row>
    <row r="18" spans="1:8" s="507" customFormat="1" ht="12.75">
      <c r="A18" s="593" t="s">
        <v>248</v>
      </c>
      <c r="B18" s="681"/>
      <c r="C18" s="681"/>
      <c r="D18" s="681">
        <f t="shared" si="1"/>
        <v>0</v>
      </c>
      <c r="E18" s="681"/>
      <c r="F18" s="681"/>
      <c r="G18" s="681">
        <f t="shared" si="2"/>
        <v>0</v>
      </c>
    </row>
    <row r="19" spans="1:8" s="507" customFormat="1" ht="12.75">
      <c r="A19" s="593"/>
      <c r="B19" s="681"/>
      <c r="C19" s="681"/>
      <c r="D19" s="681"/>
      <c r="E19" s="681"/>
      <c r="F19" s="681"/>
      <c r="G19" s="681"/>
    </row>
    <row r="20" spans="1:8" s="507" customFormat="1" ht="12.75">
      <c r="A20" s="601" t="s">
        <v>678</v>
      </c>
      <c r="B20" s="681"/>
      <c r="C20" s="681"/>
      <c r="D20" s="681"/>
      <c r="E20" s="681"/>
      <c r="F20" s="681"/>
      <c r="G20" s="681"/>
    </row>
    <row r="21" spans="1:8" s="507" customFormat="1" ht="12.75">
      <c r="A21" s="601" t="s">
        <v>679</v>
      </c>
      <c r="B21" s="681">
        <f t="shared" ref="B21:G21" si="3">SUM(B22:B29)</f>
        <v>0</v>
      </c>
      <c r="C21" s="681">
        <f t="shared" si="3"/>
        <v>0</v>
      </c>
      <c r="D21" s="681">
        <f t="shared" si="3"/>
        <v>0</v>
      </c>
      <c r="E21" s="681">
        <f t="shared" si="3"/>
        <v>0</v>
      </c>
      <c r="F21" s="681">
        <f t="shared" si="3"/>
        <v>0</v>
      </c>
      <c r="G21" s="681">
        <f t="shared" si="3"/>
        <v>0</v>
      </c>
    </row>
    <row r="22" spans="1:8" s="507" customFormat="1" ht="13.5">
      <c r="A22" s="967" t="s">
        <v>1098</v>
      </c>
      <c r="B22" s="681"/>
      <c r="C22" s="681"/>
      <c r="D22" s="681">
        <f t="shared" ref="D22:D29" si="4">B22+C22</f>
        <v>0</v>
      </c>
      <c r="E22" s="681"/>
      <c r="F22" s="681"/>
      <c r="G22" s="681">
        <f>+D22-E22</f>
        <v>0</v>
      </c>
    </row>
    <row r="23" spans="1:8" s="507" customFormat="1" ht="13.5">
      <c r="A23" s="967" t="s">
        <v>1095</v>
      </c>
      <c r="B23" s="681"/>
      <c r="C23" s="681"/>
      <c r="D23" s="681">
        <f t="shared" si="4"/>
        <v>0</v>
      </c>
      <c r="E23" s="681"/>
      <c r="F23" s="681"/>
      <c r="G23" s="681">
        <f t="shared" ref="G23:G29" si="5">+D23-E23</f>
        <v>0</v>
      </c>
    </row>
    <row r="24" spans="1:8" s="507" customFormat="1" ht="13.5">
      <c r="A24" s="967" t="s">
        <v>1096</v>
      </c>
      <c r="B24" s="681"/>
      <c r="C24" s="681"/>
      <c r="D24" s="681">
        <f t="shared" si="4"/>
        <v>0</v>
      </c>
      <c r="E24" s="681"/>
      <c r="F24" s="681"/>
      <c r="G24" s="681">
        <f t="shared" si="5"/>
        <v>0</v>
      </c>
    </row>
    <row r="25" spans="1:8" s="507" customFormat="1" ht="13.5">
      <c r="A25" s="967" t="s">
        <v>1099</v>
      </c>
      <c r="B25" s="681"/>
      <c r="C25" s="681"/>
      <c r="D25" s="681">
        <f t="shared" si="4"/>
        <v>0</v>
      </c>
      <c r="E25" s="681"/>
      <c r="F25" s="681"/>
      <c r="G25" s="681">
        <f t="shared" si="5"/>
        <v>0</v>
      </c>
    </row>
    <row r="26" spans="1:8" s="507" customFormat="1" ht="13.5">
      <c r="A26" s="967" t="s">
        <v>1097</v>
      </c>
      <c r="B26" s="681"/>
      <c r="C26" s="681"/>
      <c r="D26" s="681">
        <f t="shared" si="4"/>
        <v>0</v>
      </c>
      <c r="E26" s="681"/>
      <c r="F26" s="681"/>
      <c r="G26" s="681">
        <f t="shared" si="5"/>
        <v>0</v>
      </c>
    </row>
    <row r="27" spans="1:8" s="507" customFormat="1" ht="13.5">
      <c r="A27" s="967" t="s">
        <v>1100</v>
      </c>
      <c r="B27" s="681"/>
      <c r="C27" s="681"/>
      <c r="D27" s="681">
        <f t="shared" si="4"/>
        <v>0</v>
      </c>
      <c r="E27" s="681"/>
      <c r="F27" s="681"/>
      <c r="G27" s="681">
        <f t="shared" si="5"/>
        <v>0</v>
      </c>
    </row>
    <row r="28" spans="1:8" s="507" customFormat="1" ht="13.5">
      <c r="A28" s="967"/>
      <c r="B28" s="681"/>
      <c r="C28" s="681"/>
      <c r="D28" s="681"/>
      <c r="E28" s="681"/>
      <c r="F28" s="681"/>
      <c r="G28" s="681"/>
    </row>
    <row r="29" spans="1:8" s="507" customFormat="1" ht="12.75">
      <c r="A29" s="593" t="s">
        <v>248</v>
      </c>
      <c r="B29" s="681"/>
      <c r="C29" s="681"/>
      <c r="D29" s="681">
        <f t="shared" si="4"/>
        <v>0</v>
      </c>
      <c r="E29" s="681"/>
      <c r="F29" s="681"/>
      <c r="G29" s="681">
        <f t="shared" si="5"/>
        <v>0</v>
      </c>
    </row>
    <row r="30" spans="1:8" s="507" customFormat="1" ht="12.75">
      <c r="A30" s="680"/>
      <c r="B30" s="681"/>
      <c r="C30" s="681"/>
      <c r="D30" s="681"/>
      <c r="E30" s="681"/>
      <c r="F30" s="681"/>
      <c r="G30" s="681"/>
    </row>
    <row r="31" spans="1:8" s="507" customFormat="1" ht="12.75">
      <c r="A31" s="592" t="s">
        <v>654</v>
      </c>
      <c r="B31" s="1098">
        <f t="shared" ref="B31:G31" si="6">+B10+B21</f>
        <v>88528385</v>
      </c>
      <c r="C31" s="1098">
        <f t="shared" si="6"/>
        <v>14404621</v>
      </c>
      <c r="D31" s="1098">
        <f t="shared" si="6"/>
        <v>102933006</v>
      </c>
      <c r="E31" s="1098">
        <f t="shared" si="6"/>
        <v>102933006</v>
      </c>
      <c r="F31" s="1098">
        <f t="shared" si="6"/>
        <v>94691107</v>
      </c>
      <c r="G31" s="1098">
        <f t="shared" si="6"/>
        <v>0</v>
      </c>
      <c r="H31" s="702" t="str">
        <f>IF((B31-'ETCA-II-07'!B32)&gt;0.9,"ERROR!!!!! EL MONTO NO COINCIDE CON LO REPORTADO EN EL FORMATO ETCA-II-07 EN EL TOTAL DEL GASTO","")</f>
        <v/>
      </c>
    </row>
    <row r="32" spans="1:8" ht="15.75" thickBot="1">
      <c r="A32" s="664"/>
      <c r="B32" s="666"/>
      <c r="C32" s="666"/>
      <c r="D32" s="666"/>
      <c r="E32" s="666"/>
      <c r="F32" s="666"/>
      <c r="G32" s="666"/>
      <c r="H32" s="501" t="str">
        <f>IF((C31-'ETCA-II-07'!C32)&gt;0.9,"ERROR!!!!! EL MONTO NO COINCIDE CON LO REPORTADO EN EL FORMATO ETCA-II-07 EN EL TOTAL DEL GASTO","")</f>
        <v/>
      </c>
    </row>
    <row r="33" spans="8:8">
      <c r="H33" s="501" t="str">
        <f>IF((D31-'ETCA-II-07'!D32)&gt;0.9,"ERROR!!!!! EL MONTO NO COINCIDE CON LO REPORTADO EN EL FORMATO ETCA-II-07 EN EL TOTAL DEL GASTO","")</f>
        <v/>
      </c>
    </row>
    <row r="34" spans="8:8">
      <c r="H34" s="501" t="str">
        <f>IF((D31-'ETCA-II-07'!D32)&gt;0.9,"ERROR!!!!! EL MONTO NO COINCIDE CON LO REPORTADO EN EL FORMATO ETCA-II-07 EN EL TOTAL DEL GASTO","")</f>
        <v/>
      </c>
    </row>
    <row r="35" spans="8:8">
      <c r="H35" s="501" t="str">
        <f>IF((G31-'ETCA-II-07'!G32)&gt;0.9,"ERROR!!!!! EL MONTO NO COINCIDE CON LO REPORTADO EN EL FORMATO ETCA-II-07 EN EL TOTAL DEL GASTO","")</f>
        <v/>
      </c>
    </row>
  </sheetData>
  <mergeCells count="9">
    <mergeCell ref="A7:A8"/>
    <mergeCell ref="B7:F7"/>
    <mergeCell ref="G7:G8"/>
    <mergeCell ref="A1:G1"/>
    <mergeCell ref="A3:G3"/>
    <mergeCell ref="A4:G4"/>
    <mergeCell ref="A5:G5"/>
    <mergeCell ref="A6:G6"/>
    <mergeCell ref="A2:G2"/>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sheetPr>
    <pageSetUpPr fitToPage="1"/>
  </sheetPr>
  <dimension ref="A1:H22"/>
  <sheetViews>
    <sheetView view="pageBreakPreview" topLeftCell="A4" zoomScaleNormal="100" zoomScaleSheetLayoutView="100" workbookViewId="0">
      <selection activeCell="F15" sqref="F15"/>
    </sheetView>
  </sheetViews>
  <sheetFormatPr baseColWidth="10" defaultColWidth="11.28515625" defaultRowHeight="16.5"/>
  <cols>
    <col min="1" max="1" width="39.85546875" style="273" customWidth="1"/>
    <col min="2" max="7" width="13.7109375" style="273" customWidth="1"/>
    <col min="8" max="16384" width="11.28515625" style="273"/>
  </cols>
  <sheetData>
    <row r="1" spans="1:8">
      <c r="A1" s="1278" t="s">
        <v>23</v>
      </c>
      <c r="B1" s="1278"/>
      <c r="C1" s="1278"/>
      <c r="D1" s="1278"/>
      <c r="E1" s="1278"/>
      <c r="F1" s="1278"/>
      <c r="G1" s="1278"/>
    </row>
    <row r="2" spans="1:8" s="275" customFormat="1">
      <c r="A2" s="1278" t="s">
        <v>510</v>
      </c>
      <c r="B2" s="1278"/>
      <c r="C2" s="1278"/>
      <c r="D2" s="1278"/>
      <c r="E2" s="1278"/>
      <c r="F2" s="1278"/>
      <c r="G2" s="1278"/>
    </row>
    <row r="3" spans="1:8" s="275" customFormat="1">
      <c r="A3" s="1453" t="s">
        <v>680</v>
      </c>
      <c r="B3" s="1453"/>
      <c r="C3" s="1453"/>
      <c r="D3" s="1453"/>
      <c r="E3" s="1453"/>
      <c r="F3" s="1453"/>
      <c r="G3" s="1453"/>
    </row>
    <row r="4" spans="1:8" s="275" customFormat="1">
      <c r="A4" s="1279" t="str">
        <f>'ETCA-I-01'!A3:G3</f>
        <v>TELEVISORA DE HERMOSILLO, S.A. de C.V.</v>
      </c>
      <c r="B4" s="1279"/>
      <c r="C4" s="1279"/>
      <c r="D4" s="1279"/>
      <c r="E4" s="1279"/>
      <c r="F4" s="1279"/>
      <c r="G4" s="1279"/>
    </row>
    <row r="5" spans="1:8" s="275" customFormat="1">
      <c r="A5" s="1280" t="str">
        <f>'ETCA-I-03'!A4:D4</f>
        <v>Del 01 de Enero al 31 de Diciembre de 2019</v>
      </c>
      <c r="B5" s="1280"/>
      <c r="C5" s="1280"/>
      <c r="D5" s="1280"/>
      <c r="E5" s="1280"/>
      <c r="F5" s="1280"/>
      <c r="G5" s="1280"/>
    </row>
    <row r="6" spans="1:8" s="275" customFormat="1" ht="17.25" thickBot="1">
      <c r="A6" s="1404" t="s">
        <v>681</v>
      </c>
      <c r="B6" s="1404"/>
      <c r="C6" s="1404"/>
      <c r="D6" s="1404"/>
      <c r="E6" s="1404"/>
      <c r="F6" s="49"/>
      <c r="G6" s="418"/>
    </row>
    <row r="7" spans="1:8" s="284" customFormat="1" ht="53.25" customHeight="1">
      <c r="A7" s="1451" t="s">
        <v>680</v>
      </c>
      <c r="B7" s="291" t="s">
        <v>514</v>
      </c>
      <c r="C7" s="291" t="s">
        <v>442</v>
      </c>
      <c r="D7" s="291" t="s">
        <v>515</v>
      </c>
      <c r="E7" s="291" t="s">
        <v>516</v>
      </c>
      <c r="F7" s="291" t="s">
        <v>517</v>
      </c>
      <c r="G7" s="292" t="s">
        <v>518</v>
      </c>
    </row>
    <row r="8" spans="1:8" s="290" customFormat="1" ht="15.75" customHeight="1" thickBot="1">
      <c r="A8" s="1452"/>
      <c r="B8" s="285" t="s">
        <v>422</v>
      </c>
      <c r="C8" s="285" t="s">
        <v>423</v>
      </c>
      <c r="D8" s="285" t="s">
        <v>519</v>
      </c>
      <c r="E8" s="285" t="s">
        <v>425</v>
      </c>
      <c r="F8" s="285" t="s">
        <v>426</v>
      </c>
      <c r="G8" s="286" t="s">
        <v>520</v>
      </c>
    </row>
    <row r="9" spans="1:8" ht="30" customHeight="1">
      <c r="A9" s="506"/>
      <c r="B9" s="294"/>
      <c r="C9" s="294"/>
      <c r="D9" s="294"/>
      <c r="E9" s="294"/>
      <c r="F9" s="294"/>
      <c r="G9" s="295"/>
    </row>
    <row r="10" spans="1:8" ht="30" customHeight="1">
      <c r="A10" s="282" t="s">
        <v>682</v>
      </c>
      <c r="B10" s="439">
        <f>+'ETCA-II-13'!C134</f>
        <v>88528385</v>
      </c>
      <c r="C10" s="439">
        <f>+'ETCA-II-13'!D134</f>
        <v>14404621</v>
      </c>
      <c r="D10" s="440">
        <f>B10+C10</f>
        <v>102933006</v>
      </c>
      <c r="E10" s="439">
        <f>+'ETCA-II-13'!F134</f>
        <v>102933006</v>
      </c>
      <c r="F10" s="439">
        <f>+'ETCA-II-13'!G134</f>
        <v>94691107</v>
      </c>
      <c r="G10" s="441">
        <f>D10-E10</f>
        <v>0</v>
      </c>
    </row>
    <row r="11" spans="1:8" ht="30" customHeight="1">
      <c r="A11" s="282" t="s">
        <v>683</v>
      </c>
      <c r="B11" s="439"/>
      <c r="C11" s="439"/>
      <c r="D11" s="440">
        <f>B11+C11</f>
        <v>0</v>
      </c>
      <c r="E11" s="439"/>
      <c r="F11" s="439"/>
      <c r="G11" s="441">
        <f>D11-E11</f>
        <v>0</v>
      </c>
    </row>
    <row r="12" spans="1:8" ht="30" customHeight="1">
      <c r="A12" s="282" t="s">
        <v>684</v>
      </c>
      <c r="B12" s="439"/>
      <c r="C12" s="439"/>
      <c r="D12" s="440">
        <f>B12+C12</f>
        <v>0</v>
      </c>
      <c r="E12" s="439"/>
      <c r="F12" s="439"/>
      <c r="G12" s="441">
        <f>D12-E12</f>
        <v>0</v>
      </c>
    </row>
    <row r="13" spans="1:8" ht="30" customHeight="1">
      <c r="A13" s="282" t="s">
        <v>685</v>
      </c>
      <c r="B13" s="439"/>
      <c r="C13" s="439"/>
      <c r="D13" s="440">
        <f>B13+C13</f>
        <v>0</v>
      </c>
      <c r="E13" s="439"/>
      <c r="F13" s="439"/>
      <c r="G13" s="441">
        <f>D13-E13</f>
        <v>0</v>
      </c>
    </row>
    <row r="14" spans="1:8" ht="30" customHeight="1" thickBot="1">
      <c r="A14" s="505"/>
      <c r="B14" s="447"/>
      <c r="C14" s="447"/>
      <c r="D14" s="447"/>
      <c r="E14" s="447"/>
      <c r="F14" s="447"/>
      <c r="G14" s="448"/>
    </row>
    <row r="15" spans="1:8" s="284" customFormat="1" ht="30" customHeight="1" thickBot="1">
      <c r="A15" s="754" t="s">
        <v>570</v>
      </c>
      <c r="B15" s="449">
        <f>SUM(B10:B13)</f>
        <v>88528385</v>
      </c>
      <c r="C15" s="449">
        <f>SUM(C10:C13)</f>
        <v>14404621</v>
      </c>
      <c r="D15" s="449">
        <f>B15+C15</f>
        <v>102933006</v>
      </c>
      <c r="E15" s="449">
        <f>SUM(E10:E13)</f>
        <v>102933006</v>
      </c>
      <c r="F15" s="449">
        <f>SUM(F10:F13)</f>
        <v>94691107</v>
      </c>
      <c r="G15" s="450">
        <f>D15-E15</f>
        <v>0</v>
      </c>
      <c r="H15" s="501" t="str">
        <f>IF((B15-'ETCA II-04'!B81)&gt;0.9,"ERROR!!!!! EL MONTO NO COINCIDE CON LO REPORTADO EN EL FORMATO ETCA-II-04 EN EL TOTAL APROBADO ANUAL DEL ANALÍTICO DE EGRESOS","")</f>
        <v/>
      </c>
    </row>
    <row r="16" spans="1:8" s="284" customFormat="1" ht="30" customHeight="1">
      <c r="A16" s="483"/>
      <c r="B16" s="484"/>
      <c r="C16" s="484"/>
      <c r="D16" s="484"/>
      <c r="E16" s="484"/>
      <c r="F16" s="484"/>
      <c r="G16" s="484"/>
      <c r="H16" s="501" t="str">
        <f>IF((C15-'ETCA II-04'!C81)&gt;0.9,"ERROR!!!!! EL MONTO NO COINCIDE CON LO REPORTADO EN EL FORMATO ETCA-II-04 EN EL TOTAL AMPLIACIONES/REDUCCIONES ANUAL DEL ANALÍTICO DE EGRESOS","")</f>
        <v/>
      </c>
    </row>
    <row r="17" spans="1:8" s="284" customFormat="1" ht="30" customHeight="1">
      <c r="A17" s="483"/>
      <c r="B17" s="484"/>
      <c r="C17" s="484"/>
      <c r="D17" s="484"/>
      <c r="E17" s="484"/>
      <c r="F17" s="484"/>
      <c r="G17" s="484"/>
      <c r="H17" s="501" t="str">
        <f>IF((D15-'ETCA II-04'!D81)&gt;0.9,"ERROR!!!!! EL MONTO NO COINCIDE CON LO REPORTADO EN EL FORMATO ETCA-II-04 EN EL TOTAL MODIFICADO ANUAL DEL ANALÍTICO DE EGRESOS","")</f>
        <v/>
      </c>
    </row>
    <row r="18" spans="1:8" s="284" customFormat="1" ht="18" customHeight="1">
      <c r="A18" s="483"/>
      <c r="B18" s="484"/>
      <c r="C18" s="484"/>
      <c r="D18" s="484"/>
      <c r="E18" s="484"/>
      <c r="F18" s="484"/>
      <c r="G18" s="484"/>
      <c r="H18" s="501" t="str">
        <f>IF((E15-'ETCA II-04'!E81)&gt;0.9,"ERROR!!!!! EL MONTO NO COINCIDE CON LO REPORTADO EN EL FORMATO ETCA-II-04 EN EL TOTAL DEVENGADO ANUAL DEL ANALÍTICO DE EGRESOS","")</f>
        <v/>
      </c>
    </row>
    <row r="19" spans="1:8" s="284" customFormat="1" ht="18" customHeight="1">
      <c r="A19" s="483"/>
      <c r="B19" s="484"/>
      <c r="C19" s="484"/>
      <c r="D19" s="484"/>
      <c r="E19" s="484"/>
      <c r="F19" s="484"/>
      <c r="G19" s="484"/>
      <c r="H19" s="501" t="str">
        <f>IF((F15-'ETCA II-04'!F81)&gt;0.9,"ERROR!!!!! EL MONTO NO COINCIDE CON LO REPORTADO EN EL FORMATO ETCA-II-04 EN EL TOTAL PAGADO ANUAL DEL ANALÍTICO DE EGRESOS","")</f>
        <v/>
      </c>
    </row>
    <row r="20" spans="1:8">
      <c r="H20" s="501" t="str">
        <f>IF((G15-'ETCA II-04'!G81)&gt;0.9,"ERROR!!!!! EL MONTO NO COINCIDE CON LO REPORTADO EN EL FORMATO ETCA-II-04 EN EL TOTAL SUBEJERCICIO ANUAL DEL ANALÍTICO DE EGRESOS","")</f>
        <v/>
      </c>
    </row>
    <row r="21" spans="1:8">
      <c r="H21" s="501" t="str">
        <f>IF((B21-'ETCA II-04'!B87)&gt;0.9,"ERROR!!!!! EL MONTO NO COINCIDE CON LO REPORTADO EN EL FORMATO ETCA-II-04 EN EL TOTAL APROBADO ANUAL DEL ANALÍTICO DE EGRESOS","")</f>
        <v/>
      </c>
    </row>
    <row r="22" spans="1:8">
      <c r="H22" s="501" t="str">
        <f>IF(G15&lt;&gt;'ETCA II-04'!G81,"ERROR!!!!! EL MONTO NO COINCIDE CON LO REPORTADO EN EL FORMATO ETCA-II-04 EN EL TOTAL SUBEJERCICIO PRESENTADO EN EL ANALÍTICO DE EGRESOS","")</f>
        <v>ERROR!!!!! EL MONTO NO COINCIDE CON LO REPORTADO EN EL FORMATO ETCA-II-04 EN EL TOTAL SUBEJERCICIO PRESENTADO EN EL ANALÍTICO DE EGRESOS</v>
      </c>
    </row>
  </sheetData>
  <sheetProtection formatColumns="0" formatRows="0" insertHyperlinks="0"/>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sheetPr>
    <pageSetUpPr fitToPage="1"/>
  </sheetPr>
  <dimension ref="A1:H31"/>
  <sheetViews>
    <sheetView view="pageBreakPreview" topLeftCell="A7" zoomScaleNormal="100" zoomScaleSheetLayoutView="100" workbookViewId="0">
      <selection activeCell="E15" sqref="E15"/>
    </sheetView>
  </sheetViews>
  <sheetFormatPr baseColWidth="10" defaultColWidth="11.28515625" defaultRowHeight="16.5"/>
  <cols>
    <col min="1" max="1" width="39.85546875" style="273" customWidth="1"/>
    <col min="2" max="7" width="13.7109375" style="273" customWidth="1"/>
    <col min="8" max="16384" width="11.28515625" style="273"/>
  </cols>
  <sheetData>
    <row r="1" spans="1:7">
      <c r="A1" s="1453" t="s">
        <v>23</v>
      </c>
      <c r="B1" s="1453"/>
      <c r="C1" s="1453"/>
      <c r="D1" s="1453"/>
      <c r="E1" s="1453"/>
      <c r="F1" s="1453"/>
      <c r="G1" s="1453"/>
    </row>
    <row r="2" spans="1:7">
      <c r="A2" s="1453" t="s">
        <v>510</v>
      </c>
      <c r="B2" s="1453"/>
      <c r="C2" s="1453"/>
      <c r="D2" s="1453"/>
      <c r="E2" s="1453"/>
      <c r="F2" s="1453"/>
      <c r="G2" s="1453"/>
    </row>
    <row r="3" spans="1:7">
      <c r="A3" s="1453" t="s">
        <v>686</v>
      </c>
      <c r="B3" s="1453"/>
      <c r="C3" s="1453"/>
      <c r="D3" s="1453"/>
      <c r="E3" s="1453"/>
      <c r="F3" s="1453"/>
      <c r="G3" s="1453"/>
    </row>
    <row r="4" spans="1:7">
      <c r="A4" s="1279" t="str">
        <f>'ETCA-I-01'!A3:G3</f>
        <v>TELEVISORA DE HERMOSILLO, S.A. de C.V.</v>
      </c>
      <c r="B4" s="1279"/>
      <c r="C4" s="1279"/>
      <c r="D4" s="1279"/>
      <c r="E4" s="1279"/>
      <c r="F4" s="1279"/>
      <c r="G4" s="1279"/>
    </row>
    <row r="5" spans="1:7">
      <c r="A5" s="1280" t="str">
        <f>'ETCA-I-03'!A4:D4</f>
        <v>Del 01 de Enero al 31 de Diciembre de 2019</v>
      </c>
      <c r="B5" s="1280"/>
      <c r="C5" s="1280"/>
      <c r="D5" s="1280"/>
      <c r="E5" s="1280"/>
      <c r="F5" s="1280"/>
      <c r="G5" s="1280"/>
    </row>
    <row r="6" spans="1:7" ht="17.25" thickBot="1">
      <c r="A6" s="1404" t="s">
        <v>687</v>
      </c>
      <c r="B6" s="1404"/>
      <c r="C6" s="1404"/>
      <c r="D6" s="1404"/>
      <c r="E6" s="1404"/>
      <c r="F6" s="49"/>
      <c r="G6" s="418"/>
    </row>
    <row r="7" spans="1:7" s="279" customFormat="1" ht="40.5">
      <c r="A7" s="1454" t="s">
        <v>250</v>
      </c>
      <c r="B7" s="298" t="s">
        <v>514</v>
      </c>
      <c r="C7" s="298" t="s">
        <v>442</v>
      </c>
      <c r="D7" s="298" t="s">
        <v>515</v>
      </c>
      <c r="E7" s="298" t="s">
        <v>516</v>
      </c>
      <c r="F7" s="298" t="s">
        <v>517</v>
      </c>
      <c r="G7" s="299" t="s">
        <v>518</v>
      </c>
    </row>
    <row r="8" spans="1:7" s="279" customFormat="1" ht="15.75" customHeight="1" thickBot="1">
      <c r="A8" s="1455"/>
      <c r="B8" s="285" t="s">
        <v>422</v>
      </c>
      <c r="C8" s="285" t="s">
        <v>423</v>
      </c>
      <c r="D8" s="285" t="s">
        <v>519</v>
      </c>
      <c r="E8" s="285" t="s">
        <v>425</v>
      </c>
      <c r="F8" s="285" t="s">
        <v>426</v>
      </c>
      <c r="G8" s="286" t="s">
        <v>520</v>
      </c>
    </row>
    <row r="9" spans="1:7">
      <c r="A9" s="293"/>
      <c r="B9" s="296"/>
      <c r="C9" s="296"/>
      <c r="D9" s="297"/>
      <c r="E9" s="296"/>
      <c r="F9" s="296"/>
      <c r="G9" s="300"/>
    </row>
    <row r="10" spans="1:7" ht="25.5">
      <c r="A10" s="301" t="s">
        <v>688</v>
      </c>
      <c r="B10" s="439"/>
      <c r="C10" s="439"/>
      <c r="D10" s="440">
        <f>IF(A10="","",B10+C10)</f>
        <v>0</v>
      </c>
      <c r="E10" s="439"/>
      <c r="F10" s="439"/>
      <c r="G10" s="441">
        <f>IF(A10="","",D10-E10)</f>
        <v>0</v>
      </c>
    </row>
    <row r="11" spans="1:7" ht="8.25" customHeight="1">
      <c r="A11" s="301"/>
      <c r="B11" s="439"/>
      <c r="C11" s="439"/>
      <c r="D11" s="440" t="str">
        <f t="shared" ref="D11:D22" si="0">IF(A11="","",B11+C11)</f>
        <v/>
      </c>
      <c r="E11" s="439"/>
      <c r="F11" s="439"/>
      <c r="G11" s="441" t="str">
        <f t="shared" ref="G11:G22" si="1">IF(A11="","",D11-E11)</f>
        <v/>
      </c>
    </row>
    <row r="12" spans="1:7">
      <c r="A12" s="301" t="s">
        <v>689</v>
      </c>
      <c r="B12" s="439"/>
      <c r="C12" s="439"/>
      <c r="D12" s="440">
        <f t="shared" si="0"/>
        <v>0</v>
      </c>
      <c r="E12" s="439"/>
      <c r="F12" s="439"/>
      <c r="G12" s="441">
        <f t="shared" si="1"/>
        <v>0</v>
      </c>
    </row>
    <row r="13" spans="1:7" ht="8.25" customHeight="1">
      <c r="A13" s="301"/>
      <c r="B13" s="439"/>
      <c r="C13" s="439"/>
      <c r="D13" s="440" t="str">
        <f t="shared" si="0"/>
        <v/>
      </c>
      <c r="E13" s="439"/>
      <c r="F13" s="439"/>
      <c r="G13" s="441" t="str">
        <f t="shared" si="1"/>
        <v/>
      </c>
    </row>
    <row r="14" spans="1:7" ht="25.5">
      <c r="A14" s="301" t="s">
        <v>690</v>
      </c>
      <c r="B14" s="439">
        <f>+'ETCA-II-13'!C134</f>
        <v>88528385</v>
      </c>
      <c r="C14" s="439">
        <f>+'ETCA-II-13'!D134</f>
        <v>14404621</v>
      </c>
      <c r="D14" s="440">
        <f t="shared" si="0"/>
        <v>102933006</v>
      </c>
      <c r="E14" s="439">
        <f>+'ETCA-II-13'!F134</f>
        <v>102933006</v>
      </c>
      <c r="F14" s="439">
        <f>+'ETCA-II-13'!G134</f>
        <v>94691107</v>
      </c>
      <c r="G14" s="441">
        <f t="shared" si="1"/>
        <v>0</v>
      </c>
    </row>
    <row r="15" spans="1:7" ht="8.25" customHeight="1">
      <c r="A15" s="301"/>
      <c r="B15" s="439"/>
      <c r="C15" s="439"/>
      <c r="D15" s="440" t="str">
        <f t="shared" si="0"/>
        <v/>
      </c>
      <c r="E15" s="439"/>
      <c r="F15" s="439"/>
      <c r="G15" s="441" t="str">
        <f t="shared" si="1"/>
        <v/>
      </c>
    </row>
    <row r="16" spans="1:7" ht="25.5">
      <c r="A16" s="301" t="s">
        <v>691</v>
      </c>
      <c r="B16" s="439"/>
      <c r="C16" s="439"/>
      <c r="D16" s="440">
        <f t="shared" si="0"/>
        <v>0</v>
      </c>
      <c r="E16" s="439"/>
      <c r="F16" s="439"/>
      <c r="G16" s="441">
        <f t="shared" si="1"/>
        <v>0</v>
      </c>
    </row>
    <row r="17" spans="1:8" ht="8.25" customHeight="1">
      <c r="A17" s="301"/>
      <c r="B17" s="439"/>
      <c r="C17" s="439"/>
      <c r="D17" s="440" t="str">
        <f t="shared" si="0"/>
        <v/>
      </c>
      <c r="E17" s="439"/>
      <c r="F17" s="439"/>
      <c r="G17" s="441" t="str">
        <f t="shared" si="1"/>
        <v/>
      </c>
    </row>
    <row r="18" spans="1:8" ht="25.5">
      <c r="A18" s="301" t="s">
        <v>692</v>
      </c>
      <c r="B18" s="439"/>
      <c r="C18" s="439"/>
      <c r="D18" s="440">
        <f t="shared" si="0"/>
        <v>0</v>
      </c>
      <c r="E18" s="439"/>
      <c r="F18" s="439"/>
      <c r="G18" s="441">
        <f t="shared" si="1"/>
        <v>0</v>
      </c>
    </row>
    <row r="19" spans="1:8" ht="8.25" customHeight="1">
      <c r="A19" s="301"/>
      <c r="B19" s="439"/>
      <c r="C19" s="439"/>
      <c r="D19" s="440" t="str">
        <f t="shared" si="0"/>
        <v/>
      </c>
      <c r="E19" s="439"/>
      <c r="F19" s="439"/>
      <c r="G19" s="441" t="str">
        <f t="shared" si="1"/>
        <v/>
      </c>
    </row>
    <row r="20" spans="1:8" ht="25.5">
      <c r="A20" s="301" t="s">
        <v>693</v>
      </c>
      <c r="B20" s="439"/>
      <c r="C20" s="439"/>
      <c r="D20" s="440">
        <f t="shared" si="0"/>
        <v>0</v>
      </c>
      <c r="E20" s="439"/>
      <c r="F20" s="439"/>
      <c r="G20" s="441">
        <f t="shared" si="1"/>
        <v>0</v>
      </c>
    </row>
    <row r="21" spans="1:8" ht="8.25" customHeight="1">
      <c r="A21" s="301"/>
      <c r="B21" s="439"/>
      <c r="C21" s="439"/>
      <c r="D21" s="440" t="str">
        <f t="shared" si="0"/>
        <v/>
      </c>
      <c r="E21" s="439"/>
      <c r="F21" s="439"/>
      <c r="G21" s="441" t="str">
        <f t="shared" si="1"/>
        <v/>
      </c>
    </row>
    <row r="22" spans="1:8" ht="26.25" thickBot="1">
      <c r="A22" s="301" t="s">
        <v>694</v>
      </c>
      <c r="B22" s="439"/>
      <c r="C22" s="439"/>
      <c r="D22" s="440">
        <f t="shared" si="0"/>
        <v>0</v>
      </c>
      <c r="E22" s="439"/>
      <c r="F22" s="439"/>
      <c r="G22" s="441">
        <f t="shared" si="1"/>
        <v>0</v>
      </c>
    </row>
    <row r="23" spans="1:8" ht="24.95" customHeight="1" thickBot="1">
      <c r="A23" s="289" t="s">
        <v>570</v>
      </c>
      <c r="B23" s="445">
        <f>SUM(B10:B22)</f>
        <v>88528385</v>
      </c>
      <c r="C23" s="445">
        <f>SUM(C10:C22)</f>
        <v>14404621</v>
      </c>
      <c r="D23" s="445">
        <f>IF(A23="","",B23+C23)</f>
        <v>102933006</v>
      </c>
      <c r="E23" s="445">
        <f>SUM(E10:E22)</f>
        <v>102933006</v>
      </c>
      <c r="F23" s="445">
        <f>SUM(F10:F22)</f>
        <v>94691107</v>
      </c>
      <c r="G23" s="446">
        <f>IF(A23="","",D23-E23)</f>
        <v>0</v>
      </c>
      <c r="H23" s="501" t="str">
        <f>IF((B23-'ETCA II-04'!B81)&gt;0.9,"ERROR!!!!! EL MONTO NO COINCIDE CON LO REPORTADO EN EL FORMATO ETCA-II-04 EN EL TOTAL APROBADO ANUAL DEL ANALÍTICO DE EGRESOS","")</f>
        <v/>
      </c>
    </row>
    <row r="24" spans="1:8" ht="24.95" customHeight="1">
      <c r="A24" s="519"/>
      <c r="B24" s="520"/>
      <c r="C24" s="520"/>
      <c r="D24" s="520"/>
      <c r="E24" s="520"/>
      <c r="F24" s="520"/>
      <c r="G24" s="520"/>
      <c r="H24" s="501" t="str">
        <f>IF((C23-'ETCA II-04'!C81)&gt;0.9,"ERROR!!!!! EL MONTO NO COINCIDE CON LO REPORTADO EN EL FORMATO ETCA-II-04 EN EL TOTAL APROBADO ANUAL DEL ANALÍTICO DE EGRESOS","")</f>
        <v/>
      </c>
    </row>
    <row r="25" spans="1:8" ht="24.95" customHeight="1">
      <c r="A25" s="485"/>
      <c r="B25" s="484"/>
      <c r="C25" s="484"/>
      <c r="D25" s="484"/>
      <c r="E25" s="484"/>
      <c r="F25" s="484"/>
      <c r="G25" s="484"/>
      <c r="H25" s="501" t="str">
        <f>IF((D23-'ETCA II-04'!D81)&gt;0.9,"ERROR!!!!! EL MONTO NO COINCIDE CON LO REPORTADO EN EL FORMATO ETCA-II-04 EN EL TOTAL APROBADO ANUAL DEL ANALÍTICO DE EGRESOS","")</f>
        <v/>
      </c>
    </row>
    <row r="26" spans="1:8" ht="24.95" customHeight="1">
      <c r="A26" s="521"/>
      <c r="B26" s="487"/>
      <c r="C26" s="487"/>
      <c r="D26" s="488"/>
      <c r="E26" s="487"/>
      <c r="F26" s="487"/>
      <c r="G26" s="488"/>
      <c r="H26" s="501" t="str">
        <f>IF((E23-'ETCA II-04'!E81)&gt;0.9,"ERROR!!!!! EL MONTO NO COINCIDE CON LO REPORTADO EN EL FORMATO ETCA-II-04 EN EL TOTAL APROBADO ANUAL DEL ANALÍTICO DE EGRESOS","")</f>
        <v/>
      </c>
    </row>
    <row r="27" spans="1:8" ht="24.95" customHeight="1">
      <c r="A27" s="521"/>
      <c r="B27" s="487"/>
      <c r="C27" s="487"/>
      <c r="D27" s="488"/>
      <c r="E27" s="487"/>
      <c r="F27" s="487"/>
      <c r="G27" s="488"/>
      <c r="H27" s="501" t="str">
        <f>IF((F23-'ETCA II-04'!F81)&gt;0.9,"ERROR!!!!! EL MONTO NO COINCIDE CON LO REPORTADO EN EL FORMATO ETCA-II-04 EN EL TOTAL APROBADO ANUAL DEL ANALÍTICO DE EGRESOS","")</f>
        <v/>
      </c>
    </row>
    <row r="28" spans="1:8" ht="25.5" customHeight="1">
      <c r="A28" s="485"/>
      <c r="B28" s="484"/>
      <c r="C28" s="484"/>
      <c r="D28" s="484"/>
      <c r="E28" s="484"/>
      <c r="F28" s="484"/>
      <c r="G28" s="484"/>
      <c r="H28" s="501" t="str">
        <f>IF((G23-'ETCA II-04'!G81)&gt;0.9,"ERROR!!!!! EL MONTO NO COINCIDE CON LO REPORTADO EN EL FORMATO ETCA-II-04 EN EL TOTAL APROBADO ANUAL DEL ANALÍTICO DE EGRESOS","")</f>
        <v/>
      </c>
    </row>
    <row r="30" spans="1:8">
      <c r="F30" s="284"/>
    </row>
    <row r="31" spans="1:8">
      <c r="F31" s="284"/>
    </row>
  </sheetData>
  <sheetProtection sheet="1" scenarios="1" formatColumns="0" formatRows="0"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dimension ref="A1:H49"/>
  <sheetViews>
    <sheetView view="pageBreakPreview" topLeftCell="A28" zoomScale="90" zoomScaleNormal="100" zoomScaleSheetLayoutView="90" workbookViewId="0">
      <selection activeCell="E46" sqref="E46"/>
    </sheetView>
  </sheetViews>
  <sheetFormatPr baseColWidth="10" defaultRowHeight="15"/>
  <cols>
    <col min="1" max="1" width="35.7109375" customWidth="1"/>
    <col min="2" max="5" width="11.28515625"/>
    <col min="6" max="6" width="11.85546875" customWidth="1"/>
  </cols>
  <sheetData>
    <row r="1" spans="1:7" ht="16.5">
      <c r="A1" s="1453" t="s">
        <v>23</v>
      </c>
      <c r="B1" s="1453"/>
      <c r="C1" s="1453"/>
      <c r="D1" s="1453"/>
      <c r="E1" s="1453"/>
      <c r="F1" s="1453"/>
      <c r="G1" s="1453"/>
    </row>
    <row r="2" spans="1:7" ht="16.5">
      <c r="A2" s="1453" t="s">
        <v>510</v>
      </c>
      <c r="B2" s="1453"/>
      <c r="C2" s="1453"/>
      <c r="D2" s="1453"/>
      <c r="E2" s="1453"/>
      <c r="F2" s="1453"/>
      <c r="G2" s="1453"/>
    </row>
    <row r="3" spans="1:7" ht="16.5">
      <c r="A3" s="1453" t="s">
        <v>695</v>
      </c>
      <c r="B3" s="1453"/>
      <c r="C3" s="1453"/>
      <c r="D3" s="1453"/>
      <c r="E3" s="1453"/>
      <c r="F3" s="1453"/>
      <c r="G3" s="1453"/>
    </row>
    <row r="4" spans="1:7" ht="15.75">
      <c r="A4" s="1279" t="str">
        <f>'ETCA-I-01'!A3:G3</f>
        <v>TELEVISORA DE HERMOSILLO, S.A. de C.V.</v>
      </c>
      <c r="B4" s="1279"/>
      <c r="C4" s="1279"/>
      <c r="D4" s="1279"/>
      <c r="E4" s="1279"/>
      <c r="F4" s="1279"/>
      <c r="G4" s="1279"/>
    </row>
    <row r="5" spans="1:7" ht="16.5">
      <c r="A5" s="1280" t="str">
        <f>'ETCA-I-03'!A4:D4</f>
        <v>Del 01 de Enero al 31 de Diciembre de 2019</v>
      </c>
      <c r="B5" s="1280"/>
      <c r="C5" s="1280"/>
      <c r="D5" s="1280"/>
      <c r="E5" s="1280"/>
      <c r="F5" s="1280"/>
      <c r="G5" s="1280"/>
    </row>
    <row r="6" spans="1:7" ht="17.25" thickBot="1">
      <c r="A6" s="164"/>
      <c r="B6" s="1456"/>
      <c r="C6" s="1456"/>
      <c r="D6" s="1456"/>
      <c r="E6" s="1456"/>
      <c r="F6" s="302"/>
      <c r="G6" s="419"/>
    </row>
    <row r="7" spans="1:7" ht="40.5">
      <c r="A7" s="1454" t="s">
        <v>250</v>
      </c>
      <c r="B7" s="303" t="s">
        <v>514</v>
      </c>
      <c r="C7" s="303" t="s">
        <v>442</v>
      </c>
      <c r="D7" s="303" t="s">
        <v>515</v>
      </c>
      <c r="E7" s="303" t="s">
        <v>516</v>
      </c>
      <c r="F7" s="303" t="s">
        <v>517</v>
      </c>
      <c r="G7" s="304" t="s">
        <v>518</v>
      </c>
    </row>
    <row r="8" spans="1:7" ht="15.75" thickBot="1">
      <c r="A8" s="1455"/>
      <c r="B8" s="305" t="s">
        <v>422</v>
      </c>
      <c r="C8" s="305" t="s">
        <v>423</v>
      </c>
      <c r="D8" s="305" t="s">
        <v>519</v>
      </c>
      <c r="E8" s="305" t="s">
        <v>425</v>
      </c>
      <c r="F8" s="305" t="s">
        <v>426</v>
      </c>
      <c r="G8" s="306" t="s">
        <v>520</v>
      </c>
    </row>
    <row r="9" spans="1:7" ht="16.5">
      <c r="A9" s="307"/>
      <c r="B9" s="308"/>
      <c r="C9" s="308"/>
      <c r="D9" s="308"/>
      <c r="E9" s="308"/>
      <c r="F9" s="308"/>
      <c r="G9" s="309"/>
    </row>
    <row r="10" spans="1:7">
      <c r="A10" s="436" t="s">
        <v>696</v>
      </c>
      <c r="B10" s="437">
        <f>SUM(B11:B18)</f>
        <v>0</v>
      </c>
      <c r="C10" s="437">
        <f>SUM(C11:C18)</f>
        <v>0</v>
      </c>
      <c r="D10" s="437">
        <f>IF(A10="","",B10+C10)</f>
        <v>0</v>
      </c>
      <c r="E10" s="437">
        <f>SUM(E11:E18)</f>
        <v>0</v>
      </c>
      <c r="F10" s="437">
        <f>SUM(F11:F18)</f>
        <v>0</v>
      </c>
      <c r="G10" s="438">
        <f>IF(A10="","",D10-E10)</f>
        <v>0</v>
      </c>
    </row>
    <row r="11" spans="1:7">
      <c r="A11" s="282" t="s">
        <v>697</v>
      </c>
      <c r="B11" s="439"/>
      <c r="C11" s="439"/>
      <c r="D11" s="440">
        <f t="shared" ref="D11:D44" si="0">IF(A11="","",B11+C11)</f>
        <v>0</v>
      </c>
      <c r="E11" s="439"/>
      <c r="F11" s="439"/>
      <c r="G11" s="441">
        <f t="shared" ref="G11:G44" si="1">IF(A11="","",D11-E11)</f>
        <v>0</v>
      </c>
    </row>
    <row r="12" spans="1:7">
      <c r="A12" s="282" t="s">
        <v>698</v>
      </c>
      <c r="B12" s="439"/>
      <c r="C12" s="439"/>
      <c r="D12" s="440">
        <f t="shared" si="0"/>
        <v>0</v>
      </c>
      <c r="E12" s="439"/>
      <c r="F12" s="439"/>
      <c r="G12" s="441">
        <f t="shared" si="1"/>
        <v>0</v>
      </c>
    </row>
    <row r="13" spans="1:7">
      <c r="A13" s="282" t="s">
        <v>699</v>
      </c>
      <c r="B13" s="439"/>
      <c r="C13" s="439"/>
      <c r="D13" s="440">
        <f t="shared" si="0"/>
        <v>0</v>
      </c>
      <c r="E13" s="439"/>
      <c r="F13" s="439"/>
      <c r="G13" s="441">
        <f t="shared" si="1"/>
        <v>0</v>
      </c>
    </row>
    <row r="14" spans="1:7">
      <c r="A14" s="282" t="s">
        <v>700</v>
      </c>
      <c r="B14" s="439"/>
      <c r="C14" s="439"/>
      <c r="D14" s="440">
        <f t="shared" si="0"/>
        <v>0</v>
      </c>
      <c r="E14" s="439"/>
      <c r="F14" s="439"/>
      <c r="G14" s="441">
        <f t="shared" si="1"/>
        <v>0</v>
      </c>
    </row>
    <row r="15" spans="1:7">
      <c r="A15" s="282" t="s">
        <v>701</v>
      </c>
      <c r="B15" s="439"/>
      <c r="C15" s="439"/>
      <c r="D15" s="440">
        <f t="shared" si="0"/>
        <v>0</v>
      </c>
      <c r="E15" s="439"/>
      <c r="F15" s="439"/>
      <c r="G15" s="441">
        <f t="shared" si="1"/>
        <v>0</v>
      </c>
    </row>
    <row r="16" spans="1:7">
      <c r="A16" s="282" t="s">
        <v>702</v>
      </c>
      <c r="B16" s="439"/>
      <c r="C16" s="439"/>
      <c r="D16" s="440">
        <f t="shared" si="0"/>
        <v>0</v>
      </c>
      <c r="E16" s="439"/>
      <c r="F16" s="439"/>
      <c r="G16" s="441">
        <f t="shared" si="1"/>
        <v>0</v>
      </c>
    </row>
    <row r="17" spans="1:7">
      <c r="A17" s="282" t="s">
        <v>703</v>
      </c>
      <c r="B17" s="439"/>
      <c r="C17" s="439"/>
      <c r="D17" s="440">
        <f t="shared" si="0"/>
        <v>0</v>
      </c>
      <c r="E17" s="439"/>
      <c r="F17" s="439"/>
      <c r="G17" s="441">
        <f t="shared" si="1"/>
        <v>0</v>
      </c>
    </row>
    <row r="18" spans="1:7">
      <c r="A18" s="282" t="s">
        <v>545</v>
      </c>
      <c r="B18" s="439"/>
      <c r="C18" s="439"/>
      <c r="D18" s="440">
        <f t="shared" si="0"/>
        <v>0</v>
      </c>
      <c r="E18" s="439"/>
      <c r="F18" s="439"/>
      <c r="G18" s="441">
        <f t="shared" si="1"/>
        <v>0</v>
      </c>
    </row>
    <row r="19" spans="1:7">
      <c r="A19" s="293"/>
      <c r="B19" s="439"/>
      <c r="C19" s="439"/>
      <c r="D19" s="440" t="str">
        <f t="shared" si="0"/>
        <v/>
      </c>
      <c r="E19" s="439"/>
      <c r="F19" s="439"/>
      <c r="G19" s="441" t="str">
        <f t="shared" si="1"/>
        <v/>
      </c>
    </row>
    <row r="20" spans="1:7">
      <c r="A20" s="436" t="s">
        <v>704</v>
      </c>
      <c r="B20" s="437">
        <f>SUM(B21:B27)</f>
        <v>88528385</v>
      </c>
      <c r="C20" s="437">
        <f>SUM(C21:C27)</f>
        <v>14404621</v>
      </c>
      <c r="D20" s="437">
        <f t="shared" si="0"/>
        <v>102933006</v>
      </c>
      <c r="E20" s="437">
        <f>SUM(E21:E27)</f>
        <v>102933006</v>
      </c>
      <c r="F20" s="437">
        <f>SUM(F21:F27)</f>
        <v>94691107</v>
      </c>
      <c r="G20" s="438">
        <f t="shared" si="1"/>
        <v>0</v>
      </c>
    </row>
    <row r="21" spans="1:7">
      <c r="A21" s="282" t="s">
        <v>705</v>
      </c>
      <c r="B21" s="439"/>
      <c r="C21" s="439"/>
      <c r="D21" s="440">
        <f t="shared" si="0"/>
        <v>0</v>
      </c>
      <c r="E21" s="439"/>
      <c r="F21" s="439"/>
      <c r="G21" s="441">
        <f t="shared" si="1"/>
        <v>0</v>
      </c>
    </row>
    <row r="22" spans="1:7">
      <c r="A22" s="282" t="s">
        <v>706</v>
      </c>
      <c r="B22" s="439"/>
      <c r="C22" s="439"/>
      <c r="D22" s="440">
        <f t="shared" si="0"/>
        <v>0</v>
      </c>
      <c r="E22" s="439"/>
      <c r="F22" s="439"/>
      <c r="G22" s="441">
        <f t="shared" si="1"/>
        <v>0</v>
      </c>
    </row>
    <row r="23" spans="1:7">
      <c r="A23" s="282" t="s">
        <v>707</v>
      </c>
      <c r="B23" s="439"/>
      <c r="C23" s="439"/>
      <c r="D23" s="440">
        <f t="shared" si="0"/>
        <v>0</v>
      </c>
      <c r="E23" s="439"/>
      <c r="F23" s="439"/>
      <c r="G23" s="441">
        <f t="shared" si="1"/>
        <v>0</v>
      </c>
    </row>
    <row r="24" spans="1:7" ht="25.5">
      <c r="A24" s="282" t="s">
        <v>708</v>
      </c>
      <c r="B24" s="439">
        <f>+'ETCA-II-13'!C134</f>
        <v>88528385</v>
      </c>
      <c r="C24" s="439">
        <f>+'ETCA-II-13'!D134</f>
        <v>14404621</v>
      </c>
      <c r="D24" s="440">
        <f t="shared" si="0"/>
        <v>102933006</v>
      </c>
      <c r="E24" s="439">
        <f>+'ETCA-II-13'!F134</f>
        <v>102933006</v>
      </c>
      <c r="F24" s="439">
        <f>+'ETCA-II-13'!G134</f>
        <v>94691107</v>
      </c>
      <c r="G24" s="441">
        <f t="shared" si="1"/>
        <v>0</v>
      </c>
    </row>
    <row r="25" spans="1:7">
      <c r="A25" s="282" t="s">
        <v>709</v>
      </c>
      <c r="B25" s="439">
        <v>0</v>
      </c>
      <c r="C25" s="439">
        <v>0</v>
      </c>
      <c r="D25" s="440">
        <f t="shared" si="0"/>
        <v>0</v>
      </c>
      <c r="E25" s="439">
        <v>0</v>
      </c>
      <c r="F25" s="439">
        <v>0</v>
      </c>
      <c r="G25" s="441">
        <f t="shared" si="1"/>
        <v>0</v>
      </c>
    </row>
    <row r="26" spans="1:7">
      <c r="A26" s="282" t="s">
        <v>710</v>
      </c>
      <c r="B26" s="439"/>
      <c r="C26" s="439"/>
      <c r="D26" s="440">
        <f t="shared" si="0"/>
        <v>0</v>
      </c>
      <c r="E26" s="439"/>
      <c r="F26" s="439"/>
      <c r="G26" s="441">
        <f t="shared" si="1"/>
        <v>0</v>
      </c>
    </row>
    <row r="27" spans="1:7">
      <c r="A27" s="282" t="s">
        <v>711</v>
      </c>
      <c r="B27" s="439"/>
      <c r="C27" s="439"/>
      <c r="D27" s="440">
        <f t="shared" si="0"/>
        <v>0</v>
      </c>
      <c r="E27" s="439"/>
      <c r="F27" s="439"/>
      <c r="G27" s="441">
        <f t="shared" si="1"/>
        <v>0</v>
      </c>
    </row>
    <row r="28" spans="1:7">
      <c r="A28" s="293"/>
      <c r="B28" s="439"/>
      <c r="C28" s="439"/>
      <c r="D28" s="440" t="str">
        <f t="shared" si="0"/>
        <v/>
      </c>
      <c r="E28" s="439"/>
      <c r="F28" s="439"/>
      <c r="G28" s="441" t="str">
        <f t="shared" si="1"/>
        <v/>
      </c>
    </row>
    <row r="29" spans="1:7">
      <c r="A29" s="436" t="s">
        <v>712</v>
      </c>
      <c r="B29" s="437">
        <f>SUM(B30:B38)</f>
        <v>0</v>
      </c>
      <c r="C29" s="437">
        <f>SUM(C30:C38)</f>
        <v>0</v>
      </c>
      <c r="D29" s="437">
        <f t="shared" si="0"/>
        <v>0</v>
      </c>
      <c r="E29" s="437">
        <f>SUM(E30:E38)</f>
        <v>0</v>
      </c>
      <c r="F29" s="437">
        <f>SUM(F30:F38)</f>
        <v>0</v>
      </c>
      <c r="G29" s="438">
        <f t="shared" si="1"/>
        <v>0</v>
      </c>
    </row>
    <row r="30" spans="1:7" ht="25.5">
      <c r="A30" s="282" t="s">
        <v>713</v>
      </c>
      <c r="B30" s="439"/>
      <c r="C30" s="439"/>
      <c r="D30" s="440">
        <f t="shared" si="0"/>
        <v>0</v>
      </c>
      <c r="E30" s="439"/>
      <c r="F30" s="439"/>
      <c r="G30" s="441">
        <f t="shared" si="1"/>
        <v>0</v>
      </c>
    </row>
    <row r="31" spans="1:7">
      <c r="A31" s="282" t="s">
        <v>714</v>
      </c>
      <c r="B31" s="439"/>
      <c r="C31" s="439"/>
      <c r="D31" s="440">
        <f t="shared" si="0"/>
        <v>0</v>
      </c>
      <c r="E31" s="439"/>
      <c r="F31" s="439"/>
      <c r="G31" s="441">
        <f t="shared" si="1"/>
        <v>0</v>
      </c>
    </row>
    <row r="32" spans="1:7">
      <c r="A32" s="282" t="s">
        <v>715</v>
      </c>
      <c r="B32" s="439"/>
      <c r="C32" s="439"/>
      <c r="D32" s="440">
        <f t="shared" si="0"/>
        <v>0</v>
      </c>
      <c r="E32" s="439"/>
      <c r="F32" s="439"/>
      <c r="G32" s="441">
        <f t="shared" si="1"/>
        <v>0</v>
      </c>
    </row>
    <row r="33" spans="1:8">
      <c r="A33" s="282" t="s">
        <v>716</v>
      </c>
      <c r="B33" s="439"/>
      <c r="C33" s="439"/>
      <c r="D33" s="440">
        <f t="shared" si="0"/>
        <v>0</v>
      </c>
      <c r="E33" s="439"/>
      <c r="F33" s="439"/>
      <c r="G33" s="441">
        <f t="shared" si="1"/>
        <v>0</v>
      </c>
    </row>
    <row r="34" spans="1:8">
      <c r="A34" s="282" t="s">
        <v>717</v>
      </c>
      <c r="B34" s="439"/>
      <c r="C34" s="439"/>
      <c r="D34" s="440">
        <f t="shared" si="0"/>
        <v>0</v>
      </c>
      <c r="E34" s="439"/>
      <c r="F34" s="439"/>
      <c r="G34" s="441">
        <f t="shared" si="1"/>
        <v>0</v>
      </c>
    </row>
    <row r="35" spans="1:8">
      <c r="A35" s="282" t="s">
        <v>718</v>
      </c>
      <c r="B35" s="439"/>
      <c r="C35" s="439"/>
      <c r="D35" s="440">
        <f t="shared" si="0"/>
        <v>0</v>
      </c>
      <c r="E35" s="439"/>
      <c r="F35" s="439"/>
      <c r="G35" s="441">
        <f t="shared" si="1"/>
        <v>0</v>
      </c>
    </row>
    <row r="36" spans="1:8">
      <c r="A36" s="282" t="s">
        <v>719</v>
      </c>
      <c r="B36" s="439"/>
      <c r="C36" s="439"/>
      <c r="D36" s="440">
        <f t="shared" si="0"/>
        <v>0</v>
      </c>
      <c r="E36" s="439"/>
      <c r="F36" s="439"/>
      <c r="G36" s="441">
        <f t="shared" si="1"/>
        <v>0</v>
      </c>
    </row>
    <row r="37" spans="1:8">
      <c r="A37" s="282" t="s">
        <v>720</v>
      </c>
      <c r="B37" s="439"/>
      <c r="C37" s="439"/>
      <c r="D37" s="440">
        <f t="shared" si="0"/>
        <v>0</v>
      </c>
      <c r="E37" s="439"/>
      <c r="F37" s="439"/>
      <c r="G37" s="441">
        <f t="shared" si="1"/>
        <v>0</v>
      </c>
    </row>
    <row r="38" spans="1:8">
      <c r="A38" s="282" t="s">
        <v>721</v>
      </c>
      <c r="B38" s="439"/>
      <c r="C38" s="439"/>
      <c r="D38" s="440">
        <f t="shared" si="0"/>
        <v>0</v>
      </c>
      <c r="E38" s="439"/>
      <c r="F38" s="439"/>
      <c r="G38" s="441">
        <f t="shared" si="1"/>
        <v>0</v>
      </c>
    </row>
    <row r="39" spans="1:8">
      <c r="A39" s="293"/>
      <c r="B39" s="439"/>
      <c r="C39" s="439"/>
      <c r="D39" s="440" t="str">
        <f t="shared" si="0"/>
        <v/>
      </c>
      <c r="E39" s="439"/>
      <c r="F39" s="439"/>
      <c r="G39" s="441" t="str">
        <f t="shared" si="1"/>
        <v/>
      </c>
    </row>
    <row r="40" spans="1:8" ht="25.5">
      <c r="A40" s="436" t="s">
        <v>722</v>
      </c>
      <c r="B40" s="437">
        <f>SUM(B41:B44)</f>
        <v>0</v>
      </c>
      <c r="C40" s="437">
        <f>SUM(C41:C44)</f>
        <v>0</v>
      </c>
      <c r="D40" s="437">
        <f t="shared" si="0"/>
        <v>0</v>
      </c>
      <c r="E40" s="437">
        <f>SUM(E41:E44)</f>
        <v>0</v>
      </c>
      <c r="F40" s="437">
        <f>SUM(F41:F44)</f>
        <v>0</v>
      </c>
      <c r="G40" s="438">
        <f t="shared" si="1"/>
        <v>0</v>
      </c>
    </row>
    <row r="41" spans="1:8" ht="25.5">
      <c r="A41" s="442" t="s">
        <v>723</v>
      </c>
      <c r="B41" s="439">
        <v>0</v>
      </c>
      <c r="C41" s="439">
        <v>0</v>
      </c>
      <c r="D41" s="440">
        <f t="shared" si="0"/>
        <v>0</v>
      </c>
      <c r="E41" s="439">
        <v>0</v>
      </c>
      <c r="F41" s="439">
        <v>0</v>
      </c>
      <c r="G41" s="441">
        <f t="shared" si="1"/>
        <v>0</v>
      </c>
    </row>
    <row r="42" spans="1:8" ht="38.25">
      <c r="A42" s="442" t="s">
        <v>724</v>
      </c>
      <c r="B42" s="439"/>
      <c r="C42" s="439"/>
      <c r="D42" s="440">
        <f t="shared" si="0"/>
        <v>0</v>
      </c>
      <c r="E42" s="439"/>
      <c r="F42" s="439"/>
      <c r="G42" s="441">
        <f t="shared" si="1"/>
        <v>0</v>
      </c>
    </row>
    <row r="43" spans="1:8">
      <c r="A43" s="282" t="s">
        <v>725</v>
      </c>
      <c r="B43" s="439"/>
      <c r="C43" s="439"/>
      <c r="D43" s="440">
        <f t="shared" si="0"/>
        <v>0</v>
      </c>
      <c r="E43" s="439"/>
      <c r="F43" s="439"/>
      <c r="G43" s="441">
        <f t="shared" si="1"/>
        <v>0</v>
      </c>
    </row>
    <row r="44" spans="1:8" ht="15.75" thickBot="1">
      <c r="A44" s="282" t="s">
        <v>726</v>
      </c>
      <c r="B44" s="439"/>
      <c r="C44" s="439"/>
      <c r="D44" s="440">
        <f t="shared" si="0"/>
        <v>0</v>
      </c>
      <c r="E44" s="439"/>
      <c r="F44" s="439"/>
      <c r="G44" s="441">
        <f t="shared" si="1"/>
        <v>0</v>
      </c>
    </row>
    <row r="45" spans="1:8" ht="15.75" thickBot="1">
      <c r="A45" s="289" t="s">
        <v>570</v>
      </c>
      <c r="B45" s="443">
        <f>SUM(B10,B20,B29,B40)</f>
        <v>88528385</v>
      </c>
      <c r="C45" s="443">
        <f>SUM(C10,C20,C29,C40)</f>
        <v>14404621</v>
      </c>
      <c r="D45" s="443">
        <f>IF(A45="","",B45+C45)</f>
        <v>102933006</v>
      </c>
      <c r="E45" s="443">
        <f>SUM(E10,E20,E29,E40)</f>
        <v>102933006</v>
      </c>
      <c r="F45" s="443">
        <f>SUM(F10,F20,F29,F40)</f>
        <v>94691107</v>
      </c>
      <c r="G45" s="444">
        <f>IF(A45="","",D45-E45)</f>
        <v>0</v>
      </c>
      <c r="H45" s="501" t="str">
        <f>IF((B45-'ETCA II-04'!B81)&gt;0.9,"ERROR!!!!! EL MONTO NO COINCIDE CON LO REPORTADO EN EL FORMATO ETCA-II-04 EN EL TOTAL APROBADO ANUAL DEL ANALÍTICO DE EGRESOS","")</f>
        <v/>
      </c>
    </row>
    <row r="46" spans="1:8" ht="9" customHeight="1">
      <c r="A46" s="485"/>
      <c r="B46" s="488"/>
      <c r="C46" s="488"/>
      <c r="D46" s="488"/>
      <c r="E46" s="488"/>
      <c r="F46" s="488"/>
      <c r="G46" s="488"/>
      <c r="H46" s="501" t="str">
        <f>IF((C45-'ETCA II-04'!C81)&gt;0.9,"ERROR!!!!! EL MONTO NO COINCIDE CON LO REPORTADO EN EL FORMATO ETCA-II-04 EN EL TOTAL DE AMPLIACIONES/REDUCCIONES PRESENTADO EN EL ANALÍTICO DE EGRESOS","")</f>
        <v/>
      </c>
    </row>
    <row r="47" spans="1:8">
      <c r="A47" s="486"/>
      <c r="B47" s="487"/>
      <c r="C47" s="487"/>
      <c r="D47" s="488"/>
      <c r="E47" s="487"/>
      <c r="F47" s="487"/>
      <c r="G47" s="488"/>
      <c r="H47" s="501" t="str">
        <f>IF((E45-'ETCA II-04'!E81)&gt;0.9,"ERROR!!!!! EL MONTO NO COINCIDE CON LO REPORTADO EN EL FORMATO ETCA-II-04 EN EL TOTAL DEVENGADO ANUAL PRESENTADO EN EL ANALÍTICO DE EGRESOS","")</f>
        <v/>
      </c>
    </row>
    <row r="48" spans="1:8">
      <c r="A48" s="485"/>
      <c r="B48" s="488"/>
      <c r="C48" s="488"/>
      <c r="D48" s="488"/>
      <c r="E48" s="488"/>
      <c r="F48" s="488"/>
      <c r="G48" s="488"/>
      <c r="H48" s="501" t="str">
        <f>IF((F45-'ETCA II-04'!F81)&gt;0.9,"ERROR!!!!! EL MONTO NO COINCIDE CON LO REPORTADO EN EL FORMATO ETCA-II-04 EN EL TOTAL PAGADO ANUAL PRESENTADO EN EL ANALÍTICO DE EGRESOS","")</f>
        <v/>
      </c>
    </row>
    <row r="49" spans="8:8">
      <c r="H49" s="501" t="str">
        <f>IF((G45-'ETCA II-04'!G81)&gt;0.9,"ERROR!!!!! EL MONTO NO COINCIDE CON LO REPORTADO EN EL FORMATO ETCA-II-04 EN EL TOTAL SUBEJERCICIO PRESENTADO EN EL ANALÍTICO DE EGRESOS","")</f>
        <v/>
      </c>
    </row>
  </sheetData>
  <sheetProtection formatColumns="0" formatRows="0"/>
  <mergeCells count="7">
    <mergeCell ref="A7:A8"/>
    <mergeCell ref="A1:G1"/>
    <mergeCell ref="A2:G2"/>
    <mergeCell ref="A3:G3"/>
    <mergeCell ref="A4:G4"/>
    <mergeCell ref="A5:G5"/>
    <mergeCell ref="B6:E6"/>
  </mergeCells>
  <pageMargins left="0.70866141732283472" right="0.70866141732283472" top="0.74803149606299213" bottom="0.74803149606299213" header="0.31496062992125984" footer="0.31496062992125984"/>
  <pageSetup scale="83"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dimension ref="A1:I89"/>
  <sheetViews>
    <sheetView view="pageBreakPreview" topLeftCell="A55" zoomScale="90" zoomScaleNormal="100" zoomScaleSheetLayoutView="90" workbookViewId="0">
      <selection activeCell="F84" sqref="F84"/>
    </sheetView>
  </sheetViews>
  <sheetFormatPr baseColWidth="10" defaultColWidth="11.42578125" defaultRowHeight="15"/>
  <cols>
    <col min="1" max="1" width="4.42578125" customWidth="1"/>
    <col min="2" max="2" width="60.5703125" customWidth="1"/>
    <col min="3" max="3" width="13.7109375" style="1049" customWidth="1"/>
    <col min="4" max="4" width="10.42578125" style="1049" customWidth="1"/>
    <col min="5" max="5" width="13.5703125" style="1049" customWidth="1"/>
    <col min="6" max="6" width="12.85546875" style="1049" customWidth="1"/>
    <col min="7" max="7" width="13.28515625" style="1049" customWidth="1"/>
    <col min="8" max="8" width="13.85546875" style="1049" customWidth="1"/>
  </cols>
  <sheetData>
    <row r="1" spans="1:8" s="661" customFormat="1" ht="15.75">
      <c r="A1" s="1408" t="s">
        <v>23</v>
      </c>
      <c r="B1" s="1409"/>
      <c r="C1" s="1409"/>
      <c r="D1" s="1409"/>
      <c r="E1" s="1409"/>
      <c r="F1" s="1409"/>
      <c r="G1" s="1409"/>
      <c r="H1" s="1410"/>
    </row>
    <row r="2" spans="1:8" s="661" customFormat="1" ht="12" customHeight="1">
      <c r="A2" s="1411" t="str">
        <f>'ETCA-I-01'!A3:G3</f>
        <v>TELEVISORA DE HERMOSILLO, S.A. de C.V.</v>
      </c>
      <c r="B2" s="1412"/>
      <c r="C2" s="1412"/>
      <c r="D2" s="1412"/>
      <c r="E2" s="1412"/>
      <c r="F2" s="1412"/>
      <c r="G2" s="1412"/>
      <c r="H2" s="1413"/>
    </row>
    <row r="3" spans="1:8" s="661" customFormat="1">
      <c r="A3" s="1466" t="s">
        <v>571</v>
      </c>
      <c r="B3" s="1467"/>
      <c r="C3" s="1467"/>
      <c r="D3" s="1467"/>
      <c r="E3" s="1467"/>
      <c r="F3" s="1467"/>
      <c r="G3" s="1467"/>
      <c r="H3" s="1468"/>
    </row>
    <row r="4" spans="1:8" s="661" customFormat="1" ht="11.25" customHeight="1">
      <c r="A4" s="1466" t="s">
        <v>695</v>
      </c>
      <c r="B4" s="1467"/>
      <c r="C4" s="1467"/>
      <c r="D4" s="1467"/>
      <c r="E4" s="1467"/>
      <c r="F4" s="1467"/>
      <c r="G4" s="1467"/>
      <c r="H4" s="1468"/>
    </row>
    <row r="5" spans="1:8" s="661" customFormat="1" ht="11.25" customHeight="1">
      <c r="A5" s="1466" t="str">
        <f>'ETCA-I-03'!A4:D4</f>
        <v>Del 01 de Enero al 31 de Diciembre de 2019</v>
      </c>
      <c r="B5" s="1467"/>
      <c r="C5" s="1467"/>
      <c r="D5" s="1467"/>
      <c r="E5" s="1467"/>
      <c r="F5" s="1467"/>
      <c r="G5" s="1467"/>
      <c r="H5" s="1468"/>
    </row>
    <row r="6" spans="1:8" s="661" customFormat="1" ht="12.75" customHeight="1" thickBot="1">
      <c r="A6" s="1459" t="s">
        <v>87</v>
      </c>
      <c r="B6" s="1469"/>
      <c r="C6" s="1469"/>
      <c r="D6" s="1469"/>
      <c r="E6" s="1469"/>
      <c r="F6" s="1469"/>
      <c r="G6" s="1469"/>
      <c r="H6" s="1470"/>
    </row>
    <row r="7" spans="1:8" s="661" customFormat="1" ht="15.75" thickBot="1">
      <c r="A7" s="1457" t="s">
        <v>88</v>
      </c>
      <c r="B7" s="1458"/>
      <c r="C7" s="1461" t="s">
        <v>573</v>
      </c>
      <c r="D7" s="1462"/>
      <c r="E7" s="1462"/>
      <c r="F7" s="1462"/>
      <c r="G7" s="1463"/>
      <c r="H7" s="1464" t="s">
        <v>574</v>
      </c>
    </row>
    <row r="8" spans="1:8" s="661" customFormat="1" ht="39" thickBot="1">
      <c r="A8" s="1459"/>
      <c r="B8" s="1460"/>
      <c r="C8" s="1099" t="s">
        <v>575</v>
      </c>
      <c r="D8" s="1099" t="s">
        <v>576</v>
      </c>
      <c r="E8" s="1099" t="s">
        <v>577</v>
      </c>
      <c r="F8" s="1099" t="s">
        <v>444</v>
      </c>
      <c r="G8" s="1099" t="s">
        <v>675</v>
      </c>
      <c r="H8" s="1465"/>
    </row>
    <row r="9" spans="1:8">
      <c r="A9" s="1471"/>
      <c r="B9" s="1472"/>
      <c r="C9" s="1100"/>
      <c r="D9" s="1100"/>
      <c r="E9" s="1100"/>
      <c r="F9" s="1100"/>
      <c r="G9" s="1100"/>
      <c r="H9" s="1100"/>
    </row>
    <row r="10" spans="1:8" ht="16.5" customHeight="1">
      <c r="A10" s="1473" t="s">
        <v>727</v>
      </c>
      <c r="B10" s="1474"/>
      <c r="C10" s="1098">
        <f t="shared" ref="C10:H10" si="0">+C11+C21+C30+C41</f>
        <v>88528385</v>
      </c>
      <c r="D10" s="1098">
        <f t="shared" si="0"/>
        <v>14404621</v>
      </c>
      <c r="E10" s="1098">
        <f t="shared" si="0"/>
        <v>102933006</v>
      </c>
      <c r="F10" s="1098">
        <f t="shared" si="0"/>
        <v>102933006</v>
      </c>
      <c r="G10" s="1098">
        <f t="shared" si="0"/>
        <v>94691107</v>
      </c>
      <c r="H10" s="1098">
        <f t="shared" si="0"/>
        <v>0</v>
      </c>
    </row>
    <row r="11" spans="1:8">
      <c r="A11" s="1475" t="s">
        <v>728</v>
      </c>
      <c r="B11" s="1476"/>
      <c r="C11" s="1101">
        <f t="shared" ref="C11:H11" si="1">SUM(C12:C19)</f>
        <v>0</v>
      </c>
      <c r="D11" s="1101">
        <f t="shared" si="1"/>
        <v>0</v>
      </c>
      <c r="E11" s="1101">
        <f t="shared" si="1"/>
        <v>0</v>
      </c>
      <c r="F11" s="1101">
        <f t="shared" si="1"/>
        <v>0</v>
      </c>
      <c r="G11" s="1101">
        <f t="shared" si="1"/>
        <v>0</v>
      </c>
      <c r="H11" s="1101">
        <f t="shared" si="1"/>
        <v>0</v>
      </c>
    </row>
    <row r="12" spans="1:8">
      <c r="A12" s="704"/>
      <c r="B12" s="705" t="s">
        <v>729</v>
      </c>
      <c r="C12" s="1102"/>
      <c r="D12" s="1102"/>
      <c r="E12" s="1101">
        <f>C12+D12</f>
        <v>0</v>
      </c>
      <c r="F12" s="1102"/>
      <c r="G12" s="1102"/>
      <c r="H12" s="1101">
        <f>+E12-F12</f>
        <v>0</v>
      </c>
    </row>
    <row r="13" spans="1:8">
      <c r="A13" s="704"/>
      <c r="B13" s="705" t="s">
        <v>730</v>
      </c>
      <c r="C13" s="1102"/>
      <c r="D13" s="1102"/>
      <c r="E13" s="1101">
        <f t="shared" ref="E13:E19" si="2">C13+D13</f>
        <v>0</v>
      </c>
      <c r="F13" s="1102"/>
      <c r="G13" s="1102"/>
      <c r="H13" s="1101">
        <f t="shared" ref="H13:H28" si="3">+E13-F13</f>
        <v>0</v>
      </c>
    </row>
    <row r="14" spans="1:8">
      <c r="A14" s="704"/>
      <c r="B14" s="705" t="s">
        <v>731</v>
      </c>
      <c r="C14" s="1102"/>
      <c r="D14" s="1102"/>
      <c r="E14" s="1101">
        <f t="shared" si="2"/>
        <v>0</v>
      </c>
      <c r="F14" s="1102"/>
      <c r="G14" s="1102"/>
      <c r="H14" s="1101">
        <f t="shared" si="3"/>
        <v>0</v>
      </c>
    </row>
    <row r="15" spans="1:8">
      <c r="A15" s="704"/>
      <c r="B15" s="705" t="s">
        <v>732</v>
      </c>
      <c r="C15" s="1102"/>
      <c r="D15" s="1102"/>
      <c r="E15" s="1101">
        <f t="shared" si="2"/>
        <v>0</v>
      </c>
      <c r="F15" s="1102"/>
      <c r="G15" s="1102"/>
      <c r="H15" s="1101">
        <f t="shared" si="3"/>
        <v>0</v>
      </c>
    </row>
    <row r="16" spans="1:8">
      <c r="A16" s="704"/>
      <c r="B16" s="705" t="s">
        <v>733</v>
      </c>
      <c r="C16" s="1102"/>
      <c r="D16" s="1102"/>
      <c r="E16" s="1101">
        <f t="shared" si="2"/>
        <v>0</v>
      </c>
      <c r="F16" s="1102"/>
      <c r="G16" s="1102"/>
      <c r="H16" s="1101">
        <f t="shared" si="3"/>
        <v>0</v>
      </c>
    </row>
    <row r="17" spans="1:8">
      <c r="A17" s="704"/>
      <c r="B17" s="705" t="s">
        <v>734</v>
      </c>
      <c r="C17" s="1102"/>
      <c r="D17" s="1102"/>
      <c r="E17" s="1101">
        <f t="shared" si="2"/>
        <v>0</v>
      </c>
      <c r="F17" s="1102"/>
      <c r="G17" s="1102"/>
      <c r="H17" s="1101">
        <f t="shared" si="3"/>
        <v>0</v>
      </c>
    </row>
    <row r="18" spans="1:8">
      <c r="A18" s="704"/>
      <c r="B18" s="705" t="s">
        <v>735</v>
      </c>
      <c r="C18" s="1102"/>
      <c r="D18" s="1102"/>
      <c r="E18" s="1101">
        <f t="shared" si="2"/>
        <v>0</v>
      </c>
      <c r="F18" s="1102"/>
      <c r="G18" s="1102"/>
      <c r="H18" s="1101">
        <f t="shared" si="3"/>
        <v>0</v>
      </c>
    </row>
    <row r="19" spans="1:8">
      <c r="A19" s="704"/>
      <c r="B19" s="705" t="s">
        <v>736</v>
      </c>
      <c r="C19" s="1102"/>
      <c r="D19" s="1102"/>
      <c r="E19" s="1101">
        <f t="shared" si="2"/>
        <v>0</v>
      </c>
      <c r="F19" s="1102"/>
      <c r="G19" s="1102"/>
      <c r="H19" s="1101">
        <f t="shared" si="3"/>
        <v>0</v>
      </c>
    </row>
    <row r="20" spans="1:8">
      <c r="A20" s="706"/>
      <c r="B20" s="707"/>
      <c r="C20" s="1103"/>
      <c r="D20" s="1103"/>
      <c r="E20" s="1103"/>
      <c r="F20" s="1103"/>
      <c r="G20" s="1103"/>
      <c r="H20" s="1104" t="s">
        <v>248</v>
      </c>
    </row>
    <row r="21" spans="1:8">
      <c r="A21" s="1475" t="s">
        <v>737</v>
      </c>
      <c r="B21" s="1476"/>
      <c r="C21" s="1101">
        <f t="shared" ref="C21:H21" si="4">SUM(C22:C28)</f>
        <v>88528385</v>
      </c>
      <c r="D21" s="1101">
        <f t="shared" si="4"/>
        <v>14404621</v>
      </c>
      <c r="E21" s="1101">
        <f t="shared" si="4"/>
        <v>102933006</v>
      </c>
      <c r="F21" s="1101">
        <f t="shared" si="4"/>
        <v>102933006</v>
      </c>
      <c r="G21" s="1101">
        <f t="shared" si="4"/>
        <v>94691107</v>
      </c>
      <c r="H21" s="1101">
        <f t="shared" si="4"/>
        <v>0</v>
      </c>
    </row>
    <row r="22" spans="1:8">
      <c r="A22" s="704"/>
      <c r="B22" s="705" t="s">
        <v>738</v>
      </c>
      <c r="C22" s="1102"/>
      <c r="D22" s="1102"/>
      <c r="E22" s="1101">
        <f t="shared" ref="E22:E28" si="5">C22+D22</f>
        <v>0</v>
      </c>
      <c r="F22" s="1102"/>
      <c r="G22" s="1102"/>
      <c r="H22" s="1101">
        <f t="shared" si="3"/>
        <v>0</v>
      </c>
    </row>
    <row r="23" spans="1:8">
      <c r="A23" s="704"/>
      <c r="B23" s="705" t="s">
        <v>739</v>
      </c>
      <c r="C23" s="1102"/>
      <c r="D23" s="1102"/>
      <c r="E23" s="1101">
        <f t="shared" si="5"/>
        <v>0</v>
      </c>
      <c r="F23" s="1102"/>
      <c r="G23" s="1102"/>
      <c r="H23" s="1101">
        <f t="shared" si="3"/>
        <v>0</v>
      </c>
    </row>
    <row r="24" spans="1:8">
      <c r="A24" s="704"/>
      <c r="B24" s="705" t="s">
        <v>740</v>
      </c>
      <c r="C24" s="1102"/>
      <c r="D24" s="1102"/>
      <c r="E24" s="1101">
        <f t="shared" si="5"/>
        <v>0</v>
      </c>
      <c r="F24" s="1102"/>
      <c r="G24" s="1102"/>
      <c r="H24" s="1101">
        <f t="shared" si="3"/>
        <v>0</v>
      </c>
    </row>
    <row r="25" spans="1:8">
      <c r="A25" s="704"/>
      <c r="B25" s="705" t="s">
        <v>741</v>
      </c>
      <c r="C25" s="1102"/>
      <c r="D25" s="1102"/>
      <c r="E25" s="1101">
        <f t="shared" si="5"/>
        <v>0</v>
      </c>
      <c r="F25" s="1102"/>
      <c r="G25" s="1102"/>
      <c r="H25" s="1101">
        <f t="shared" si="3"/>
        <v>0</v>
      </c>
    </row>
    <row r="26" spans="1:8">
      <c r="A26" s="704"/>
      <c r="B26" s="705" t="s">
        <v>742</v>
      </c>
      <c r="C26" s="1102">
        <f>+'ETCA-II-13'!C134</f>
        <v>88528385</v>
      </c>
      <c r="D26" s="1102">
        <f>+'ETCA-II-13'!D134</f>
        <v>14404621</v>
      </c>
      <c r="E26" s="1101">
        <f t="shared" si="5"/>
        <v>102933006</v>
      </c>
      <c r="F26" s="1102">
        <f>+'ETCA-II-13'!F134</f>
        <v>102933006</v>
      </c>
      <c r="G26" s="1102">
        <f>+'ETCA-II-13'!G134</f>
        <v>94691107</v>
      </c>
      <c r="H26" s="1101">
        <f t="shared" si="3"/>
        <v>0</v>
      </c>
    </row>
    <row r="27" spans="1:8">
      <c r="A27" s="704"/>
      <c r="B27" s="705" t="s">
        <v>743</v>
      </c>
      <c r="C27" s="1102"/>
      <c r="D27" s="1102"/>
      <c r="E27" s="1101">
        <f t="shared" si="5"/>
        <v>0</v>
      </c>
      <c r="F27" s="1102"/>
      <c r="G27" s="1102"/>
      <c r="H27" s="1101">
        <f t="shared" si="3"/>
        <v>0</v>
      </c>
    </row>
    <row r="28" spans="1:8">
      <c r="A28" s="704"/>
      <c r="B28" s="705" t="s">
        <v>744</v>
      </c>
      <c r="C28" s="1102"/>
      <c r="D28" s="1102"/>
      <c r="E28" s="1101">
        <f t="shared" si="5"/>
        <v>0</v>
      </c>
      <c r="F28" s="1102"/>
      <c r="G28" s="1102"/>
      <c r="H28" s="1101">
        <f t="shared" si="3"/>
        <v>0</v>
      </c>
    </row>
    <row r="29" spans="1:8">
      <c r="A29" s="706"/>
      <c r="B29" s="707"/>
      <c r="C29" s="1105"/>
      <c r="D29" s="1105"/>
      <c r="E29" s="1105"/>
      <c r="F29" s="1105"/>
      <c r="G29" s="1105"/>
      <c r="H29" s="1105"/>
    </row>
    <row r="30" spans="1:8">
      <c r="A30" s="1475" t="s">
        <v>745</v>
      </c>
      <c r="B30" s="1476"/>
      <c r="C30" s="1101">
        <f t="shared" ref="C30:H30" si="6">SUM(C31:C39)</f>
        <v>0</v>
      </c>
      <c r="D30" s="1101">
        <f t="shared" si="6"/>
        <v>0</v>
      </c>
      <c r="E30" s="1101">
        <f t="shared" si="6"/>
        <v>0</v>
      </c>
      <c r="F30" s="1101">
        <f t="shared" si="6"/>
        <v>0</v>
      </c>
      <c r="G30" s="1101">
        <f t="shared" si="6"/>
        <v>0</v>
      </c>
      <c r="H30" s="1101">
        <f t="shared" si="6"/>
        <v>0</v>
      </c>
    </row>
    <row r="31" spans="1:8">
      <c r="A31" s="704"/>
      <c r="B31" s="705" t="s">
        <v>746</v>
      </c>
      <c r="C31" s="1102"/>
      <c r="D31" s="1102"/>
      <c r="E31" s="1101">
        <f t="shared" ref="E31:E39" si="7">C31+D31</f>
        <v>0</v>
      </c>
      <c r="F31" s="1102"/>
      <c r="G31" s="1102"/>
      <c r="H31" s="1101">
        <f t="shared" ref="H31:H39" si="8">+E31-F31</f>
        <v>0</v>
      </c>
    </row>
    <row r="32" spans="1:8">
      <c r="A32" s="704"/>
      <c r="B32" s="705" t="s">
        <v>747</v>
      </c>
      <c r="C32" s="1102"/>
      <c r="D32" s="1102"/>
      <c r="E32" s="1101">
        <f t="shared" si="7"/>
        <v>0</v>
      </c>
      <c r="F32" s="1102"/>
      <c r="G32" s="1102"/>
      <c r="H32" s="1101">
        <f t="shared" si="8"/>
        <v>0</v>
      </c>
    </row>
    <row r="33" spans="1:8">
      <c r="A33" s="704"/>
      <c r="B33" s="705" t="s">
        <v>748</v>
      </c>
      <c r="C33" s="1102"/>
      <c r="D33" s="1102"/>
      <c r="E33" s="1101">
        <f t="shared" si="7"/>
        <v>0</v>
      </c>
      <c r="F33" s="1102"/>
      <c r="G33" s="1102"/>
      <c r="H33" s="1101">
        <f t="shared" si="8"/>
        <v>0</v>
      </c>
    </row>
    <row r="34" spans="1:8" ht="15.75" thickBot="1">
      <c r="A34" s="708"/>
      <c r="B34" s="709" t="s">
        <v>749</v>
      </c>
      <c r="C34" s="1106"/>
      <c r="D34" s="1106"/>
      <c r="E34" s="1107">
        <f t="shared" si="7"/>
        <v>0</v>
      </c>
      <c r="F34" s="1106"/>
      <c r="G34" s="1106"/>
      <c r="H34" s="1107">
        <f t="shared" si="8"/>
        <v>0</v>
      </c>
    </row>
    <row r="35" spans="1:8">
      <c r="A35" s="704"/>
      <c r="B35" s="705" t="s">
        <v>750</v>
      </c>
      <c r="C35" s="1102"/>
      <c r="D35" s="1102"/>
      <c r="E35" s="1101">
        <f t="shared" si="7"/>
        <v>0</v>
      </c>
      <c r="F35" s="1102"/>
      <c r="G35" s="1102"/>
      <c r="H35" s="1101">
        <f t="shared" si="8"/>
        <v>0</v>
      </c>
    </row>
    <row r="36" spans="1:8">
      <c r="A36" s="704"/>
      <c r="B36" s="705" t="s">
        <v>751</v>
      </c>
      <c r="C36" s="1102"/>
      <c r="D36" s="1102"/>
      <c r="E36" s="1101">
        <f t="shared" si="7"/>
        <v>0</v>
      </c>
      <c r="F36" s="1102"/>
      <c r="G36" s="1102"/>
      <c r="H36" s="1101">
        <f t="shared" si="8"/>
        <v>0</v>
      </c>
    </row>
    <row r="37" spans="1:8">
      <c r="A37" s="704"/>
      <c r="B37" s="705" t="s">
        <v>752</v>
      </c>
      <c r="C37" s="1102"/>
      <c r="D37" s="1102"/>
      <c r="E37" s="1101">
        <f t="shared" si="7"/>
        <v>0</v>
      </c>
      <c r="F37" s="1102"/>
      <c r="G37" s="1102"/>
      <c r="H37" s="1101">
        <f t="shared" si="8"/>
        <v>0</v>
      </c>
    </row>
    <row r="38" spans="1:8">
      <c r="A38" s="704"/>
      <c r="B38" s="705" t="s">
        <v>753</v>
      </c>
      <c r="C38" s="1102"/>
      <c r="D38" s="1102"/>
      <c r="E38" s="1101">
        <f t="shared" si="7"/>
        <v>0</v>
      </c>
      <c r="F38" s="1102"/>
      <c r="G38" s="1102"/>
      <c r="H38" s="1101">
        <f t="shared" si="8"/>
        <v>0</v>
      </c>
    </row>
    <row r="39" spans="1:8">
      <c r="A39" s="704"/>
      <c r="B39" s="705" t="s">
        <v>754</v>
      </c>
      <c r="C39" s="1102"/>
      <c r="D39" s="1102"/>
      <c r="E39" s="1101">
        <f t="shared" si="7"/>
        <v>0</v>
      </c>
      <c r="F39" s="1102"/>
      <c r="G39" s="1102"/>
      <c r="H39" s="1101">
        <f t="shared" si="8"/>
        <v>0</v>
      </c>
    </row>
    <row r="40" spans="1:8">
      <c r="A40" s="704"/>
      <c r="B40" s="705"/>
      <c r="C40" s="1102"/>
      <c r="D40" s="1102"/>
      <c r="E40" s="1101"/>
      <c r="F40" s="1102"/>
      <c r="G40" s="1102"/>
      <c r="H40" s="1101"/>
    </row>
    <row r="41" spans="1:8">
      <c r="A41" s="704" t="s">
        <v>755</v>
      </c>
      <c r="B41" s="705"/>
      <c r="C41" s="1104">
        <f t="shared" ref="C41:H41" si="9">SUM(C42:C45)</f>
        <v>0</v>
      </c>
      <c r="D41" s="1104">
        <f t="shared" si="9"/>
        <v>0</v>
      </c>
      <c r="E41" s="1104">
        <f t="shared" si="9"/>
        <v>0</v>
      </c>
      <c r="F41" s="1104">
        <f t="shared" si="9"/>
        <v>0</v>
      </c>
      <c r="G41" s="1104">
        <f t="shared" si="9"/>
        <v>0</v>
      </c>
      <c r="H41" s="1104">
        <f t="shared" si="9"/>
        <v>0</v>
      </c>
    </row>
    <row r="42" spans="1:8">
      <c r="A42" s="704"/>
      <c r="B42" s="705" t="s">
        <v>756</v>
      </c>
      <c r="C42" s="1102"/>
      <c r="D42" s="1102"/>
      <c r="E42" s="1101">
        <f>C42+D42</f>
        <v>0</v>
      </c>
      <c r="F42" s="1102"/>
      <c r="G42" s="1102"/>
      <c r="H42" s="1101">
        <f>+E42-F42</f>
        <v>0</v>
      </c>
    </row>
    <row r="43" spans="1:8">
      <c r="A43" s="704"/>
      <c r="B43" s="705" t="s">
        <v>757</v>
      </c>
      <c r="C43" s="1102"/>
      <c r="D43" s="1102"/>
      <c r="E43" s="1101">
        <f>C43+D43</f>
        <v>0</v>
      </c>
      <c r="F43" s="1102"/>
      <c r="G43" s="1102"/>
      <c r="H43" s="1101">
        <f>+E43-F43</f>
        <v>0</v>
      </c>
    </row>
    <row r="44" spans="1:8">
      <c r="A44" s="704"/>
      <c r="B44" s="705" t="s">
        <v>758</v>
      </c>
      <c r="C44" s="1102"/>
      <c r="D44" s="1102"/>
      <c r="E44" s="1101">
        <f>C44+D44</f>
        <v>0</v>
      </c>
      <c r="F44" s="1102"/>
      <c r="G44" s="1102"/>
      <c r="H44" s="1101">
        <f>+E44-F44</f>
        <v>0</v>
      </c>
    </row>
    <row r="45" spans="1:8">
      <c r="A45" s="704"/>
      <c r="B45" s="705" t="s">
        <v>759</v>
      </c>
      <c r="C45" s="1102"/>
      <c r="D45" s="1102"/>
      <c r="E45" s="1101">
        <f>C45+D45</f>
        <v>0</v>
      </c>
      <c r="F45" s="1102"/>
      <c r="G45" s="1102"/>
      <c r="H45" s="1101">
        <f>+E45-F45</f>
        <v>0</v>
      </c>
    </row>
    <row r="46" spans="1:8">
      <c r="A46" s="704"/>
      <c r="B46" s="705"/>
      <c r="C46" s="1102"/>
      <c r="D46" s="1102"/>
      <c r="E46" s="1101"/>
      <c r="F46" s="1102"/>
      <c r="G46" s="1102"/>
      <c r="H46" s="1101"/>
    </row>
    <row r="47" spans="1:8">
      <c r="A47" s="704" t="s">
        <v>760</v>
      </c>
      <c r="B47" s="705"/>
      <c r="C47" s="1104">
        <f t="shared" ref="C47:H47" si="10">+C48+C58+C66+C77</f>
        <v>0</v>
      </c>
      <c r="D47" s="1104">
        <f t="shared" si="10"/>
        <v>0</v>
      </c>
      <c r="E47" s="1104">
        <f t="shared" si="10"/>
        <v>0</v>
      </c>
      <c r="F47" s="1104">
        <f t="shared" si="10"/>
        <v>0</v>
      </c>
      <c r="G47" s="1104">
        <f t="shared" si="10"/>
        <v>0</v>
      </c>
      <c r="H47" s="1104">
        <f t="shared" si="10"/>
        <v>0</v>
      </c>
    </row>
    <row r="48" spans="1:8">
      <c r="A48" s="704" t="s">
        <v>728</v>
      </c>
      <c r="B48" s="705"/>
      <c r="C48" s="1104">
        <f t="shared" ref="C48:H48" si="11">SUM(C49:C56)</f>
        <v>0</v>
      </c>
      <c r="D48" s="1104">
        <f t="shared" si="11"/>
        <v>0</v>
      </c>
      <c r="E48" s="1104">
        <f t="shared" si="11"/>
        <v>0</v>
      </c>
      <c r="F48" s="1104">
        <f t="shared" si="11"/>
        <v>0</v>
      </c>
      <c r="G48" s="1104">
        <f t="shared" si="11"/>
        <v>0</v>
      </c>
      <c r="H48" s="1104">
        <f t="shared" si="11"/>
        <v>0</v>
      </c>
    </row>
    <row r="49" spans="1:8">
      <c r="A49" s="704"/>
      <c r="B49" s="705" t="s">
        <v>729</v>
      </c>
      <c r="C49" s="1102"/>
      <c r="D49" s="1102"/>
      <c r="E49" s="1101">
        <f t="shared" ref="E49:E56" si="12">C49+D49</f>
        <v>0</v>
      </c>
      <c r="F49" s="1102"/>
      <c r="G49" s="1102"/>
      <c r="H49" s="1101">
        <f t="shared" ref="H49:H56" si="13">+E49-F49</f>
        <v>0</v>
      </c>
    </row>
    <row r="50" spans="1:8">
      <c r="A50" s="704"/>
      <c r="B50" s="705" t="s">
        <v>730</v>
      </c>
      <c r="C50" s="1102"/>
      <c r="D50" s="1102"/>
      <c r="E50" s="1101">
        <f t="shared" si="12"/>
        <v>0</v>
      </c>
      <c r="F50" s="1102"/>
      <c r="G50" s="1102"/>
      <c r="H50" s="1101">
        <f t="shared" si="13"/>
        <v>0</v>
      </c>
    </row>
    <row r="51" spans="1:8">
      <c r="A51" s="704"/>
      <c r="B51" s="705" t="s">
        <v>731</v>
      </c>
      <c r="C51" s="1102"/>
      <c r="D51" s="1102"/>
      <c r="E51" s="1101">
        <f t="shared" si="12"/>
        <v>0</v>
      </c>
      <c r="F51" s="1102"/>
      <c r="G51" s="1102"/>
      <c r="H51" s="1101">
        <f t="shared" si="13"/>
        <v>0</v>
      </c>
    </row>
    <row r="52" spans="1:8">
      <c r="A52" s="704"/>
      <c r="B52" s="705" t="s">
        <v>732</v>
      </c>
      <c r="C52" s="1102"/>
      <c r="D52" s="1102"/>
      <c r="E52" s="1101">
        <f t="shared" si="12"/>
        <v>0</v>
      </c>
      <c r="F52" s="1102"/>
      <c r="G52" s="1102"/>
      <c r="H52" s="1101">
        <f t="shared" si="13"/>
        <v>0</v>
      </c>
    </row>
    <row r="53" spans="1:8">
      <c r="A53" s="704"/>
      <c r="B53" s="705" t="s">
        <v>733</v>
      </c>
      <c r="C53" s="1102"/>
      <c r="D53" s="1102"/>
      <c r="E53" s="1101">
        <f t="shared" si="12"/>
        <v>0</v>
      </c>
      <c r="F53" s="1102"/>
      <c r="G53" s="1102"/>
      <c r="H53" s="1101">
        <f t="shared" si="13"/>
        <v>0</v>
      </c>
    </row>
    <row r="54" spans="1:8">
      <c r="A54" s="704"/>
      <c r="B54" s="705" t="s">
        <v>734</v>
      </c>
      <c r="C54" s="1102"/>
      <c r="D54" s="1102"/>
      <c r="E54" s="1101">
        <f t="shared" si="12"/>
        <v>0</v>
      </c>
      <c r="F54" s="1102"/>
      <c r="G54" s="1102"/>
      <c r="H54" s="1101">
        <f t="shared" si="13"/>
        <v>0</v>
      </c>
    </row>
    <row r="55" spans="1:8">
      <c r="A55" s="704"/>
      <c r="B55" s="705" t="s">
        <v>735</v>
      </c>
      <c r="C55" s="1102"/>
      <c r="D55" s="1102"/>
      <c r="E55" s="1101">
        <f t="shared" si="12"/>
        <v>0</v>
      </c>
      <c r="F55" s="1102"/>
      <c r="G55" s="1102"/>
      <c r="H55" s="1101">
        <f t="shared" si="13"/>
        <v>0</v>
      </c>
    </row>
    <row r="56" spans="1:8">
      <c r="A56" s="704"/>
      <c r="B56" s="705" t="s">
        <v>736</v>
      </c>
      <c r="C56" s="1102"/>
      <c r="D56" s="1102"/>
      <c r="E56" s="1101">
        <f t="shared" si="12"/>
        <v>0</v>
      </c>
      <c r="F56" s="1102"/>
      <c r="G56" s="1102"/>
      <c r="H56" s="1101">
        <f t="shared" si="13"/>
        <v>0</v>
      </c>
    </row>
    <row r="57" spans="1:8">
      <c r="A57" s="704"/>
      <c r="B57" s="705"/>
      <c r="C57" s="1102"/>
      <c r="D57" s="1102"/>
      <c r="E57" s="1101"/>
      <c r="F57" s="1102"/>
      <c r="G57" s="1102"/>
      <c r="H57" s="1101"/>
    </row>
    <row r="58" spans="1:8">
      <c r="A58" s="704" t="s">
        <v>737</v>
      </c>
      <c r="B58" s="705"/>
      <c r="C58" s="1104">
        <f t="shared" ref="C58:H58" si="14">SUM(C59:C65)</f>
        <v>0</v>
      </c>
      <c r="D58" s="1104">
        <f t="shared" si="14"/>
        <v>0</v>
      </c>
      <c r="E58" s="1104">
        <f t="shared" si="14"/>
        <v>0</v>
      </c>
      <c r="F58" s="1104">
        <f t="shared" si="14"/>
        <v>0</v>
      </c>
      <c r="G58" s="1104">
        <f t="shared" si="14"/>
        <v>0</v>
      </c>
      <c r="H58" s="1104">
        <f t="shared" si="14"/>
        <v>0</v>
      </c>
    </row>
    <row r="59" spans="1:8">
      <c r="A59" s="704"/>
      <c r="B59" s="705" t="s">
        <v>738</v>
      </c>
      <c r="C59" s="1102"/>
      <c r="D59" s="1102"/>
      <c r="E59" s="1101">
        <f t="shared" ref="E59:E65" si="15">C59+D59</f>
        <v>0</v>
      </c>
      <c r="F59" s="1102"/>
      <c r="G59" s="1102"/>
      <c r="H59" s="1101">
        <f t="shared" ref="H59:H65" si="16">+E59-F59</f>
        <v>0</v>
      </c>
    </row>
    <row r="60" spans="1:8">
      <c r="A60" s="704"/>
      <c r="B60" s="705" t="s">
        <v>739</v>
      </c>
      <c r="C60" s="1102"/>
      <c r="D60" s="1102"/>
      <c r="E60" s="1101">
        <f t="shared" si="15"/>
        <v>0</v>
      </c>
      <c r="F60" s="1102"/>
      <c r="G60" s="1102"/>
      <c r="H60" s="1101">
        <f t="shared" si="16"/>
        <v>0</v>
      </c>
    </row>
    <row r="61" spans="1:8">
      <c r="A61" s="704"/>
      <c r="B61" s="705" t="s">
        <v>740</v>
      </c>
      <c r="C61" s="1102"/>
      <c r="D61" s="1102"/>
      <c r="E61" s="1101">
        <f t="shared" si="15"/>
        <v>0</v>
      </c>
      <c r="F61" s="1102"/>
      <c r="G61" s="1102"/>
      <c r="H61" s="1101">
        <f t="shared" si="16"/>
        <v>0</v>
      </c>
    </row>
    <row r="62" spans="1:8">
      <c r="A62" s="704"/>
      <c r="B62" s="705" t="s">
        <v>741</v>
      </c>
      <c r="C62" s="1102"/>
      <c r="D62" s="1102"/>
      <c r="E62" s="1101">
        <f t="shared" si="15"/>
        <v>0</v>
      </c>
      <c r="F62" s="1102"/>
      <c r="G62" s="1102"/>
      <c r="H62" s="1101">
        <f t="shared" si="16"/>
        <v>0</v>
      </c>
    </row>
    <row r="63" spans="1:8">
      <c r="A63" s="704"/>
      <c r="B63" s="705" t="s">
        <v>742</v>
      </c>
      <c r="C63" s="1102"/>
      <c r="D63" s="1102"/>
      <c r="E63" s="1101">
        <f t="shared" si="15"/>
        <v>0</v>
      </c>
      <c r="F63" s="1102"/>
      <c r="G63" s="1102"/>
      <c r="H63" s="1101">
        <f t="shared" si="16"/>
        <v>0</v>
      </c>
    </row>
    <row r="64" spans="1:8">
      <c r="A64" s="704"/>
      <c r="B64" s="705" t="s">
        <v>743</v>
      </c>
      <c r="C64" s="1102"/>
      <c r="D64" s="1102"/>
      <c r="E64" s="1101">
        <f t="shared" si="15"/>
        <v>0</v>
      </c>
      <c r="F64" s="1102"/>
      <c r="G64" s="1102"/>
      <c r="H64" s="1101">
        <f t="shared" si="16"/>
        <v>0</v>
      </c>
    </row>
    <row r="65" spans="1:8" ht="15.75" thickBot="1">
      <c r="A65" s="708"/>
      <c r="B65" s="709" t="s">
        <v>744</v>
      </c>
      <c r="C65" s="1106"/>
      <c r="D65" s="1106"/>
      <c r="E65" s="1107">
        <f t="shared" si="15"/>
        <v>0</v>
      </c>
      <c r="F65" s="1106"/>
      <c r="G65" s="1106"/>
      <c r="H65" s="1107">
        <f t="shared" si="16"/>
        <v>0</v>
      </c>
    </row>
    <row r="66" spans="1:8">
      <c r="A66" s="704" t="s">
        <v>745</v>
      </c>
      <c r="B66" s="705"/>
      <c r="C66" s="1104">
        <f t="shared" ref="C66:H66" si="17">SUM(C67:C75)</f>
        <v>0</v>
      </c>
      <c r="D66" s="1104">
        <f t="shared" si="17"/>
        <v>0</v>
      </c>
      <c r="E66" s="1104">
        <f t="shared" si="17"/>
        <v>0</v>
      </c>
      <c r="F66" s="1104">
        <f t="shared" si="17"/>
        <v>0</v>
      </c>
      <c r="G66" s="1104">
        <f t="shared" si="17"/>
        <v>0</v>
      </c>
      <c r="H66" s="1104">
        <f t="shared" si="17"/>
        <v>0</v>
      </c>
    </row>
    <row r="67" spans="1:8">
      <c r="A67" s="704"/>
      <c r="B67" s="705" t="s">
        <v>746</v>
      </c>
      <c r="C67" s="1102"/>
      <c r="D67" s="1102"/>
      <c r="E67" s="1101">
        <f t="shared" ref="E67:E75" si="18">C67+D67</f>
        <v>0</v>
      </c>
      <c r="F67" s="1102"/>
      <c r="G67" s="1102"/>
      <c r="H67" s="1101">
        <f t="shared" ref="H67:H75" si="19">+E67-F67</f>
        <v>0</v>
      </c>
    </row>
    <row r="68" spans="1:8">
      <c r="A68" s="704"/>
      <c r="B68" s="705" t="s">
        <v>747</v>
      </c>
      <c r="C68" s="1102"/>
      <c r="D68" s="1102"/>
      <c r="E68" s="1101"/>
      <c r="F68" s="1102"/>
      <c r="G68" s="1102"/>
      <c r="H68" s="1101">
        <f t="shared" si="19"/>
        <v>0</v>
      </c>
    </row>
    <row r="69" spans="1:8">
      <c r="A69" s="704"/>
      <c r="B69" s="705" t="s">
        <v>748</v>
      </c>
      <c r="C69" s="1102"/>
      <c r="D69" s="1102"/>
      <c r="E69" s="1101">
        <f t="shared" si="18"/>
        <v>0</v>
      </c>
      <c r="F69" s="1102"/>
      <c r="G69" s="1102"/>
      <c r="H69" s="1101">
        <f t="shared" si="19"/>
        <v>0</v>
      </c>
    </row>
    <row r="70" spans="1:8">
      <c r="A70" s="704"/>
      <c r="B70" s="705" t="s">
        <v>749</v>
      </c>
      <c r="C70" s="1102"/>
      <c r="D70" s="1102"/>
      <c r="E70" s="1101">
        <f t="shared" si="18"/>
        <v>0</v>
      </c>
      <c r="F70" s="1102"/>
      <c r="G70" s="1102"/>
      <c r="H70" s="1101">
        <f t="shared" si="19"/>
        <v>0</v>
      </c>
    </row>
    <row r="71" spans="1:8">
      <c r="A71" s="704"/>
      <c r="B71" s="705" t="s">
        <v>750</v>
      </c>
      <c r="C71" s="1102"/>
      <c r="D71" s="1102"/>
      <c r="E71" s="1101">
        <f t="shared" si="18"/>
        <v>0</v>
      </c>
      <c r="F71" s="1102"/>
      <c r="G71" s="1102"/>
      <c r="H71" s="1101">
        <f t="shared" si="19"/>
        <v>0</v>
      </c>
    </row>
    <row r="72" spans="1:8">
      <c r="A72" s="704"/>
      <c r="B72" s="705" t="s">
        <v>751</v>
      </c>
      <c r="C72" s="1102"/>
      <c r="D72" s="1102"/>
      <c r="E72" s="1101">
        <f t="shared" si="18"/>
        <v>0</v>
      </c>
      <c r="F72" s="1102"/>
      <c r="G72" s="1102"/>
      <c r="H72" s="1101">
        <f t="shared" si="19"/>
        <v>0</v>
      </c>
    </row>
    <row r="73" spans="1:8">
      <c r="A73" s="704"/>
      <c r="B73" s="705" t="s">
        <v>752</v>
      </c>
      <c r="C73" s="1102"/>
      <c r="D73" s="1102"/>
      <c r="E73" s="1101">
        <f t="shared" si="18"/>
        <v>0</v>
      </c>
      <c r="F73" s="1102"/>
      <c r="G73" s="1102"/>
      <c r="H73" s="1101">
        <f t="shared" si="19"/>
        <v>0</v>
      </c>
    </row>
    <row r="74" spans="1:8">
      <c r="A74" s="704"/>
      <c r="B74" s="705" t="s">
        <v>753</v>
      </c>
      <c r="C74" s="1102"/>
      <c r="D74" s="1102"/>
      <c r="E74" s="1101">
        <f t="shared" si="18"/>
        <v>0</v>
      </c>
      <c r="F74" s="1102"/>
      <c r="G74" s="1102"/>
      <c r="H74" s="1101">
        <f t="shared" si="19"/>
        <v>0</v>
      </c>
    </row>
    <row r="75" spans="1:8">
      <c r="A75" s="704"/>
      <c r="B75" s="705" t="s">
        <v>754</v>
      </c>
      <c r="C75" s="1102"/>
      <c r="D75" s="1102"/>
      <c r="E75" s="1101">
        <f t="shared" si="18"/>
        <v>0</v>
      </c>
      <c r="F75" s="1102"/>
      <c r="G75" s="1102"/>
      <c r="H75" s="1101">
        <f t="shared" si="19"/>
        <v>0</v>
      </c>
    </row>
    <row r="76" spans="1:8">
      <c r="A76" s="704"/>
      <c r="B76" s="705"/>
      <c r="C76" s="1102"/>
      <c r="D76" s="1102"/>
      <c r="E76" s="1101"/>
      <c r="F76" s="1102"/>
      <c r="G76" s="1102"/>
      <c r="H76" s="1101"/>
    </row>
    <row r="77" spans="1:8">
      <c r="A77" s="704" t="s">
        <v>755</v>
      </c>
      <c r="B77" s="705"/>
      <c r="C77" s="1104">
        <f t="shared" ref="C77:H77" si="20">SUM(C78:C81)</f>
        <v>0</v>
      </c>
      <c r="D77" s="1104">
        <f t="shared" si="20"/>
        <v>0</v>
      </c>
      <c r="E77" s="1104">
        <f t="shared" si="20"/>
        <v>0</v>
      </c>
      <c r="F77" s="1104">
        <f t="shared" si="20"/>
        <v>0</v>
      </c>
      <c r="G77" s="1104">
        <f t="shared" si="20"/>
        <v>0</v>
      </c>
      <c r="H77" s="1104">
        <f t="shared" si="20"/>
        <v>0</v>
      </c>
    </row>
    <row r="78" spans="1:8">
      <c r="A78" s="704"/>
      <c r="B78" s="705" t="s">
        <v>756</v>
      </c>
      <c r="C78" s="1102">
        <v>0</v>
      </c>
      <c r="D78" s="1102"/>
      <c r="E78" s="1101">
        <f>C78+D78</f>
        <v>0</v>
      </c>
      <c r="F78" s="1102"/>
      <c r="G78" s="1102"/>
      <c r="H78" s="1101">
        <f>+E78-F78</f>
        <v>0</v>
      </c>
    </row>
    <row r="79" spans="1:8">
      <c r="A79" s="704"/>
      <c r="B79" s="705" t="s">
        <v>757</v>
      </c>
      <c r="C79" s="1102">
        <v>0</v>
      </c>
      <c r="D79" s="1102"/>
      <c r="E79" s="1101">
        <f>C79+D79</f>
        <v>0</v>
      </c>
      <c r="F79" s="1102"/>
      <c r="G79" s="1102"/>
      <c r="H79" s="1101">
        <f>+E79-F79</f>
        <v>0</v>
      </c>
    </row>
    <row r="80" spans="1:8">
      <c r="A80" s="704"/>
      <c r="B80" s="705" t="s">
        <v>758</v>
      </c>
      <c r="C80" s="1102">
        <v>0</v>
      </c>
      <c r="D80" s="1102"/>
      <c r="E80" s="1101">
        <f>C80+D80</f>
        <v>0</v>
      </c>
      <c r="F80" s="1102"/>
      <c r="G80" s="1102"/>
      <c r="H80" s="1101">
        <f>+E80-F80</f>
        <v>0</v>
      </c>
    </row>
    <row r="81" spans="1:9">
      <c r="A81" s="704"/>
      <c r="B81" s="705" t="s">
        <v>759</v>
      </c>
      <c r="C81" s="1102"/>
      <c r="D81" s="1102"/>
      <c r="E81" s="1101">
        <f>C81+D81</f>
        <v>0</v>
      </c>
      <c r="F81" s="1102"/>
      <c r="G81" s="1102"/>
      <c r="H81" s="1101">
        <f>+E81-F81</f>
        <v>0</v>
      </c>
    </row>
    <row r="82" spans="1:9">
      <c r="A82" s="704"/>
      <c r="B82" s="705"/>
      <c r="C82" s="1102"/>
      <c r="D82" s="1102"/>
      <c r="E82" s="1101"/>
      <c r="F82" s="1102"/>
      <c r="G82" s="1102"/>
      <c r="H82" s="1101"/>
    </row>
    <row r="83" spans="1:9" ht="15.75" thickBot="1">
      <c r="A83" s="708" t="s">
        <v>654</v>
      </c>
      <c r="B83" s="709"/>
      <c r="C83" s="1108">
        <f t="shared" ref="C83:H83" si="21">+C10+C47</f>
        <v>88528385</v>
      </c>
      <c r="D83" s="1108">
        <f t="shared" si="21"/>
        <v>14404621</v>
      </c>
      <c r="E83" s="1108">
        <f t="shared" si="21"/>
        <v>102933006</v>
      </c>
      <c r="F83" s="1108">
        <f>+F10+F47</f>
        <v>102933006</v>
      </c>
      <c r="G83" s="1108">
        <f t="shared" si="21"/>
        <v>94691107</v>
      </c>
      <c r="H83" s="1108">
        <f t="shared" si="21"/>
        <v>0</v>
      </c>
      <c r="I83" s="501" t="str">
        <f>IF((C83-'ETCA-II-11'!B45)&gt;0.9,"ERROR!!!!! EL MONTO NO COINCIDE CON LO REPORTADO EN EL FORMATO ETCA-II-11 EN EL TOTAL DEL GASTO","")</f>
        <v/>
      </c>
    </row>
    <row r="84" spans="1:9">
      <c r="A84" s="710"/>
      <c r="B84" s="710"/>
      <c r="C84" s="1109"/>
      <c r="D84" s="1109"/>
      <c r="E84" s="1110"/>
      <c r="F84" s="1109"/>
      <c r="G84" s="1109"/>
      <c r="H84" s="1110"/>
      <c r="I84" s="501" t="str">
        <f>IF((D83-'ETCA-II-11'!C45)&gt;0.9,"ERROR!!!!! EL MONTO NO COINCIDE CON LO REPORTADO EN EL FORMATO ETCA-II-11 EN EL TOTAL DEL GASTO","")</f>
        <v/>
      </c>
    </row>
    <row r="85" spans="1:9">
      <c r="A85" s="710"/>
      <c r="B85" s="710"/>
      <c r="C85" s="1109"/>
      <c r="D85" s="1109"/>
      <c r="E85" s="1110"/>
      <c r="F85" s="1109"/>
      <c r="G85" s="1109"/>
      <c r="H85" s="1110"/>
      <c r="I85" t="str">
        <f>IF((E83-'ETCA-II-11'!D45),"ERROR!!!!! EL MONTO NO COINCIDE CON LO REPORTADO EN EL FORMATO ETCA-II-11 EN EL TOTAL DEL GASTO","")</f>
        <v/>
      </c>
    </row>
    <row r="86" spans="1:9">
      <c r="A86" s="710"/>
      <c r="B86" s="710"/>
      <c r="C86" s="1109"/>
      <c r="D86" s="1109"/>
      <c r="E86" s="1110"/>
      <c r="F86" s="1109"/>
      <c r="G86" s="1109"/>
      <c r="H86" s="1110"/>
      <c r="I86" t="str">
        <f>IF((F83-'ETCA-II-11'!E45)&gt;0.9,"ERROR!!!!! EL MONTO NO COINCIDE CON LO REPORTADO EN EL FORMATO ETCA-II-11 EN EL TOTAL DEL GASTO","")</f>
        <v/>
      </c>
    </row>
    <row r="87" spans="1:9">
      <c r="A87" s="710"/>
      <c r="B87" s="710"/>
      <c r="C87" s="1109"/>
      <c r="D87" s="1109"/>
      <c r="E87" s="1110"/>
      <c r="F87" s="1109"/>
      <c r="G87" s="1109"/>
      <c r="H87" s="1110"/>
      <c r="I87" t="str">
        <f>IF((G83-'ETCA-II-11'!F45)&gt;0.9,"ERROR!!!!! EL MONTO NO COINCIDE CON LO REPORTADO EN EL FORMATO ETCA-II-11 EN EL TOTAL DEL GASTO","")</f>
        <v/>
      </c>
    </row>
    <row r="88" spans="1:9">
      <c r="A88" s="710"/>
      <c r="B88" s="710"/>
      <c r="C88" s="1109"/>
      <c r="D88" s="1109"/>
      <c r="E88" s="1110"/>
      <c r="F88" s="1109"/>
      <c r="G88" s="1109"/>
      <c r="H88" s="1110"/>
      <c r="I88" t="str">
        <f>IF((H83-'ETCA-II-11'!G45)&gt;0.9,"ERROR!!!!! EL MONTO NO COINCIDE CON LO REPORTADO EN EL FORMATO ETCA-II-11 EN EL TOTAL DEL GASTO","")</f>
        <v/>
      </c>
    </row>
    <row r="89" spans="1:9">
      <c r="A89" s="710"/>
      <c r="B89" s="710"/>
      <c r="C89" s="1109"/>
      <c r="D89" s="1109"/>
      <c r="E89" s="1110"/>
      <c r="F89" s="1109"/>
      <c r="G89" s="1109"/>
      <c r="H89" s="1110"/>
    </row>
  </sheetData>
  <sheetProtection formatColumns="0" formatRows="0" insertHyperlinks="0"/>
  <mergeCells count="14">
    <mergeCell ref="A9:B9"/>
    <mergeCell ref="A10:B10"/>
    <mergeCell ref="A11:B11"/>
    <mergeCell ref="A21:B21"/>
    <mergeCell ref="A30:B30"/>
    <mergeCell ref="A7:B8"/>
    <mergeCell ref="C7:G7"/>
    <mergeCell ref="H7:H8"/>
    <mergeCell ref="A1:H1"/>
    <mergeCell ref="A3:H3"/>
    <mergeCell ref="A4:H4"/>
    <mergeCell ref="A5:H5"/>
    <mergeCell ref="A6:H6"/>
    <mergeCell ref="A2:H2"/>
  </mergeCells>
  <pageMargins left="0.19685039370078741" right="0.31496062992125984" top="0.74803149606299213" bottom="0.74803149606299213" header="0.31496062992125984" footer="0.31496062992125984"/>
  <pageSetup scale="90" orientation="landscape" r:id="rId1"/>
  <drawing r:id="rId2"/>
</worksheet>
</file>

<file path=xl/worksheets/sheet26.xml><?xml version="1.0" encoding="utf-8"?>
<worksheet xmlns="http://schemas.openxmlformats.org/spreadsheetml/2006/main" xmlns:r="http://schemas.openxmlformats.org/officeDocument/2006/relationships">
  <dimension ref="A1:N137"/>
  <sheetViews>
    <sheetView view="pageBreakPreview" topLeftCell="A112" zoomScaleNormal="112" zoomScaleSheetLayoutView="100" workbookViewId="0">
      <selection activeCell="G6" sqref="G6"/>
    </sheetView>
  </sheetViews>
  <sheetFormatPr baseColWidth="10" defaultRowHeight="16.5"/>
  <cols>
    <col min="1" max="1" width="10.42578125" style="32" customWidth="1"/>
    <col min="2" max="2" width="39.7109375" style="6" customWidth="1"/>
    <col min="3" max="3" width="12.7109375" style="6" customWidth="1"/>
    <col min="4" max="4" width="12.7109375" style="964" customWidth="1"/>
    <col min="5" max="7" width="12.7109375" style="6" customWidth="1"/>
    <col min="8" max="8" width="11.7109375" style="6" customWidth="1"/>
    <col min="9" max="9" width="9.42578125" style="965" customWidth="1"/>
    <col min="10" max="16384" width="11.42578125" style="3"/>
  </cols>
  <sheetData>
    <row r="1" spans="1:14" s="6" customFormat="1">
      <c r="A1" s="1481" t="s">
        <v>23</v>
      </c>
      <c r="B1" s="1481"/>
      <c r="C1" s="1481"/>
      <c r="D1" s="1481"/>
      <c r="E1" s="1481"/>
      <c r="F1" s="1481"/>
      <c r="G1" s="1481"/>
      <c r="H1" s="1481"/>
      <c r="I1" s="1481"/>
    </row>
    <row r="2" spans="1:14" s="1078" customFormat="1" ht="15.75">
      <c r="A2" s="1481" t="s">
        <v>510</v>
      </c>
      <c r="B2" s="1481"/>
      <c r="C2" s="1481"/>
      <c r="D2" s="1481"/>
      <c r="E2" s="1481"/>
      <c r="F2" s="1481"/>
      <c r="G2" s="1481"/>
      <c r="H2" s="1481"/>
      <c r="I2" s="1481"/>
    </row>
    <row r="3" spans="1:14" s="1078" customFormat="1" ht="15.75">
      <c r="A3" s="1481" t="s">
        <v>761</v>
      </c>
      <c r="B3" s="1481"/>
      <c r="C3" s="1481"/>
      <c r="D3" s="1481"/>
      <c r="E3" s="1481"/>
      <c r="F3" s="1481"/>
      <c r="G3" s="1481"/>
      <c r="H3" s="1481"/>
      <c r="I3" s="1481"/>
    </row>
    <row r="4" spans="1:14" s="1078" customFormat="1">
      <c r="A4" s="1482" t="str">
        <f>'[2]ETCA-I-01'!A3:G3</f>
        <v>TELEVISORA DE HERMOSILLO, S.A. DE C.V.</v>
      </c>
      <c r="B4" s="1482"/>
      <c r="C4" s="1482"/>
      <c r="D4" s="1482"/>
      <c r="E4" s="1482"/>
      <c r="F4" s="1482"/>
      <c r="G4" s="1482"/>
      <c r="H4" s="1482"/>
      <c r="I4" s="1482"/>
    </row>
    <row r="5" spans="1:14" s="1078" customFormat="1">
      <c r="A5" s="1482"/>
      <c r="B5" s="1482"/>
      <c r="C5" s="1482"/>
      <c r="D5" s="1482"/>
      <c r="E5" s="1482"/>
      <c r="F5" s="1482"/>
      <c r="G5" s="1482"/>
      <c r="H5" s="1482"/>
      <c r="I5" s="1482"/>
    </row>
    <row r="6" spans="1:14" s="1081" customFormat="1" ht="17.25" thickBot="1">
      <c r="A6" s="1079"/>
      <c r="B6" s="1079"/>
      <c r="C6" s="1483" t="s">
        <v>762</v>
      </c>
      <c r="D6" s="1483"/>
      <c r="E6" s="1483"/>
      <c r="F6" s="1079"/>
      <c r="G6" s="1080"/>
      <c r="H6" s="1484"/>
      <c r="I6" s="1484"/>
    </row>
    <row r="7" spans="1:14" ht="38.25" customHeight="1">
      <c r="A7" s="1477" t="s">
        <v>763</v>
      </c>
      <c r="B7" s="1478"/>
      <c r="C7" s="1082" t="s">
        <v>514</v>
      </c>
      <c r="D7" s="1083" t="s">
        <v>442</v>
      </c>
      <c r="E7" s="1082" t="s">
        <v>515</v>
      </c>
      <c r="F7" s="196" t="s">
        <v>516</v>
      </c>
      <c r="G7" s="196" t="s">
        <v>517</v>
      </c>
      <c r="H7" s="1082" t="s">
        <v>518</v>
      </c>
      <c r="I7" s="1084" t="s">
        <v>764</v>
      </c>
    </row>
    <row r="8" spans="1:14" ht="10.5" customHeight="1" thickBot="1">
      <c r="A8" s="1479"/>
      <c r="B8" s="1480"/>
      <c r="C8" s="1085" t="s">
        <v>422</v>
      </c>
      <c r="D8" s="1086" t="s">
        <v>423</v>
      </c>
      <c r="E8" s="1085" t="s">
        <v>519</v>
      </c>
      <c r="F8" s="315" t="s">
        <v>425</v>
      </c>
      <c r="G8" s="315" t="s">
        <v>426</v>
      </c>
      <c r="H8" s="1085" t="s">
        <v>520</v>
      </c>
      <c r="I8" s="1087" t="s">
        <v>765</v>
      </c>
    </row>
    <row r="9" spans="1:14" ht="7.5" customHeight="1">
      <c r="A9" s="1088"/>
      <c r="B9" s="1089"/>
      <c r="C9" s="1090"/>
      <c r="D9" s="1091"/>
      <c r="E9" s="1092"/>
      <c r="F9" s="1092"/>
      <c r="G9" s="1092"/>
      <c r="H9" s="1090"/>
      <c r="I9" s="1093"/>
    </row>
    <row r="10" spans="1:14" ht="17.100000000000001" customHeight="1">
      <c r="A10" s="311">
        <v>1000</v>
      </c>
      <c r="B10" s="1147" t="s">
        <v>766</v>
      </c>
      <c r="C10" s="1148">
        <f>SUM(C11:C47)+1</f>
        <v>57610577</v>
      </c>
      <c r="D10" s="1148">
        <f>SUM(D11:D47)</f>
        <v>16027201</v>
      </c>
      <c r="E10" s="1148">
        <f>SUM(E11:E47)+1</f>
        <v>73637779</v>
      </c>
      <c r="F10" s="1148">
        <f>SUM(F11:F47)+1</f>
        <v>73637779</v>
      </c>
      <c r="G10" s="1148">
        <f>SUM(G11:G47)+1</f>
        <v>68574484</v>
      </c>
      <c r="H10" s="1148">
        <f>SUM(H11:H47)</f>
        <v>0</v>
      </c>
      <c r="I10" s="942">
        <f>IF(E10=0,"",F10/E10)</f>
        <v>1</v>
      </c>
      <c r="J10" s="943"/>
      <c r="K10" s="33"/>
      <c r="L10" s="943"/>
      <c r="M10" s="943"/>
    </row>
    <row r="11" spans="1:14" s="33" customFormat="1" ht="17.100000000000001" customHeight="1">
      <c r="A11" s="312">
        <v>1100</v>
      </c>
      <c r="B11" s="1149" t="s">
        <v>767</v>
      </c>
      <c r="C11" s="1150"/>
      <c r="D11" s="1151"/>
      <c r="E11" s="1152"/>
      <c r="F11" s="1153"/>
      <c r="G11" s="1154"/>
      <c r="H11" s="1155"/>
      <c r="I11" s="513" t="str">
        <f t="shared" ref="I11:I134" si="0">IF(E11=0,"",F11/E11)</f>
        <v/>
      </c>
      <c r="J11" s="943"/>
      <c r="L11" s="943"/>
      <c r="M11" s="943"/>
    </row>
    <row r="12" spans="1:14" s="33" customFormat="1" ht="17.100000000000001" customHeight="1">
      <c r="A12" s="313">
        <v>113</v>
      </c>
      <c r="B12" s="1149" t="s">
        <v>768</v>
      </c>
      <c r="C12" s="1152"/>
      <c r="D12" s="1156"/>
      <c r="E12" s="1152"/>
      <c r="F12" s="1157"/>
      <c r="G12" s="1158"/>
      <c r="H12" s="1155"/>
      <c r="I12" s="513" t="str">
        <f t="shared" si="0"/>
        <v/>
      </c>
      <c r="J12" s="943"/>
      <c r="L12" s="943"/>
      <c r="M12" s="943"/>
    </row>
    <row r="13" spans="1:14" s="33" customFormat="1" ht="17.100000000000001" customHeight="1">
      <c r="A13" s="314">
        <v>11301</v>
      </c>
      <c r="B13" s="1149" t="s">
        <v>769</v>
      </c>
      <c r="C13" s="1094">
        <v>31020238</v>
      </c>
      <c r="D13" s="1156">
        <v>7270607</v>
      </c>
      <c r="E13" s="1152">
        <f>C13+D13+1</f>
        <v>38290846</v>
      </c>
      <c r="F13" s="1159">
        <v>38290846</v>
      </c>
      <c r="G13" s="1159">
        <v>38290846</v>
      </c>
      <c r="H13" s="1155">
        <f>E13-F13</f>
        <v>0</v>
      </c>
      <c r="I13" s="513">
        <f>IF(E13=0,"",F13/E13)</f>
        <v>1</v>
      </c>
      <c r="J13" s="943"/>
      <c r="K13" s="1095"/>
      <c r="L13" s="943"/>
      <c r="M13" s="943"/>
      <c r="N13" s="1095"/>
    </row>
    <row r="14" spans="1:14" s="33" customFormat="1" ht="17.100000000000001" customHeight="1">
      <c r="A14" s="314">
        <v>11303</v>
      </c>
      <c r="B14" s="1149" t="s">
        <v>1116</v>
      </c>
      <c r="C14" s="1094">
        <v>2893787</v>
      </c>
      <c r="D14" s="1156">
        <v>751201</v>
      </c>
      <c r="E14" s="1152">
        <f>C14+D14</f>
        <v>3644988</v>
      </c>
      <c r="F14" s="1159">
        <v>3644988</v>
      </c>
      <c r="G14" s="1159">
        <v>3644988</v>
      </c>
      <c r="H14" s="1155">
        <f>E14-F14</f>
        <v>0</v>
      </c>
      <c r="I14" s="513">
        <f>IF(E14=0,"",F14/E14)</f>
        <v>1</v>
      </c>
      <c r="J14" s="943"/>
      <c r="K14" s="1095"/>
      <c r="L14" s="943"/>
      <c r="M14" s="943"/>
      <c r="N14" s="1095"/>
    </row>
    <row r="15" spans="1:14" s="33" customFormat="1" ht="17.100000000000001" customHeight="1">
      <c r="A15" s="314">
        <v>11306</v>
      </c>
      <c r="B15" s="1149" t="s">
        <v>770</v>
      </c>
      <c r="C15" s="943"/>
      <c r="D15" s="1160"/>
      <c r="E15" s="1152"/>
      <c r="F15" s="1159"/>
      <c r="G15" s="1161"/>
      <c r="H15" s="1155"/>
      <c r="I15" s="513" t="str">
        <f t="shared" si="0"/>
        <v/>
      </c>
      <c r="J15" s="943"/>
      <c r="K15" s="1095"/>
      <c r="L15" s="943"/>
      <c r="M15" s="943"/>
      <c r="N15" s="1095"/>
    </row>
    <row r="16" spans="1:14" s="33" customFormat="1" ht="17.100000000000001" customHeight="1">
      <c r="A16" s="314">
        <v>11307</v>
      </c>
      <c r="B16" s="1149" t="s">
        <v>771</v>
      </c>
      <c r="C16" s="943"/>
      <c r="D16" s="1160"/>
      <c r="E16" s="1152"/>
      <c r="F16" s="1162"/>
      <c r="G16" s="1161"/>
      <c r="H16" s="1155"/>
      <c r="I16" s="513" t="str">
        <f t="shared" si="0"/>
        <v/>
      </c>
      <c r="J16" s="943"/>
      <c r="K16" s="1095"/>
      <c r="L16" s="943"/>
      <c r="M16" s="943"/>
      <c r="N16" s="1095"/>
    </row>
    <row r="17" spans="1:14" s="33" customFormat="1" ht="17.100000000000001" customHeight="1">
      <c r="A17" s="314">
        <v>11308</v>
      </c>
      <c r="B17" s="1149" t="s">
        <v>1117</v>
      </c>
      <c r="C17" s="944">
        <v>1688612</v>
      </c>
      <c r="D17" s="1156">
        <v>670680</v>
      </c>
      <c r="E17" s="1152">
        <f>C17+D17</f>
        <v>2359292</v>
      </c>
      <c r="F17" s="1159">
        <v>2359292</v>
      </c>
      <c r="G17" s="1159">
        <v>2359292</v>
      </c>
      <c r="H17" s="1155">
        <f>E17-F17</f>
        <v>0</v>
      </c>
      <c r="I17" s="513">
        <f>IF(E17=0,"",F17/E17)</f>
        <v>1</v>
      </c>
      <c r="J17" s="943"/>
      <c r="K17" s="1095"/>
      <c r="L17" s="943"/>
      <c r="M17" s="943"/>
      <c r="N17" s="1095"/>
    </row>
    <row r="18" spans="1:14" s="33" customFormat="1" ht="17.100000000000001" customHeight="1">
      <c r="A18" s="314">
        <v>11309</v>
      </c>
      <c r="B18" s="1149" t="s">
        <v>772</v>
      </c>
      <c r="C18" s="1152"/>
      <c r="D18" s="1156"/>
      <c r="E18" s="1152"/>
      <c r="F18" s="1162"/>
      <c r="G18" s="1162"/>
      <c r="H18" s="1155"/>
      <c r="I18" s="513" t="str">
        <f t="shared" si="0"/>
        <v/>
      </c>
      <c r="J18" s="943"/>
      <c r="K18" s="1095"/>
      <c r="L18" s="943"/>
      <c r="M18" s="943"/>
      <c r="N18" s="1095"/>
    </row>
    <row r="19" spans="1:14" s="33" customFormat="1" ht="17.100000000000001" customHeight="1">
      <c r="A19" s="314">
        <v>11310</v>
      </c>
      <c r="B19" s="1149" t="s">
        <v>773</v>
      </c>
      <c r="C19" s="1152"/>
      <c r="E19" s="1152"/>
      <c r="F19" s="1159"/>
      <c r="G19" s="1161"/>
      <c r="H19" s="1155"/>
      <c r="I19" s="513" t="str">
        <f t="shared" si="0"/>
        <v/>
      </c>
      <c r="J19" s="943"/>
      <c r="K19" s="1095"/>
      <c r="L19" s="943"/>
      <c r="M19" s="943"/>
      <c r="N19" s="1095"/>
    </row>
    <row r="20" spans="1:14" s="33" customFormat="1" ht="17.100000000000001" customHeight="1">
      <c r="A20" s="313">
        <v>121</v>
      </c>
      <c r="B20" s="1149" t="s">
        <v>774</v>
      </c>
      <c r="C20" s="1152"/>
      <c r="E20" s="1152"/>
      <c r="F20" s="1162"/>
      <c r="G20" s="1161"/>
      <c r="H20" s="1155"/>
      <c r="I20" s="513" t="str">
        <f t="shared" si="0"/>
        <v/>
      </c>
      <c r="J20" s="943"/>
      <c r="K20" s="1095"/>
      <c r="L20" s="943"/>
      <c r="M20" s="943"/>
      <c r="N20" s="1095"/>
    </row>
    <row r="21" spans="1:14" s="33" customFormat="1" ht="17.100000000000001" customHeight="1">
      <c r="A21" s="314">
        <v>12101</v>
      </c>
      <c r="B21" s="1149" t="s">
        <v>775</v>
      </c>
      <c r="C21" s="944">
        <v>526349</v>
      </c>
      <c r="D21" s="1156">
        <v>-58307</v>
      </c>
      <c r="E21" s="1152">
        <f>C21+D21</f>
        <v>468042</v>
      </c>
      <c r="F21" s="1159">
        <v>468042</v>
      </c>
      <c r="G21" s="1159">
        <v>468042</v>
      </c>
      <c r="H21" s="1155">
        <f>E21-F21</f>
        <v>0</v>
      </c>
      <c r="I21" s="513">
        <f>IF(E21=0,"",F21/E21)</f>
        <v>1</v>
      </c>
      <c r="J21" s="943"/>
      <c r="K21" s="1095"/>
      <c r="L21" s="943"/>
      <c r="M21" s="943"/>
      <c r="N21" s="1095"/>
    </row>
    <row r="22" spans="1:14" s="33" customFormat="1" ht="17.100000000000001" customHeight="1">
      <c r="A22" s="313">
        <v>122</v>
      </c>
      <c r="B22" s="1149" t="s">
        <v>776</v>
      </c>
      <c r="C22" s="1152"/>
      <c r="D22" s="1156"/>
      <c r="E22" s="1152"/>
      <c r="F22" s="1162"/>
      <c r="G22" s="1162"/>
      <c r="H22" s="1155"/>
      <c r="I22" s="513" t="str">
        <f t="shared" si="0"/>
        <v/>
      </c>
      <c r="J22" s="943"/>
      <c r="K22" s="1095"/>
      <c r="L22" s="943"/>
      <c r="M22" s="943"/>
      <c r="N22" s="1095"/>
    </row>
    <row r="23" spans="1:14" s="33" customFormat="1" ht="17.100000000000001" customHeight="1">
      <c r="A23" s="314">
        <v>12201</v>
      </c>
      <c r="B23" s="1149" t="s">
        <v>776</v>
      </c>
      <c r="C23" s="1152"/>
      <c r="E23" s="1152"/>
      <c r="F23" s="1159"/>
      <c r="G23" s="1161"/>
      <c r="H23" s="1155"/>
      <c r="I23" s="513" t="str">
        <f t="shared" si="0"/>
        <v/>
      </c>
      <c r="J23" s="943"/>
      <c r="K23" s="1095"/>
      <c r="L23" s="943"/>
      <c r="M23" s="943"/>
      <c r="N23" s="1095"/>
    </row>
    <row r="24" spans="1:14" s="33" customFormat="1" ht="17.100000000000001" customHeight="1">
      <c r="A24" s="312">
        <v>1300</v>
      </c>
      <c r="B24" s="1149" t="s">
        <v>777</v>
      </c>
      <c r="C24" s="1152"/>
      <c r="E24" s="1152"/>
      <c r="F24" s="1159"/>
      <c r="G24" s="1161"/>
      <c r="H24" s="1155"/>
      <c r="I24" s="513" t="str">
        <f t="shared" si="0"/>
        <v/>
      </c>
      <c r="J24" s="943"/>
      <c r="K24" s="1095"/>
      <c r="L24" s="943"/>
      <c r="M24" s="943"/>
      <c r="N24" s="1095"/>
    </row>
    <row r="25" spans="1:14" s="33" customFormat="1" ht="17.100000000000001" customHeight="1">
      <c r="A25" s="313">
        <v>131</v>
      </c>
      <c r="B25" s="1149" t="s">
        <v>778</v>
      </c>
      <c r="C25" s="1152"/>
      <c r="E25" s="1152"/>
      <c r="F25" s="1159"/>
      <c r="G25" s="1161"/>
      <c r="H25" s="1155"/>
      <c r="I25" s="513" t="str">
        <f t="shared" si="0"/>
        <v/>
      </c>
      <c r="J25" s="943"/>
      <c r="K25" s="1095"/>
      <c r="L25" s="943"/>
      <c r="M25" s="943"/>
      <c r="N25" s="1095"/>
    </row>
    <row r="26" spans="1:14" s="33" customFormat="1" ht="17.100000000000001" customHeight="1">
      <c r="A26" s="314">
        <v>13101</v>
      </c>
      <c r="B26" s="1149" t="s">
        <v>779</v>
      </c>
      <c r="C26" s="1152"/>
      <c r="E26" s="1152"/>
      <c r="F26" s="1162"/>
      <c r="G26" s="1161"/>
      <c r="H26" s="1155"/>
      <c r="I26" s="513" t="str">
        <f t="shared" si="0"/>
        <v/>
      </c>
      <c r="J26" s="943"/>
      <c r="K26" s="1095"/>
      <c r="L26" s="943"/>
      <c r="M26" s="943"/>
      <c r="N26" s="1095"/>
    </row>
    <row r="27" spans="1:14" s="33" customFormat="1" ht="17.100000000000001" customHeight="1">
      <c r="A27" s="313">
        <v>132</v>
      </c>
      <c r="B27" s="1149" t="s">
        <v>780</v>
      </c>
      <c r="C27" s="1152"/>
      <c r="E27" s="1152"/>
      <c r="F27" s="1159"/>
      <c r="G27" s="1161"/>
      <c r="H27" s="1155"/>
      <c r="I27" s="513" t="str">
        <f t="shared" si="0"/>
        <v/>
      </c>
      <c r="J27" s="943"/>
      <c r="K27" s="1095"/>
      <c r="L27" s="943"/>
      <c r="M27" s="943"/>
      <c r="N27" s="1095"/>
    </row>
    <row r="28" spans="1:14" s="33" customFormat="1" ht="17.100000000000001" customHeight="1">
      <c r="A28" s="314">
        <v>13201</v>
      </c>
      <c r="B28" s="1149" t="s">
        <v>781</v>
      </c>
      <c r="C28" s="944">
        <v>2839394</v>
      </c>
      <c r="D28" s="1156">
        <v>978907</v>
      </c>
      <c r="E28" s="1152">
        <f t="shared" ref="E28:E29" si="1">C28+D28</f>
        <v>3818301</v>
      </c>
      <c r="F28" s="1159">
        <v>3818301</v>
      </c>
      <c r="G28" s="1159">
        <v>3818301</v>
      </c>
      <c r="H28" s="1155">
        <f t="shared" ref="H28:H29" si="2">E28-F28</f>
        <v>0</v>
      </c>
      <c r="I28" s="513">
        <f t="shared" si="0"/>
        <v>1</v>
      </c>
      <c r="J28" s="943"/>
      <c r="K28" s="1095"/>
      <c r="L28" s="943"/>
      <c r="M28" s="943"/>
      <c r="N28" s="1095"/>
    </row>
    <row r="29" spans="1:14" s="33" customFormat="1" ht="17.100000000000001" customHeight="1">
      <c r="A29" s="314">
        <v>13202</v>
      </c>
      <c r="B29" s="1149" t="s">
        <v>782</v>
      </c>
      <c r="C29" s="944">
        <v>4469692</v>
      </c>
      <c r="D29" s="1156">
        <v>1870889</v>
      </c>
      <c r="E29" s="1152">
        <f t="shared" si="1"/>
        <v>6340581</v>
      </c>
      <c r="F29" s="1159">
        <v>6340581</v>
      </c>
      <c r="G29" s="1159">
        <v>6327356</v>
      </c>
      <c r="H29" s="1155">
        <f t="shared" si="2"/>
        <v>0</v>
      </c>
      <c r="I29" s="513">
        <f t="shared" si="0"/>
        <v>1</v>
      </c>
      <c r="J29" s="943"/>
      <c r="K29" s="1095"/>
      <c r="L29" s="943"/>
      <c r="M29" s="943"/>
      <c r="N29" s="1095"/>
    </row>
    <row r="30" spans="1:14" s="33" customFormat="1" ht="17.100000000000001" customHeight="1">
      <c r="A30" s="314">
        <v>13203</v>
      </c>
      <c r="B30" s="1149" t="s">
        <v>783</v>
      </c>
      <c r="D30" s="1156"/>
      <c r="E30" s="1152"/>
      <c r="F30" s="1159"/>
      <c r="G30" s="1161"/>
      <c r="H30" s="1155"/>
      <c r="I30" s="513" t="str">
        <f t="shared" si="0"/>
        <v/>
      </c>
      <c r="J30" s="943"/>
      <c r="K30" s="1095"/>
      <c r="L30" s="943"/>
      <c r="M30" s="943"/>
      <c r="N30" s="1095"/>
    </row>
    <row r="31" spans="1:14" s="33" customFormat="1" ht="17.100000000000001" customHeight="1">
      <c r="A31" s="314">
        <v>13204</v>
      </c>
      <c r="B31" s="1149" t="s">
        <v>784</v>
      </c>
      <c r="C31" s="1152"/>
      <c r="D31" s="1156"/>
      <c r="E31" s="1152"/>
      <c r="F31" s="1162"/>
      <c r="G31" s="1161"/>
      <c r="H31" s="1155"/>
      <c r="I31" s="513" t="str">
        <f t="shared" si="0"/>
        <v/>
      </c>
      <c r="J31" s="943"/>
      <c r="K31" s="1095"/>
      <c r="L31" s="943"/>
      <c r="M31" s="943"/>
      <c r="N31" s="1095"/>
    </row>
    <row r="32" spans="1:14" s="33" customFormat="1" ht="17.100000000000001" customHeight="1">
      <c r="A32" s="314">
        <v>13301</v>
      </c>
      <c r="B32" s="1149" t="s">
        <v>1118</v>
      </c>
      <c r="C32" s="943">
        <v>665748</v>
      </c>
      <c r="D32" s="1156">
        <v>10998</v>
      </c>
      <c r="E32" s="1152">
        <f t="shared" ref="E32" si="3">C32+D32</f>
        <v>676746</v>
      </c>
      <c r="F32" s="1159">
        <v>676746</v>
      </c>
      <c r="G32" s="1159">
        <v>676746</v>
      </c>
      <c r="H32" s="1155">
        <f t="shared" ref="H32" si="4">E32-F32</f>
        <v>0</v>
      </c>
      <c r="I32" s="513">
        <f t="shared" si="0"/>
        <v>1</v>
      </c>
      <c r="J32" s="943"/>
      <c r="K32" s="1095"/>
      <c r="L32" s="943"/>
      <c r="M32" s="943"/>
      <c r="N32" s="1095"/>
    </row>
    <row r="33" spans="1:14" s="33" customFormat="1" ht="17.100000000000001" customHeight="1">
      <c r="A33" s="313">
        <v>134</v>
      </c>
      <c r="B33" s="1149" t="s">
        <v>785</v>
      </c>
      <c r="C33" s="1152"/>
      <c r="D33" s="1156"/>
      <c r="E33" s="1152"/>
      <c r="F33" s="1162"/>
      <c r="G33" s="1162"/>
      <c r="H33" s="1155"/>
      <c r="I33" s="513" t="str">
        <f t="shared" si="0"/>
        <v/>
      </c>
      <c r="J33" s="943"/>
      <c r="K33" s="1095"/>
      <c r="L33" s="943"/>
      <c r="M33" s="943"/>
      <c r="N33" s="1095"/>
    </row>
    <row r="34" spans="1:14" s="33" customFormat="1" ht="17.100000000000001" customHeight="1">
      <c r="A34" s="314">
        <v>13403</v>
      </c>
      <c r="B34" s="1149" t="s">
        <v>786</v>
      </c>
      <c r="C34" s="1152"/>
      <c r="D34" s="1156"/>
      <c r="E34" s="1152"/>
      <c r="F34" s="1159"/>
      <c r="G34" s="1161"/>
      <c r="H34" s="1155"/>
      <c r="I34" s="513" t="str">
        <f t="shared" si="0"/>
        <v/>
      </c>
      <c r="J34" s="943"/>
      <c r="K34" s="1095"/>
      <c r="L34" s="943"/>
      <c r="M34" s="943"/>
      <c r="N34" s="1095"/>
    </row>
    <row r="35" spans="1:14" s="33" customFormat="1" ht="17.100000000000001" customHeight="1">
      <c r="A35" s="945">
        <v>141</v>
      </c>
      <c r="B35" s="1149" t="s">
        <v>1119</v>
      </c>
      <c r="C35" s="1152"/>
      <c r="D35" s="1156"/>
      <c r="E35" s="1152"/>
      <c r="F35" s="1159"/>
      <c r="G35" s="1161"/>
      <c r="H35" s="1155"/>
      <c r="I35" s="513" t="str">
        <f t="shared" si="0"/>
        <v/>
      </c>
      <c r="J35" s="943"/>
      <c r="K35" s="1095"/>
      <c r="L35" s="943"/>
      <c r="M35" s="943"/>
      <c r="N35" s="1095"/>
    </row>
    <row r="36" spans="1:14" s="33" customFormat="1" ht="17.100000000000001" customHeight="1">
      <c r="A36" s="945">
        <v>14101</v>
      </c>
      <c r="B36" s="1149" t="s">
        <v>1120</v>
      </c>
      <c r="C36" s="1163">
        <v>2980120</v>
      </c>
      <c r="D36" s="1156">
        <v>1236407</v>
      </c>
      <c r="E36" s="1152">
        <f t="shared" ref="E36:E45" si="5">C36+D36</f>
        <v>4216527</v>
      </c>
      <c r="F36" s="1159">
        <v>4216527</v>
      </c>
      <c r="G36" s="1159">
        <v>3855870</v>
      </c>
      <c r="H36" s="1155">
        <f t="shared" ref="H36:H45" si="6">E36-F36</f>
        <v>0</v>
      </c>
      <c r="I36" s="513">
        <f t="shared" si="0"/>
        <v>1</v>
      </c>
      <c r="J36" s="943"/>
      <c r="K36" s="1095"/>
      <c r="L36" s="943"/>
      <c r="M36" s="943"/>
      <c r="N36" s="1095"/>
    </row>
    <row r="37" spans="1:14" s="33" customFormat="1" ht="17.100000000000001" customHeight="1">
      <c r="A37" s="945">
        <v>14201</v>
      </c>
      <c r="B37" s="1149" t="s">
        <v>1121</v>
      </c>
      <c r="C37" s="1163">
        <v>1512808</v>
      </c>
      <c r="D37" s="1156">
        <v>609612</v>
      </c>
      <c r="E37" s="1152">
        <f t="shared" si="5"/>
        <v>2122420</v>
      </c>
      <c r="F37" s="1159">
        <v>2122420</v>
      </c>
      <c r="G37" s="1159">
        <v>1418259</v>
      </c>
      <c r="H37" s="1155">
        <f t="shared" si="6"/>
        <v>0</v>
      </c>
      <c r="I37" s="513">
        <f t="shared" si="0"/>
        <v>1</v>
      </c>
      <c r="J37" s="943"/>
      <c r="K37" s="1095"/>
      <c r="L37" s="943"/>
      <c r="M37" s="943"/>
      <c r="N37" s="1095"/>
    </row>
    <row r="38" spans="1:14" s="33" customFormat="1" ht="17.100000000000001" customHeight="1">
      <c r="A38" s="945">
        <v>14301</v>
      </c>
      <c r="B38" s="1149" t="s">
        <v>1122</v>
      </c>
      <c r="C38" s="1163">
        <v>1883613</v>
      </c>
      <c r="D38" s="33">
        <v>765629</v>
      </c>
      <c r="E38" s="1152">
        <f t="shared" si="5"/>
        <v>2649242</v>
      </c>
      <c r="F38" s="1159">
        <v>2649242</v>
      </c>
      <c r="G38" s="1159">
        <v>865054</v>
      </c>
      <c r="H38" s="1155">
        <f t="shared" si="6"/>
        <v>0</v>
      </c>
      <c r="I38" s="513">
        <f t="shared" si="0"/>
        <v>1</v>
      </c>
      <c r="J38" s="943"/>
      <c r="K38" s="1095"/>
      <c r="L38" s="943"/>
      <c r="M38" s="943"/>
      <c r="N38" s="1095"/>
    </row>
    <row r="39" spans="1:14" s="33" customFormat="1" ht="17.100000000000001" customHeight="1">
      <c r="A39" s="945">
        <v>150</v>
      </c>
      <c r="B39" s="1149" t="s">
        <v>1123</v>
      </c>
      <c r="C39" s="1164"/>
      <c r="D39" s="1160"/>
      <c r="E39" s="1152"/>
      <c r="F39" s="1162"/>
      <c r="G39" s="1162"/>
      <c r="H39" s="1155"/>
      <c r="I39" s="513" t="str">
        <f t="shared" si="0"/>
        <v/>
      </c>
      <c r="J39" s="943"/>
      <c r="K39" s="1095"/>
      <c r="L39" s="943"/>
      <c r="M39" s="943"/>
      <c r="N39" s="1095"/>
    </row>
    <row r="40" spans="1:14" s="33" customFormat="1" ht="17.100000000000001" customHeight="1">
      <c r="A40" s="945">
        <v>15101</v>
      </c>
      <c r="B40" s="1149" t="s">
        <v>1124</v>
      </c>
      <c r="C40" s="944">
        <v>1944526</v>
      </c>
      <c r="D40" s="1160">
        <v>423714</v>
      </c>
      <c r="E40" s="1152">
        <f t="shared" si="5"/>
        <v>2368240</v>
      </c>
      <c r="F40" s="1159">
        <v>2368240</v>
      </c>
      <c r="G40" s="1159">
        <v>854290</v>
      </c>
      <c r="H40" s="1155">
        <f t="shared" si="6"/>
        <v>0</v>
      </c>
      <c r="I40" s="513">
        <f t="shared" si="0"/>
        <v>1</v>
      </c>
      <c r="J40" s="943"/>
      <c r="K40" s="1095"/>
      <c r="L40" s="943"/>
      <c r="M40" s="943"/>
      <c r="N40" s="1095"/>
    </row>
    <row r="41" spans="1:14" s="33" customFormat="1" ht="17.100000000000001" customHeight="1">
      <c r="A41" s="945">
        <v>15201</v>
      </c>
      <c r="B41" s="1149" t="s">
        <v>1125</v>
      </c>
      <c r="C41" s="944">
        <v>0</v>
      </c>
      <c r="D41" s="1160">
        <v>725348</v>
      </c>
      <c r="E41" s="1152">
        <f t="shared" si="5"/>
        <v>725348</v>
      </c>
      <c r="F41" s="1165">
        <v>725348</v>
      </c>
      <c r="G41" s="1161">
        <v>725348</v>
      </c>
      <c r="H41" s="1155">
        <f t="shared" si="6"/>
        <v>0</v>
      </c>
      <c r="I41" s="513">
        <f>IF(E41=0,"",F41/E41)</f>
        <v>1</v>
      </c>
      <c r="J41" s="943"/>
      <c r="K41" s="1095"/>
      <c r="L41" s="943"/>
      <c r="M41" s="943"/>
      <c r="N41" s="1095"/>
    </row>
    <row r="42" spans="1:14" s="33" customFormat="1" ht="17.100000000000001" customHeight="1">
      <c r="A42" s="946">
        <v>15303</v>
      </c>
      <c r="B42" s="947" t="s">
        <v>1126</v>
      </c>
      <c r="C42" s="948">
        <v>132771</v>
      </c>
      <c r="D42" s="1096">
        <v>31029</v>
      </c>
      <c r="E42" s="950">
        <f>C42+D42</f>
        <v>163800</v>
      </c>
      <c r="F42" s="1166">
        <v>163800</v>
      </c>
      <c r="G42" s="1166">
        <v>163800</v>
      </c>
      <c r="H42" s="951">
        <f t="shared" si="6"/>
        <v>0</v>
      </c>
      <c r="I42" s="952">
        <f t="shared" si="0"/>
        <v>1</v>
      </c>
      <c r="J42" s="943"/>
      <c r="K42" s="1095"/>
      <c r="L42" s="943"/>
      <c r="M42" s="943"/>
      <c r="N42" s="1095"/>
    </row>
    <row r="43" spans="1:14" s="33" customFormat="1" ht="17.100000000000001" customHeight="1">
      <c r="A43" s="945">
        <v>15404</v>
      </c>
      <c r="B43" s="1149" t="s">
        <v>1127</v>
      </c>
      <c r="C43" s="944">
        <v>2028562</v>
      </c>
      <c r="D43" s="1156">
        <v>-100083</v>
      </c>
      <c r="E43" s="1152">
        <f t="shared" si="5"/>
        <v>1928479</v>
      </c>
      <c r="F43" s="1159">
        <v>1928479</v>
      </c>
      <c r="G43" s="1159">
        <v>1928479</v>
      </c>
      <c r="H43" s="1155">
        <f t="shared" si="6"/>
        <v>0</v>
      </c>
      <c r="I43" s="513">
        <f t="shared" si="0"/>
        <v>1</v>
      </c>
      <c r="J43" s="943"/>
      <c r="K43" s="1095"/>
      <c r="L43" s="943"/>
      <c r="M43" s="943"/>
      <c r="N43" s="1095"/>
    </row>
    <row r="44" spans="1:14" s="33" customFormat="1" ht="17.100000000000001" customHeight="1">
      <c r="A44" s="945">
        <v>15413</v>
      </c>
      <c r="B44" s="1149" t="s">
        <v>1128</v>
      </c>
      <c r="C44" s="944">
        <v>7943</v>
      </c>
      <c r="D44" s="1156">
        <v>2857</v>
      </c>
      <c r="E44" s="1152">
        <f t="shared" si="5"/>
        <v>10800</v>
      </c>
      <c r="F44" s="1159">
        <v>10800</v>
      </c>
      <c r="G44" s="1159">
        <v>7200</v>
      </c>
      <c r="H44" s="1155">
        <f t="shared" si="6"/>
        <v>0</v>
      </c>
      <c r="I44" s="513">
        <f t="shared" si="0"/>
        <v>1</v>
      </c>
      <c r="J44" s="943"/>
      <c r="K44" s="1095"/>
      <c r="L44" s="943"/>
      <c r="M44" s="943"/>
      <c r="N44" s="1095"/>
    </row>
    <row r="45" spans="1:14" s="33" customFormat="1" ht="17.100000000000001" customHeight="1">
      <c r="A45" s="945">
        <v>15901</v>
      </c>
      <c r="B45" s="1149" t="s">
        <v>1129</v>
      </c>
      <c r="C45" s="944">
        <v>1309138</v>
      </c>
      <c r="D45" s="1156">
        <v>821389</v>
      </c>
      <c r="E45" s="1152">
        <f t="shared" si="5"/>
        <v>2130527</v>
      </c>
      <c r="F45" s="1159">
        <f>2130527</f>
        <v>2130527</v>
      </c>
      <c r="G45" s="1159">
        <v>1447013</v>
      </c>
      <c r="H45" s="1155">
        <f t="shared" si="6"/>
        <v>0</v>
      </c>
      <c r="I45" s="513">
        <f t="shared" si="0"/>
        <v>1</v>
      </c>
      <c r="J45" s="943"/>
      <c r="K45" s="1095"/>
      <c r="L45" s="943"/>
      <c r="M45" s="943"/>
      <c r="N45" s="1095"/>
    </row>
    <row r="46" spans="1:14" s="33" customFormat="1" ht="17.100000000000001" customHeight="1">
      <c r="A46" s="945">
        <v>170</v>
      </c>
      <c r="B46" s="1149" t="s">
        <v>1130</v>
      </c>
      <c r="C46" s="1152"/>
      <c r="D46" s="1156"/>
      <c r="E46" s="1152"/>
      <c r="F46" s="1162"/>
      <c r="G46" s="1159"/>
      <c r="H46" s="1155"/>
      <c r="I46" s="513" t="str">
        <f>IF(E46=0,"",F47/E46)</f>
        <v/>
      </c>
      <c r="J46" s="943"/>
      <c r="K46" s="1095"/>
      <c r="L46" s="943"/>
      <c r="M46" s="943"/>
      <c r="N46" s="1095"/>
    </row>
    <row r="47" spans="1:14" s="33" customFormat="1" ht="17.100000000000001" customHeight="1">
      <c r="A47" s="945">
        <v>17102</v>
      </c>
      <c r="B47" s="1149" t="s">
        <v>1131</v>
      </c>
      <c r="C47" s="944">
        <v>1707275</v>
      </c>
      <c r="D47" s="1156">
        <v>16324</v>
      </c>
      <c r="E47" s="1152">
        <f>C47+D47</f>
        <v>1723599</v>
      </c>
      <c r="F47" s="1159">
        <v>1723599</v>
      </c>
      <c r="G47" s="1159">
        <v>1723599</v>
      </c>
      <c r="H47" s="1155">
        <f>E47-F47</f>
        <v>0</v>
      </c>
      <c r="I47" s="513">
        <f t="shared" si="0"/>
        <v>1</v>
      </c>
      <c r="J47" s="943"/>
      <c r="K47" s="1095"/>
      <c r="L47" s="943"/>
      <c r="M47" s="943"/>
      <c r="N47" s="1095"/>
    </row>
    <row r="48" spans="1:14" s="33" customFormat="1" ht="9" customHeight="1">
      <c r="A48" s="945"/>
      <c r="B48" s="1149"/>
      <c r="C48" s="1152"/>
      <c r="D48" s="1156"/>
      <c r="E48" s="1152"/>
      <c r="F48" s="1167"/>
      <c r="G48" s="1168"/>
      <c r="H48" s="1155"/>
      <c r="I48" s="513" t="str">
        <f t="shared" si="0"/>
        <v/>
      </c>
      <c r="J48" s="943"/>
      <c r="K48" s="1095"/>
      <c r="L48" s="943"/>
      <c r="M48" s="943"/>
      <c r="N48" s="1095"/>
    </row>
    <row r="49" spans="1:14" s="33" customFormat="1" ht="17.100000000000001" customHeight="1">
      <c r="A49" s="953" t="s">
        <v>1132</v>
      </c>
      <c r="B49" s="1147" t="s">
        <v>1133</v>
      </c>
      <c r="C49" s="1148">
        <f>SUM(C50:C68)</f>
        <v>1420105</v>
      </c>
      <c r="D49" s="1148">
        <f>SUM(D50:D68)</f>
        <v>-38485</v>
      </c>
      <c r="E49" s="1148">
        <f>SUM(E50:E68)</f>
        <v>1381620</v>
      </c>
      <c r="F49" s="1169">
        <f>SUM(F50:F68)</f>
        <v>1381620</v>
      </c>
      <c r="G49" s="1169">
        <f>SUM(G50:G68)-1</f>
        <v>1328963</v>
      </c>
      <c r="H49" s="1148">
        <f>SUM(H50:H68)</f>
        <v>0</v>
      </c>
      <c r="I49" s="942">
        <f t="shared" si="0"/>
        <v>1</v>
      </c>
      <c r="J49" s="943"/>
      <c r="K49" s="1095"/>
      <c r="L49" s="943"/>
      <c r="M49" s="943"/>
      <c r="N49" s="1095"/>
    </row>
    <row r="50" spans="1:14" s="33" customFormat="1" ht="17.100000000000001" customHeight="1">
      <c r="A50" s="945" t="s">
        <v>1134</v>
      </c>
      <c r="B50" s="1149" t="s">
        <v>1135</v>
      </c>
      <c r="C50" s="1164"/>
      <c r="D50" s="1170"/>
      <c r="E50" s="1152"/>
      <c r="F50" s="1167"/>
      <c r="G50" s="1168"/>
      <c r="H50" s="1155"/>
      <c r="I50" s="513" t="str">
        <f t="shared" si="0"/>
        <v/>
      </c>
      <c r="J50" s="943"/>
      <c r="K50" s="1095"/>
      <c r="L50" s="943"/>
      <c r="M50" s="943"/>
      <c r="N50" s="1095"/>
    </row>
    <row r="51" spans="1:14" s="33" customFormat="1" ht="17.100000000000001" customHeight="1">
      <c r="A51" s="945" t="s">
        <v>1136</v>
      </c>
      <c r="B51" s="1149" t="s">
        <v>1137</v>
      </c>
      <c r="C51" s="944">
        <v>109561</v>
      </c>
      <c r="D51" s="1170">
        <v>8214</v>
      </c>
      <c r="E51" s="1152">
        <f>C51+D51-1</f>
        <v>117774</v>
      </c>
      <c r="F51" s="1170">
        <v>117774</v>
      </c>
      <c r="G51" s="1171">
        <v>105865</v>
      </c>
      <c r="H51" s="1155">
        <f>E51-F51</f>
        <v>0</v>
      </c>
      <c r="I51" s="513">
        <f t="shared" si="0"/>
        <v>1</v>
      </c>
      <c r="J51" s="943"/>
      <c r="K51" s="1095"/>
      <c r="L51" s="943"/>
      <c r="M51" s="943"/>
      <c r="N51" s="1095"/>
    </row>
    <row r="52" spans="1:14" s="33" customFormat="1" ht="17.100000000000001" customHeight="1">
      <c r="A52" s="945" t="s">
        <v>1138</v>
      </c>
      <c r="B52" s="1149" t="s">
        <v>1139</v>
      </c>
      <c r="D52" s="1170"/>
      <c r="E52" s="1152"/>
      <c r="F52" s="1170"/>
      <c r="G52" s="1161"/>
      <c r="H52" s="1155"/>
      <c r="I52" s="513" t="str">
        <f t="shared" si="0"/>
        <v/>
      </c>
      <c r="J52" s="943"/>
      <c r="K52" s="1095"/>
      <c r="L52" s="943"/>
      <c r="M52" s="943"/>
      <c r="N52" s="1095"/>
    </row>
    <row r="53" spans="1:14" s="33" customFormat="1" ht="17.100000000000001" customHeight="1">
      <c r="A53" s="945" t="s">
        <v>1140</v>
      </c>
      <c r="B53" s="1149" t="s">
        <v>1141</v>
      </c>
      <c r="C53" s="944"/>
      <c r="D53" s="1160"/>
      <c r="E53" s="1152"/>
      <c r="F53" s="1170"/>
      <c r="G53" s="1161"/>
      <c r="H53" s="1155"/>
      <c r="I53" s="513" t="str">
        <f t="shared" si="0"/>
        <v/>
      </c>
      <c r="J53" s="943"/>
      <c r="K53" s="1095"/>
      <c r="L53" s="943"/>
      <c r="M53" s="943"/>
      <c r="N53" s="1095"/>
    </row>
    <row r="54" spans="1:14" s="33" customFormat="1" ht="17.100000000000001" customHeight="1">
      <c r="A54" s="945" t="s">
        <v>1142</v>
      </c>
      <c r="B54" s="1149" t="s">
        <v>1143</v>
      </c>
      <c r="C54" s="1163">
        <v>995</v>
      </c>
      <c r="D54" s="1170">
        <v>-142</v>
      </c>
      <c r="E54" s="1152">
        <f>C54+D54+1</f>
        <v>854</v>
      </c>
      <c r="F54" s="1170">
        <v>854</v>
      </c>
      <c r="G54" s="1171">
        <v>854</v>
      </c>
      <c r="H54" s="1155">
        <f>E54-F54</f>
        <v>0</v>
      </c>
      <c r="I54" s="513">
        <f t="shared" si="0"/>
        <v>1</v>
      </c>
      <c r="J54" s="943"/>
      <c r="K54" s="1095"/>
      <c r="L54" s="943"/>
      <c r="M54" s="943"/>
      <c r="N54" s="1095"/>
    </row>
    <row r="55" spans="1:14" s="33" customFormat="1" ht="17.100000000000001" customHeight="1">
      <c r="A55" s="945" t="s">
        <v>1144</v>
      </c>
      <c r="B55" s="1149" t="s">
        <v>1145</v>
      </c>
      <c r="C55" s="1152"/>
      <c r="D55" s="1156"/>
      <c r="E55" s="1152"/>
      <c r="F55" s="1167"/>
      <c r="G55" s="1171"/>
      <c r="H55" s="1155"/>
      <c r="I55" s="513" t="str">
        <f t="shared" si="0"/>
        <v/>
      </c>
      <c r="J55" s="943"/>
      <c r="K55" s="1095"/>
      <c r="L55" s="943"/>
      <c r="M55" s="943"/>
      <c r="N55" s="1095"/>
    </row>
    <row r="56" spans="1:14" s="33" customFormat="1" ht="17.100000000000001" customHeight="1">
      <c r="A56" s="945" t="s">
        <v>1146</v>
      </c>
      <c r="B56" s="1149" t="s">
        <v>1147</v>
      </c>
      <c r="C56" s="944">
        <v>163902</v>
      </c>
      <c r="D56" s="1156">
        <v>41983</v>
      </c>
      <c r="E56" s="1152">
        <f>C56+D56</f>
        <v>205885</v>
      </c>
      <c r="F56" s="1170">
        <v>205885</v>
      </c>
      <c r="G56" s="1171">
        <v>182205</v>
      </c>
      <c r="H56" s="1155">
        <f>E56-F56</f>
        <v>0</v>
      </c>
      <c r="I56" s="513">
        <f t="shared" si="0"/>
        <v>1</v>
      </c>
      <c r="J56" s="943"/>
      <c r="K56" s="1095"/>
      <c r="L56" s="943"/>
      <c r="M56" s="943"/>
      <c r="N56" s="1095"/>
    </row>
    <row r="57" spans="1:14" s="33" customFormat="1" ht="17.100000000000001" customHeight="1">
      <c r="A57" s="945" t="s">
        <v>1148</v>
      </c>
      <c r="B57" s="1149" t="s">
        <v>1149</v>
      </c>
      <c r="C57" s="1164"/>
      <c r="D57" s="1156"/>
      <c r="E57" s="1152"/>
      <c r="F57" s="1167"/>
      <c r="G57" s="1172"/>
      <c r="H57" s="1155"/>
      <c r="I57" s="513" t="str">
        <f t="shared" si="0"/>
        <v/>
      </c>
      <c r="J57" s="943"/>
      <c r="K57" s="1095"/>
      <c r="L57" s="943"/>
      <c r="M57" s="943"/>
      <c r="N57" s="1095"/>
    </row>
    <row r="58" spans="1:14" s="33" customFormat="1" ht="17.100000000000001" customHeight="1">
      <c r="A58" s="945" t="s">
        <v>1150</v>
      </c>
      <c r="B58" s="1149" t="s">
        <v>1151</v>
      </c>
      <c r="C58" s="944">
        <v>7635</v>
      </c>
      <c r="D58" s="1160">
        <v>905</v>
      </c>
      <c r="E58" s="1152">
        <f>C58+D58</f>
        <v>8540</v>
      </c>
      <c r="F58" s="1170">
        <v>8540</v>
      </c>
      <c r="G58" s="1171">
        <v>8540</v>
      </c>
      <c r="H58" s="1155">
        <f t="shared" ref="H58:H68" si="7">E58-F58</f>
        <v>0</v>
      </c>
      <c r="I58" s="513">
        <f t="shared" si="0"/>
        <v>1</v>
      </c>
      <c r="J58" s="943"/>
      <c r="K58" s="1095"/>
      <c r="L58" s="943"/>
      <c r="M58" s="943"/>
      <c r="N58" s="1095"/>
    </row>
    <row r="59" spans="1:14" s="33" customFormat="1" ht="17.100000000000001" customHeight="1">
      <c r="A59" s="945" t="s">
        <v>1152</v>
      </c>
      <c r="B59" s="1149" t="s">
        <v>1153</v>
      </c>
      <c r="C59" s="944">
        <v>470396</v>
      </c>
      <c r="D59" s="1156">
        <v>-430607</v>
      </c>
      <c r="E59" s="1152">
        <f>C59+D59</f>
        <v>39789</v>
      </c>
      <c r="F59" s="1167">
        <v>39789</v>
      </c>
      <c r="G59" s="1172">
        <v>30789</v>
      </c>
      <c r="H59" s="1155">
        <f t="shared" si="7"/>
        <v>0</v>
      </c>
      <c r="I59" s="513">
        <f t="shared" si="0"/>
        <v>1</v>
      </c>
      <c r="J59" s="943"/>
      <c r="K59" s="1095"/>
      <c r="L59" s="943"/>
      <c r="M59" s="943"/>
      <c r="N59" s="1095"/>
    </row>
    <row r="60" spans="1:14" s="33" customFormat="1" ht="17.100000000000001" customHeight="1">
      <c r="A60" s="945" t="s">
        <v>1154</v>
      </c>
      <c r="B60" s="1149" t="s">
        <v>1155</v>
      </c>
      <c r="C60" s="1164"/>
      <c r="D60" s="1156"/>
      <c r="E60" s="1152"/>
      <c r="F60" s="1173"/>
      <c r="G60" s="1171"/>
      <c r="H60" s="1155"/>
      <c r="I60" s="513" t="str">
        <f t="shared" si="0"/>
        <v/>
      </c>
      <c r="J60" s="943"/>
      <c r="K60" s="1095"/>
      <c r="L60" s="943"/>
      <c r="M60" s="943"/>
      <c r="N60" s="1095"/>
    </row>
    <row r="61" spans="1:14" s="33" customFormat="1" ht="17.100000000000001" customHeight="1">
      <c r="A61" s="945" t="s">
        <v>1156</v>
      </c>
      <c r="B61" s="1149" t="s">
        <v>1157</v>
      </c>
      <c r="C61" s="944">
        <v>216</v>
      </c>
      <c r="D61" s="1156">
        <v>316</v>
      </c>
      <c r="E61" s="1152">
        <f>C61+D61</f>
        <v>532</v>
      </c>
      <c r="F61" s="1170">
        <v>532</v>
      </c>
      <c r="G61" s="1172">
        <v>532</v>
      </c>
      <c r="H61" s="1155">
        <f t="shared" si="7"/>
        <v>0</v>
      </c>
      <c r="I61" s="513">
        <f t="shared" si="0"/>
        <v>1</v>
      </c>
      <c r="J61" s="943"/>
      <c r="K61" s="1095"/>
      <c r="L61" s="943"/>
      <c r="M61" s="943"/>
      <c r="N61" s="1095"/>
    </row>
    <row r="62" spans="1:14" s="33" customFormat="1" ht="17.100000000000001" customHeight="1">
      <c r="A62" s="945" t="s">
        <v>1158</v>
      </c>
      <c r="B62" s="1149" t="s">
        <v>1159</v>
      </c>
      <c r="C62" s="1152"/>
      <c r="D62" s="1156"/>
      <c r="E62" s="1152"/>
      <c r="F62" s="1167"/>
      <c r="G62" s="1174"/>
      <c r="H62" s="1155"/>
      <c r="I62" s="513" t="str">
        <f t="shared" si="0"/>
        <v/>
      </c>
      <c r="J62" s="943"/>
      <c r="K62" s="1095"/>
      <c r="L62" s="943"/>
      <c r="M62" s="943"/>
      <c r="N62" s="1095"/>
    </row>
    <row r="63" spans="1:14" s="33" customFormat="1" ht="17.100000000000001" customHeight="1">
      <c r="A63" s="945" t="s">
        <v>1160</v>
      </c>
      <c r="B63" s="1149" t="s">
        <v>1161</v>
      </c>
      <c r="C63" s="944">
        <v>550694</v>
      </c>
      <c r="D63" s="1156">
        <v>124747</v>
      </c>
      <c r="E63" s="1152">
        <f>C63+D63</f>
        <v>675441</v>
      </c>
      <c r="F63" s="1170">
        <v>675441</v>
      </c>
      <c r="G63" s="1171">
        <v>671222</v>
      </c>
      <c r="H63" s="1155">
        <f t="shared" si="7"/>
        <v>0</v>
      </c>
      <c r="I63" s="513">
        <f t="shared" si="0"/>
        <v>1</v>
      </c>
      <c r="J63" s="943"/>
      <c r="K63" s="1095"/>
      <c r="L63" s="943"/>
      <c r="M63" s="943"/>
      <c r="N63" s="1095"/>
    </row>
    <row r="64" spans="1:14" s="33" customFormat="1" ht="17.100000000000001" customHeight="1">
      <c r="A64" s="945" t="s">
        <v>1162</v>
      </c>
      <c r="B64" s="1149" t="s">
        <v>1163</v>
      </c>
      <c r="C64" s="1152"/>
      <c r="D64" s="1156"/>
      <c r="E64" s="1152"/>
      <c r="F64" s="1167"/>
      <c r="G64" s="1172"/>
      <c r="H64" s="1155"/>
      <c r="I64" s="513" t="str">
        <f t="shared" si="0"/>
        <v/>
      </c>
      <c r="J64" s="943"/>
      <c r="K64" s="1095"/>
      <c r="L64" s="943"/>
      <c r="M64" s="943"/>
      <c r="N64" s="1095"/>
    </row>
    <row r="65" spans="1:14" s="33" customFormat="1" ht="17.100000000000001" customHeight="1">
      <c r="A65" s="945" t="s">
        <v>1164</v>
      </c>
      <c r="B65" s="1149" t="s">
        <v>1165</v>
      </c>
      <c r="C65" s="944">
        <v>33171</v>
      </c>
      <c r="D65" s="1156">
        <v>168352</v>
      </c>
      <c r="E65" s="1152">
        <f>C65+D65</f>
        <v>201523</v>
      </c>
      <c r="F65" s="1170">
        <v>201523</v>
      </c>
      <c r="G65" s="1171">
        <v>201422</v>
      </c>
      <c r="H65" s="1155">
        <f t="shared" si="7"/>
        <v>0</v>
      </c>
      <c r="I65" s="513">
        <f t="shared" si="0"/>
        <v>1</v>
      </c>
      <c r="J65" s="943"/>
      <c r="K65" s="1095"/>
      <c r="L65" s="943"/>
      <c r="M65" s="943"/>
      <c r="N65" s="1095"/>
    </row>
    <row r="66" spans="1:14" s="33" customFormat="1" ht="17.100000000000001" customHeight="1">
      <c r="A66" s="945" t="s">
        <v>1166</v>
      </c>
      <c r="B66" s="1149" t="s">
        <v>1167</v>
      </c>
      <c r="C66" s="1164"/>
      <c r="D66" s="1175"/>
      <c r="E66" s="1152"/>
      <c r="F66" s="1167"/>
      <c r="G66" s="1172"/>
      <c r="H66" s="1155"/>
      <c r="I66" s="513" t="str">
        <f t="shared" si="0"/>
        <v/>
      </c>
      <c r="J66" s="943"/>
      <c r="K66" s="1095"/>
      <c r="L66" s="943"/>
      <c r="M66" s="943"/>
      <c r="N66" s="1095"/>
    </row>
    <row r="67" spans="1:14" s="33" customFormat="1" ht="17.100000000000001" customHeight="1">
      <c r="A67" s="945" t="s">
        <v>1168</v>
      </c>
      <c r="B67" s="1149" t="s">
        <v>1169</v>
      </c>
      <c r="C67" s="944">
        <v>21801</v>
      </c>
      <c r="D67" s="1156">
        <v>23359</v>
      </c>
      <c r="E67" s="1152">
        <f>C67+D67</f>
        <v>45160</v>
      </c>
      <c r="F67" s="1170">
        <v>45160</v>
      </c>
      <c r="G67" s="1171">
        <v>44944</v>
      </c>
      <c r="H67" s="1155">
        <f t="shared" si="7"/>
        <v>0</v>
      </c>
      <c r="I67" s="513">
        <f t="shared" si="0"/>
        <v>1</v>
      </c>
      <c r="J67" s="943"/>
      <c r="K67" s="1095"/>
      <c r="L67" s="943"/>
      <c r="M67" s="943"/>
      <c r="N67" s="1095"/>
    </row>
    <row r="68" spans="1:14" s="33" customFormat="1" ht="17.100000000000001" customHeight="1">
      <c r="A68" s="945" t="s">
        <v>1170</v>
      </c>
      <c r="B68" s="1149" t="s">
        <v>1171</v>
      </c>
      <c r="C68" s="944">
        <v>61734</v>
      </c>
      <c r="D68" s="1156">
        <v>24388</v>
      </c>
      <c r="E68" s="1152">
        <f>C68+D68</f>
        <v>86122</v>
      </c>
      <c r="F68" s="1167">
        <v>86122</v>
      </c>
      <c r="G68" s="1172">
        <v>82591</v>
      </c>
      <c r="H68" s="1155">
        <f t="shared" si="7"/>
        <v>0</v>
      </c>
      <c r="I68" s="513">
        <f t="shared" si="0"/>
        <v>1</v>
      </c>
      <c r="J68" s="943"/>
      <c r="K68" s="1095"/>
      <c r="L68" s="943"/>
      <c r="M68" s="943"/>
      <c r="N68" s="1095"/>
    </row>
    <row r="69" spans="1:14" s="33" customFormat="1" ht="10.5" customHeight="1">
      <c r="A69" s="945"/>
      <c r="B69" s="1149"/>
      <c r="C69" s="1164"/>
      <c r="D69" s="1156"/>
      <c r="E69" s="1152"/>
      <c r="F69" s="1167"/>
      <c r="G69" s="1176"/>
      <c r="H69" s="1155"/>
      <c r="I69" s="513" t="str">
        <f t="shared" si="0"/>
        <v/>
      </c>
      <c r="J69" s="943"/>
      <c r="K69" s="1095"/>
      <c r="L69" s="943"/>
      <c r="M69" s="943"/>
      <c r="N69" s="1095"/>
    </row>
    <row r="70" spans="1:14" s="33" customFormat="1" ht="17.100000000000001" customHeight="1">
      <c r="A70" s="953" t="s">
        <v>1172</v>
      </c>
      <c r="B70" s="1147" t="s">
        <v>1173</v>
      </c>
      <c r="C70" s="1177">
        <f>SUM(C71:C119)</f>
        <v>11497703</v>
      </c>
      <c r="D70" s="1177">
        <f>SUM(D71:D119)</f>
        <v>922645</v>
      </c>
      <c r="E70" s="1177">
        <f>SUM(E71:E119)</f>
        <v>12420348</v>
      </c>
      <c r="F70" s="1178">
        <f>SUM(F71:F119)</f>
        <v>12420348</v>
      </c>
      <c r="G70" s="1178">
        <f>SUM(G71:G119)+3</f>
        <v>9303946</v>
      </c>
      <c r="H70" s="1177">
        <f t="shared" ref="H70" si="8">SUM(H71:H119)</f>
        <v>0</v>
      </c>
      <c r="I70" s="942">
        <f t="shared" si="0"/>
        <v>1</v>
      </c>
      <c r="J70" s="943"/>
      <c r="K70" s="1095"/>
      <c r="L70" s="943"/>
      <c r="M70" s="943"/>
      <c r="N70" s="1095"/>
    </row>
    <row r="71" spans="1:14" s="33" customFormat="1" ht="14.25" customHeight="1">
      <c r="A71" s="945" t="s">
        <v>1174</v>
      </c>
      <c r="B71" s="1149" t="s">
        <v>1175</v>
      </c>
      <c r="C71" s="1164"/>
      <c r="D71" s="1160"/>
      <c r="E71" s="1152"/>
      <c r="F71" s="1167"/>
      <c r="G71" s="1179"/>
      <c r="H71" s="1155"/>
      <c r="I71" s="513" t="str">
        <f t="shared" si="0"/>
        <v/>
      </c>
      <c r="J71" s="943"/>
      <c r="K71" s="1095"/>
      <c r="L71" s="943"/>
      <c r="M71" s="943"/>
      <c r="N71" s="1095"/>
    </row>
    <row r="72" spans="1:14" s="33" customFormat="1" ht="17.100000000000001" customHeight="1">
      <c r="A72" s="945" t="s">
        <v>1176</v>
      </c>
      <c r="B72" s="1149" t="s">
        <v>1177</v>
      </c>
      <c r="C72" s="944">
        <v>1340073</v>
      </c>
      <c r="D72" s="1156">
        <v>336674</v>
      </c>
      <c r="E72" s="1152">
        <f t="shared" ref="E72:E83" si="9">C72+D72</f>
        <v>1676747</v>
      </c>
      <c r="F72" s="1170">
        <v>1676747</v>
      </c>
      <c r="G72" s="1170">
        <v>1676747</v>
      </c>
      <c r="H72" s="1155">
        <f t="shared" ref="H72:H83" si="10">E72-F72</f>
        <v>0</v>
      </c>
      <c r="I72" s="513">
        <f t="shared" si="0"/>
        <v>1</v>
      </c>
      <c r="J72" s="943"/>
      <c r="K72" s="1095"/>
      <c r="L72" s="943"/>
      <c r="M72" s="943"/>
      <c r="N72" s="1095"/>
    </row>
    <row r="73" spans="1:14" s="33" customFormat="1" ht="17.100000000000001" customHeight="1">
      <c r="A73" s="945" t="s">
        <v>1178</v>
      </c>
      <c r="B73" s="1149" t="s">
        <v>1179</v>
      </c>
      <c r="C73" s="944">
        <v>50369</v>
      </c>
      <c r="D73" s="1156">
        <v>44951</v>
      </c>
      <c r="E73" s="1152">
        <f t="shared" si="9"/>
        <v>95320</v>
      </c>
      <c r="F73" s="1170">
        <f>95319+1</f>
        <v>95320</v>
      </c>
      <c r="G73" s="1170">
        <v>87913</v>
      </c>
      <c r="H73" s="1155">
        <f t="shared" si="10"/>
        <v>0</v>
      </c>
      <c r="I73" s="513">
        <f t="shared" si="0"/>
        <v>1</v>
      </c>
      <c r="J73" s="943"/>
      <c r="K73" s="1095"/>
      <c r="L73" s="943"/>
      <c r="M73" s="943"/>
      <c r="N73" s="1095"/>
    </row>
    <row r="74" spans="1:14" s="33" customFormat="1" ht="17.100000000000001" customHeight="1">
      <c r="A74" s="945" t="s">
        <v>1180</v>
      </c>
      <c r="B74" s="1149" t="s">
        <v>1181</v>
      </c>
      <c r="C74" s="944">
        <v>253376</v>
      </c>
      <c r="D74" s="1180">
        <v>24659</v>
      </c>
      <c r="E74" s="1152">
        <f t="shared" si="9"/>
        <v>278035</v>
      </c>
      <c r="F74" s="1170">
        <v>278035</v>
      </c>
      <c r="G74" s="1170">
        <v>297695</v>
      </c>
      <c r="H74" s="1155">
        <f t="shared" si="10"/>
        <v>0</v>
      </c>
      <c r="I74" s="513">
        <f t="shared" si="0"/>
        <v>1</v>
      </c>
      <c r="J74" s="943"/>
      <c r="K74" s="1095"/>
      <c r="L74" s="943"/>
      <c r="M74" s="943"/>
      <c r="N74" s="1095"/>
    </row>
    <row r="75" spans="1:14" s="33" customFormat="1" ht="17.100000000000001" customHeight="1">
      <c r="A75" s="945" t="s">
        <v>1182</v>
      </c>
      <c r="B75" s="1149" t="s">
        <v>1183</v>
      </c>
      <c r="C75" s="1181">
        <v>400000</v>
      </c>
      <c r="D75" s="1180">
        <v>314419</v>
      </c>
      <c r="E75" s="1152">
        <f t="shared" si="9"/>
        <v>714419</v>
      </c>
      <c r="F75" s="1170">
        <v>714419</v>
      </c>
      <c r="G75" s="1170">
        <v>65685</v>
      </c>
      <c r="H75" s="1155">
        <f t="shared" si="10"/>
        <v>0</v>
      </c>
      <c r="I75" s="513">
        <f t="shared" si="0"/>
        <v>1</v>
      </c>
      <c r="J75" s="943"/>
      <c r="K75" s="1095"/>
      <c r="L75" s="943"/>
      <c r="M75" s="943"/>
      <c r="N75" s="1095"/>
    </row>
    <row r="76" spans="1:14" s="33" customFormat="1" ht="17.100000000000001" customHeight="1">
      <c r="A76" s="946" t="s">
        <v>1184</v>
      </c>
      <c r="B76" s="947" t="s">
        <v>1185</v>
      </c>
      <c r="C76" s="948">
        <v>412756</v>
      </c>
      <c r="D76" s="949">
        <v>53527</v>
      </c>
      <c r="E76" s="950">
        <f t="shared" si="9"/>
        <v>466283</v>
      </c>
      <c r="F76" s="1182">
        <v>466283</v>
      </c>
      <c r="G76" s="1182">
        <v>469484</v>
      </c>
      <c r="H76" s="951">
        <f t="shared" si="10"/>
        <v>0</v>
      </c>
      <c r="I76" s="952">
        <f t="shared" si="0"/>
        <v>1</v>
      </c>
      <c r="J76" s="943"/>
      <c r="K76" s="1095"/>
      <c r="L76" s="943"/>
      <c r="M76" s="943"/>
      <c r="N76" s="1095"/>
    </row>
    <row r="77" spans="1:14" s="33" customFormat="1" ht="17.100000000000001" customHeight="1">
      <c r="A77" s="945" t="s">
        <v>1186</v>
      </c>
      <c r="B77" s="1149" t="s">
        <v>1187</v>
      </c>
      <c r="C77" s="944">
        <v>18651</v>
      </c>
      <c r="D77" s="1156">
        <v>-11526</v>
      </c>
      <c r="E77" s="1152">
        <f t="shared" si="9"/>
        <v>7125</v>
      </c>
      <c r="F77" s="1170">
        <v>7125</v>
      </c>
      <c r="G77" s="1170">
        <v>6860</v>
      </c>
      <c r="H77" s="1155">
        <f t="shared" si="10"/>
        <v>0</v>
      </c>
      <c r="I77" s="513">
        <f t="shared" si="0"/>
        <v>1</v>
      </c>
      <c r="J77" s="943"/>
      <c r="K77" s="1095"/>
      <c r="L77" s="943"/>
      <c r="M77" s="943"/>
      <c r="N77" s="1095"/>
    </row>
    <row r="78" spans="1:14" s="33" customFormat="1" ht="17.100000000000001" customHeight="1">
      <c r="A78" s="945" t="s">
        <v>1188</v>
      </c>
      <c r="B78" s="1149" t="s">
        <v>1189</v>
      </c>
      <c r="C78" s="944">
        <v>9306</v>
      </c>
      <c r="D78" s="1156">
        <v>4634</v>
      </c>
      <c r="E78" s="1152">
        <f t="shared" si="9"/>
        <v>13940</v>
      </c>
      <c r="F78" s="1170">
        <f>13939+1</f>
        <v>13940</v>
      </c>
      <c r="G78" s="1170">
        <v>13939</v>
      </c>
      <c r="H78" s="1155">
        <f t="shared" si="10"/>
        <v>0</v>
      </c>
      <c r="I78" s="513">
        <f t="shared" si="0"/>
        <v>1</v>
      </c>
      <c r="J78" s="943"/>
      <c r="K78" s="1095"/>
      <c r="L78" s="943"/>
      <c r="M78" s="943"/>
      <c r="N78" s="1095"/>
    </row>
    <row r="79" spans="1:14" s="33" customFormat="1" ht="14.25" customHeight="1">
      <c r="A79" s="945" t="s">
        <v>1190</v>
      </c>
      <c r="B79" s="1149" t="s">
        <v>1191</v>
      </c>
      <c r="C79" s="1164"/>
      <c r="D79" s="1156"/>
      <c r="E79" s="1152"/>
      <c r="F79" s="1167"/>
      <c r="G79" s="1167"/>
      <c r="H79" s="1155"/>
      <c r="I79" s="513" t="str">
        <f t="shared" si="0"/>
        <v/>
      </c>
      <c r="J79" s="943"/>
      <c r="K79" s="1095"/>
      <c r="L79" s="943"/>
      <c r="M79" s="943"/>
      <c r="N79" s="1095"/>
    </row>
    <row r="80" spans="1:14" s="33" customFormat="1" ht="17.100000000000001" customHeight="1">
      <c r="A80" s="945" t="s">
        <v>1192</v>
      </c>
      <c r="B80" s="1149" t="s">
        <v>1193</v>
      </c>
      <c r="C80" s="944">
        <v>71664</v>
      </c>
      <c r="D80" s="1156">
        <v>19536</v>
      </c>
      <c r="E80" s="1152">
        <f t="shared" si="9"/>
        <v>91200</v>
      </c>
      <c r="F80" s="1167">
        <v>91200</v>
      </c>
      <c r="G80" s="1167">
        <v>75940</v>
      </c>
      <c r="H80" s="1155">
        <f t="shared" si="10"/>
        <v>0</v>
      </c>
      <c r="I80" s="513">
        <f t="shared" si="0"/>
        <v>1</v>
      </c>
      <c r="J80" s="943"/>
      <c r="K80" s="1095"/>
      <c r="L80" s="943"/>
      <c r="M80" s="943"/>
      <c r="N80" s="1095"/>
    </row>
    <row r="81" spans="1:14" s="33" customFormat="1" ht="17.100000000000001" customHeight="1">
      <c r="A81" s="945" t="s">
        <v>1194</v>
      </c>
      <c r="B81" s="1149" t="s">
        <v>1195</v>
      </c>
      <c r="C81" s="944">
        <v>62473</v>
      </c>
      <c r="D81" s="1156">
        <v>3677</v>
      </c>
      <c r="E81" s="1152">
        <f t="shared" si="9"/>
        <v>66150</v>
      </c>
      <c r="F81" s="1167">
        <v>66150</v>
      </c>
      <c r="G81" s="1167">
        <v>62745</v>
      </c>
      <c r="H81" s="1155">
        <f t="shared" si="10"/>
        <v>0</v>
      </c>
      <c r="I81" s="513">
        <f t="shared" si="0"/>
        <v>1</v>
      </c>
      <c r="J81" s="943"/>
      <c r="K81" s="1095"/>
      <c r="L81" s="943"/>
      <c r="M81" s="943"/>
      <c r="N81" s="1095"/>
    </row>
    <row r="82" spans="1:14" s="33" customFormat="1" ht="17.100000000000001" customHeight="1">
      <c r="A82" s="945" t="s">
        <v>1196</v>
      </c>
      <c r="B82" s="1149" t="s">
        <v>1197</v>
      </c>
      <c r="C82" s="944">
        <v>119666</v>
      </c>
      <c r="D82" s="1156">
        <v>20115</v>
      </c>
      <c r="E82" s="1152">
        <f t="shared" si="9"/>
        <v>139781</v>
      </c>
      <c r="F82" s="1167">
        <v>139781</v>
      </c>
      <c r="G82" s="1167">
        <v>116317</v>
      </c>
      <c r="H82" s="1155">
        <f t="shared" si="10"/>
        <v>0</v>
      </c>
      <c r="I82" s="513">
        <f t="shared" si="0"/>
        <v>1</v>
      </c>
      <c r="J82" s="943"/>
      <c r="K82" s="1095"/>
      <c r="L82" s="943"/>
      <c r="M82" s="943"/>
      <c r="N82" s="1095"/>
    </row>
    <row r="83" spans="1:14" s="33" customFormat="1" ht="17.100000000000001" customHeight="1">
      <c r="A83" s="945" t="s">
        <v>1198</v>
      </c>
      <c r="B83" s="1149" t="s">
        <v>1199</v>
      </c>
      <c r="C83" s="944">
        <v>21734</v>
      </c>
      <c r="D83" s="1156">
        <v>6648</v>
      </c>
      <c r="E83" s="1152">
        <f t="shared" si="9"/>
        <v>28382</v>
      </c>
      <c r="F83" s="1167">
        <f>28381+1</f>
        <v>28382</v>
      </c>
      <c r="G83" s="1167">
        <v>25058</v>
      </c>
      <c r="H83" s="1155">
        <f t="shared" si="10"/>
        <v>0</v>
      </c>
      <c r="I83" s="513">
        <f t="shared" si="0"/>
        <v>1</v>
      </c>
      <c r="J83" s="943"/>
      <c r="K83" s="1095"/>
      <c r="L83" s="943"/>
      <c r="M83" s="943"/>
      <c r="N83" s="1095"/>
    </row>
    <row r="84" spans="1:14" s="33" customFormat="1" ht="17.100000000000001" customHeight="1">
      <c r="A84" s="945">
        <v>32701</v>
      </c>
      <c r="B84" s="1149" t="s">
        <v>1200</v>
      </c>
      <c r="C84" s="944"/>
      <c r="D84" s="1156"/>
      <c r="E84" s="1152"/>
      <c r="F84" s="1167"/>
      <c r="G84" s="1167"/>
      <c r="H84" s="1155"/>
      <c r="I84" s="513" t="str">
        <f t="shared" si="0"/>
        <v/>
      </c>
      <c r="J84" s="943"/>
      <c r="K84" s="1095"/>
      <c r="L84" s="943"/>
      <c r="M84" s="943"/>
      <c r="N84" s="1095"/>
    </row>
    <row r="85" spans="1:14" s="33" customFormat="1" ht="17.100000000000001" customHeight="1">
      <c r="A85" s="945">
        <v>32901</v>
      </c>
      <c r="B85" s="1149" t="s">
        <v>1201</v>
      </c>
      <c r="C85" s="944"/>
      <c r="D85" s="1160"/>
      <c r="E85" s="1152"/>
      <c r="F85" s="1167"/>
      <c r="G85" s="1161"/>
      <c r="H85" s="1155"/>
      <c r="I85" s="513" t="str">
        <f t="shared" si="0"/>
        <v/>
      </c>
      <c r="J85" s="943"/>
      <c r="K85" s="1095"/>
      <c r="L85" s="943"/>
      <c r="M85" s="943"/>
      <c r="N85" s="1095"/>
    </row>
    <row r="86" spans="1:14" s="33" customFormat="1" ht="13.5" customHeight="1">
      <c r="A86" s="945" t="s">
        <v>1202</v>
      </c>
      <c r="B86" s="1149" t="s">
        <v>1203</v>
      </c>
      <c r="C86" s="1164"/>
      <c r="D86" s="1160"/>
      <c r="E86" s="1152"/>
      <c r="F86" s="1167"/>
      <c r="G86" s="1161"/>
      <c r="H86" s="1155"/>
      <c r="I86" s="513" t="str">
        <f t="shared" si="0"/>
        <v/>
      </c>
      <c r="J86" s="943"/>
      <c r="K86" s="1095"/>
      <c r="L86" s="943"/>
      <c r="M86" s="943"/>
      <c r="N86" s="1095"/>
    </row>
    <row r="87" spans="1:14" s="33" customFormat="1" ht="17.100000000000001" customHeight="1">
      <c r="A87" s="945" t="s">
        <v>1204</v>
      </c>
      <c r="B87" s="1149" t="s">
        <v>1205</v>
      </c>
      <c r="C87" s="944">
        <v>2424957</v>
      </c>
      <c r="D87" s="1156">
        <v>-373499</v>
      </c>
      <c r="E87" s="1152">
        <f t="shared" ref="E87:E111" si="11">C87+D87</f>
        <v>2051458</v>
      </c>
      <c r="F87" s="1167">
        <f>2051459-1</f>
        <v>2051458</v>
      </c>
      <c r="G87" s="1167">
        <v>1833321</v>
      </c>
      <c r="H87" s="1155">
        <f t="shared" ref="H87:H111" si="12">E87-F87</f>
        <v>0</v>
      </c>
      <c r="I87" s="513">
        <f t="shared" si="0"/>
        <v>1</v>
      </c>
      <c r="J87" s="943"/>
      <c r="K87" s="1095"/>
      <c r="L87" s="943"/>
      <c r="M87" s="943"/>
      <c r="N87" s="1095"/>
    </row>
    <row r="88" spans="1:14" s="33" customFormat="1" ht="17.100000000000001" customHeight="1">
      <c r="A88" s="945" t="s">
        <v>1206</v>
      </c>
      <c r="B88" s="1149" t="s">
        <v>1207</v>
      </c>
      <c r="C88" s="944">
        <v>26028</v>
      </c>
      <c r="D88" s="1156">
        <v>623</v>
      </c>
      <c r="E88" s="1152">
        <f t="shared" si="11"/>
        <v>26651</v>
      </c>
      <c r="F88" s="1167">
        <v>26651</v>
      </c>
      <c r="G88" s="1167">
        <v>26651</v>
      </c>
      <c r="H88" s="1155">
        <f t="shared" si="12"/>
        <v>0</v>
      </c>
      <c r="I88" s="513">
        <f t="shared" si="0"/>
        <v>1</v>
      </c>
      <c r="J88" s="943"/>
      <c r="K88" s="1095"/>
      <c r="L88" s="943"/>
      <c r="M88" s="943"/>
      <c r="N88" s="1095"/>
    </row>
    <row r="89" spans="1:14" s="33" customFormat="1" ht="17.100000000000001" customHeight="1">
      <c r="A89" s="945" t="s">
        <v>1208</v>
      </c>
      <c r="B89" s="1149" t="s">
        <v>1209</v>
      </c>
      <c r="C89" s="944">
        <v>62628</v>
      </c>
      <c r="D89" s="1156">
        <v>209649</v>
      </c>
      <c r="E89" s="1152">
        <f t="shared" si="11"/>
        <v>272277</v>
      </c>
      <c r="F89" s="1170">
        <v>272277</v>
      </c>
      <c r="G89" s="1167">
        <v>246992</v>
      </c>
      <c r="H89" s="1155">
        <f t="shared" si="12"/>
        <v>0</v>
      </c>
      <c r="I89" s="513">
        <f t="shared" si="0"/>
        <v>1</v>
      </c>
      <c r="J89" s="943"/>
      <c r="K89" s="1095"/>
      <c r="L89" s="943"/>
      <c r="M89" s="943"/>
      <c r="N89" s="1095"/>
    </row>
    <row r="90" spans="1:14" s="33" customFormat="1" ht="17.100000000000001" customHeight="1">
      <c r="A90" s="945">
        <v>33603</v>
      </c>
      <c r="B90" s="1149" t="s">
        <v>1210</v>
      </c>
      <c r="C90" s="944">
        <v>4744</v>
      </c>
      <c r="D90" s="1156">
        <v>-324</v>
      </c>
      <c r="E90" s="1152">
        <f t="shared" si="11"/>
        <v>4420</v>
      </c>
      <c r="F90" s="1170">
        <v>4420</v>
      </c>
      <c r="G90" s="1167">
        <v>1300</v>
      </c>
      <c r="H90" s="1155">
        <f t="shared" si="12"/>
        <v>0</v>
      </c>
      <c r="I90" s="513">
        <f t="shared" si="0"/>
        <v>1</v>
      </c>
      <c r="J90" s="943"/>
      <c r="K90" s="1095"/>
      <c r="L90" s="943"/>
      <c r="M90" s="943"/>
      <c r="N90" s="1095"/>
    </row>
    <row r="91" spans="1:14" s="33" customFormat="1" ht="17.100000000000001" customHeight="1">
      <c r="A91" s="945" t="s">
        <v>1211</v>
      </c>
      <c r="B91" s="1149" t="s">
        <v>1212</v>
      </c>
      <c r="C91" s="944">
        <v>3381</v>
      </c>
      <c r="D91" s="1180">
        <v>705</v>
      </c>
      <c r="E91" s="1152">
        <f t="shared" si="11"/>
        <v>4086</v>
      </c>
      <c r="F91" s="1170">
        <v>4086</v>
      </c>
      <c r="G91" s="1170">
        <v>4086</v>
      </c>
      <c r="H91" s="1155">
        <f t="shared" si="12"/>
        <v>0</v>
      </c>
      <c r="I91" s="513">
        <f t="shared" si="0"/>
        <v>1</v>
      </c>
      <c r="J91" s="943"/>
      <c r="K91" s="1095"/>
      <c r="L91" s="943"/>
      <c r="M91" s="943"/>
      <c r="N91" s="1095"/>
    </row>
    <row r="92" spans="1:14" s="33" customFormat="1" ht="13.5" customHeight="1">
      <c r="A92" s="945" t="s">
        <v>1213</v>
      </c>
      <c r="B92" s="1149" t="s">
        <v>1214</v>
      </c>
      <c r="C92" s="1164"/>
      <c r="D92" s="1180"/>
      <c r="E92" s="1152"/>
      <c r="F92" s="1170"/>
      <c r="G92" s="1170"/>
      <c r="H92" s="1155"/>
      <c r="I92" s="513" t="str">
        <f t="shared" si="0"/>
        <v/>
      </c>
      <c r="J92" s="943"/>
      <c r="K92" s="1095"/>
      <c r="L92" s="943"/>
      <c r="M92" s="943"/>
      <c r="N92" s="1095"/>
    </row>
    <row r="93" spans="1:14" s="33" customFormat="1" ht="17.100000000000001" customHeight="1">
      <c r="A93" s="945" t="s">
        <v>1215</v>
      </c>
      <c r="B93" s="1149" t="s">
        <v>1216</v>
      </c>
      <c r="C93" s="944">
        <v>207238</v>
      </c>
      <c r="D93" s="1180">
        <v>-24660</v>
      </c>
      <c r="E93" s="1152">
        <f t="shared" si="11"/>
        <v>182578</v>
      </c>
      <c r="F93" s="1170">
        <v>182578</v>
      </c>
      <c r="G93" s="1170">
        <v>182548</v>
      </c>
      <c r="H93" s="1155">
        <f t="shared" si="12"/>
        <v>0</v>
      </c>
      <c r="I93" s="513">
        <f t="shared" si="0"/>
        <v>1</v>
      </c>
      <c r="J93" s="943"/>
      <c r="K93" s="1095"/>
      <c r="L93" s="943"/>
      <c r="M93" s="943"/>
      <c r="N93" s="1095"/>
    </row>
    <row r="94" spans="1:14" s="33" customFormat="1" ht="17.100000000000001" customHeight="1">
      <c r="A94" s="945">
        <v>34401</v>
      </c>
      <c r="B94" s="1149" t="s">
        <v>1217</v>
      </c>
      <c r="D94" s="1160"/>
      <c r="E94" s="1152"/>
      <c r="F94" s="1167"/>
      <c r="G94" s="1161"/>
      <c r="H94" s="1155"/>
      <c r="I94" s="513" t="str">
        <f t="shared" si="0"/>
        <v/>
      </c>
      <c r="J94" s="943"/>
      <c r="K94" s="1095"/>
      <c r="L94" s="943"/>
      <c r="M94" s="943"/>
      <c r="N94" s="1095"/>
    </row>
    <row r="95" spans="1:14" s="33" customFormat="1" ht="17.100000000000001" customHeight="1">
      <c r="A95" s="945" t="s">
        <v>1218</v>
      </c>
      <c r="B95" s="1149" t="s">
        <v>1219</v>
      </c>
      <c r="C95" s="944">
        <v>322308</v>
      </c>
      <c r="D95" s="1160">
        <v>226535</v>
      </c>
      <c r="E95" s="1152">
        <f t="shared" si="11"/>
        <v>548843</v>
      </c>
      <c r="F95" s="1167">
        <v>548843</v>
      </c>
      <c r="G95" s="1170">
        <v>548843</v>
      </c>
      <c r="H95" s="1155">
        <f t="shared" si="12"/>
        <v>0</v>
      </c>
      <c r="I95" s="513">
        <f t="shared" si="0"/>
        <v>1</v>
      </c>
      <c r="J95" s="943"/>
      <c r="K95" s="1095"/>
      <c r="L95" s="943"/>
      <c r="M95" s="943"/>
      <c r="N95" s="1095"/>
    </row>
    <row r="96" spans="1:14" s="33" customFormat="1" ht="17.100000000000001" customHeight="1">
      <c r="A96" s="945">
        <v>34701</v>
      </c>
      <c r="B96" s="1149" t="s">
        <v>1220</v>
      </c>
      <c r="C96" s="1160">
        <v>0</v>
      </c>
      <c r="D96" s="1183">
        <v>47</v>
      </c>
      <c r="E96" s="1152">
        <f t="shared" si="11"/>
        <v>47</v>
      </c>
      <c r="F96" s="1170">
        <v>47</v>
      </c>
      <c r="G96" s="1170">
        <v>47</v>
      </c>
      <c r="H96" s="1155">
        <f t="shared" si="12"/>
        <v>0</v>
      </c>
      <c r="I96" s="513">
        <f t="shared" si="0"/>
        <v>1</v>
      </c>
      <c r="J96" s="943"/>
      <c r="K96" s="1095"/>
      <c r="L96" s="943"/>
      <c r="M96" s="943"/>
      <c r="N96" s="1095"/>
    </row>
    <row r="97" spans="1:14" s="33" customFormat="1" ht="17.100000000000001" customHeight="1">
      <c r="A97" s="945" t="s">
        <v>1221</v>
      </c>
      <c r="B97" s="1149" t="s">
        <v>1222</v>
      </c>
      <c r="C97" s="944">
        <v>1282527</v>
      </c>
      <c r="D97" s="1180">
        <v>-440629</v>
      </c>
      <c r="E97" s="1152">
        <f t="shared" si="11"/>
        <v>841898</v>
      </c>
      <c r="F97" s="1170">
        <v>841898</v>
      </c>
      <c r="G97" s="1167">
        <v>816215</v>
      </c>
      <c r="H97" s="1155">
        <f t="shared" si="12"/>
        <v>0</v>
      </c>
      <c r="I97" s="513">
        <f t="shared" si="0"/>
        <v>1</v>
      </c>
      <c r="J97" s="943"/>
      <c r="K97" s="1095"/>
      <c r="L97" s="943"/>
      <c r="M97" s="943"/>
      <c r="N97" s="1095"/>
    </row>
    <row r="98" spans="1:14" s="33" customFormat="1" ht="12.75" customHeight="1">
      <c r="A98" s="945" t="s">
        <v>1223</v>
      </c>
      <c r="B98" s="1149" t="s">
        <v>1224</v>
      </c>
      <c r="C98" s="1164"/>
      <c r="D98" s="1180"/>
      <c r="E98" s="1152"/>
      <c r="F98" s="1170"/>
      <c r="G98" s="1167"/>
      <c r="H98" s="1155"/>
      <c r="I98" s="513" t="str">
        <f t="shared" si="0"/>
        <v/>
      </c>
      <c r="J98" s="943"/>
      <c r="K98" s="1095"/>
      <c r="L98" s="943"/>
      <c r="M98" s="943"/>
      <c r="N98" s="1095"/>
    </row>
    <row r="99" spans="1:14" s="33" customFormat="1" ht="17.100000000000001" customHeight="1">
      <c r="A99" s="945" t="s">
        <v>1225</v>
      </c>
      <c r="B99" s="1149" t="s">
        <v>1226</v>
      </c>
      <c r="C99" s="944">
        <v>105758</v>
      </c>
      <c r="D99" s="1180">
        <v>-5730</v>
      </c>
      <c r="E99" s="1152">
        <f t="shared" si="11"/>
        <v>100028</v>
      </c>
      <c r="F99" s="1170">
        <f>100029-1</f>
        <v>100028</v>
      </c>
      <c r="G99" s="1170">
        <v>96464</v>
      </c>
      <c r="H99" s="1155">
        <f t="shared" si="12"/>
        <v>0</v>
      </c>
      <c r="I99" s="513">
        <f t="shared" si="0"/>
        <v>1</v>
      </c>
      <c r="J99" s="943"/>
      <c r="K99" s="1095"/>
      <c r="L99" s="943"/>
      <c r="M99" s="943"/>
      <c r="N99" s="1095"/>
    </row>
    <row r="100" spans="1:14" s="33" customFormat="1" ht="17.100000000000001" customHeight="1">
      <c r="A100" s="945" t="s">
        <v>1227</v>
      </c>
      <c r="B100" s="1149" t="s">
        <v>1228</v>
      </c>
      <c r="C100" s="944">
        <v>104167</v>
      </c>
      <c r="D100" s="1180">
        <v>-11531</v>
      </c>
      <c r="E100" s="1152">
        <f t="shared" si="11"/>
        <v>92636</v>
      </c>
      <c r="F100" s="1170">
        <v>92636</v>
      </c>
      <c r="G100" s="1170">
        <v>92636</v>
      </c>
      <c r="H100" s="1155">
        <f t="shared" si="12"/>
        <v>0</v>
      </c>
      <c r="I100" s="513">
        <f t="shared" si="0"/>
        <v>1</v>
      </c>
      <c r="J100" s="943"/>
      <c r="K100" s="1095"/>
      <c r="L100" s="943"/>
      <c r="M100" s="943"/>
      <c r="N100" s="1095"/>
    </row>
    <row r="101" spans="1:14" s="33" customFormat="1" ht="17.100000000000001" customHeight="1">
      <c r="A101" s="945" t="s">
        <v>1229</v>
      </c>
      <c r="B101" s="1149" t="s">
        <v>1230</v>
      </c>
      <c r="C101" s="944">
        <v>466542</v>
      </c>
      <c r="D101" s="1180">
        <v>-16942</v>
      </c>
      <c r="E101" s="1152">
        <f t="shared" si="11"/>
        <v>449600</v>
      </c>
      <c r="F101" s="1167">
        <f>449601-1</f>
        <v>449600</v>
      </c>
      <c r="G101" s="1170">
        <v>348831</v>
      </c>
      <c r="H101" s="1155">
        <f t="shared" si="12"/>
        <v>0</v>
      </c>
      <c r="I101" s="513">
        <f t="shared" si="0"/>
        <v>1</v>
      </c>
      <c r="J101" s="943"/>
      <c r="K101" s="1095"/>
      <c r="L101" s="943"/>
      <c r="M101" s="943"/>
      <c r="N101" s="1095"/>
    </row>
    <row r="102" spans="1:14" s="33" customFormat="1" ht="17.100000000000001" customHeight="1">
      <c r="A102" s="945" t="s">
        <v>1231</v>
      </c>
      <c r="B102" s="1149" t="s">
        <v>1232</v>
      </c>
      <c r="C102" s="944">
        <v>171322</v>
      </c>
      <c r="D102" s="1180">
        <v>130419</v>
      </c>
      <c r="E102" s="1152">
        <f t="shared" si="11"/>
        <v>301741</v>
      </c>
      <c r="F102" s="1170">
        <v>301741</v>
      </c>
      <c r="G102" s="1170">
        <v>217718</v>
      </c>
      <c r="H102" s="1155">
        <f t="shared" si="12"/>
        <v>0</v>
      </c>
      <c r="I102" s="513">
        <f t="shared" si="0"/>
        <v>1</v>
      </c>
      <c r="J102" s="943"/>
      <c r="K102" s="1095"/>
      <c r="L102" s="943"/>
      <c r="M102" s="943"/>
      <c r="N102" s="1095"/>
    </row>
    <row r="103" spans="1:14" s="33" customFormat="1" ht="17.100000000000001" customHeight="1">
      <c r="A103" s="945" t="s">
        <v>1233</v>
      </c>
      <c r="B103" s="1149" t="s">
        <v>1234</v>
      </c>
      <c r="C103" s="944">
        <v>397435</v>
      </c>
      <c r="D103" s="1180">
        <v>83672</v>
      </c>
      <c r="E103" s="1152">
        <f t="shared" si="11"/>
        <v>481107</v>
      </c>
      <c r="F103" s="1170">
        <f>481106+1</f>
        <v>481107</v>
      </c>
      <c r="G103" s="1170">
        <v>400903</v>
      </c>
      <c r="H103" s="1155">
        <f t="shared" si="12"/>
        <v>0</v>
      </c>
      <c r="I103" s="513">
        <f t="shared" si="0"/>
        <v>1</v>
      </c>
      <c r="J103" s="943"/>
      <c r="K103" s="1095"/>
      <c r="L103" s="943"/>
      <c r="M103" s="943"/>
      <c r="N103" s="1095"/>
    </row>
    <row r="104" spans="1:14" s="33" customFormat="1" ht="17.100000000000001" customHeight="1">
      <c r="A104" s="945" t="s">
        <v>1235</v>
      </c>
      <c r="B104" s="1149" t="s">
        <v>1236</v>
      </c>
      <c r="C104" s="944">
        <v>31497</v>
      </c>
      <c r="D104" s="1180">
        <v>14103</v>
      </c>
      <c r="E104" s="1152">
        <f t="shared" si="11"/>
        <v>45600</v>
      </c>
      <c r="F104" s="1170">
        <v>45600</v>
      </c>
      <c r="G104" s="1167">
        <v>39900</v>
      </c>
      <c r="H104" s="1155">
        <f t="shared" si="12"/>
        <v>0</v>
      </c>
      <c r="I104" s="513">
        <f t="shared" si="0"/>
        <v>1</v>
      </c>
      <c r="J104" s="943"/>
      <c r="K104" s="1095"/>
      <c r="L104" s="943"/>
      <c r="M104" s="943"/>
      <c r="N104" s="1095"/>
    </row>
    <row r="105" spans="1:14" s="33" customFormat="1" ht="17.100000000000001" customHeight="1">
      <c r="A105" s="945" t="s">
        <v>1237</v>
      </c>
      <c r="B105" s="1149" t="s">
        <v>1238</v>
      </c>
      <c r="C105" s="1164"/>
      <c r="D105" s="1180"/>
      <c r="E105" s="1152"/>
      <c r="F105" s="1184"/>
      <c r="G105" s="1184"/>
      <c r="H105" s="1155"/>
      <c r="I105" s="513" t="str">
        <f t="shared" si="0"/>
        <v/>
      </c>
      <c r="J105" s="943"/>
      <c r="K105" s="1095"/>
      <c r="L105" s="943"/>
      <c r="M105" s="943"/>
      <c r="N105" s="1095"/>
    </row>
    <row r="106" spans="1:14" s="33" customFormat="1" ht="17.100000000000001" customHeight="1">
      <c r="A106" s="945" t="s">
        <v>1239</v>
      </c>
      <c r="B106" s="1149" t="s">
        <v>1240</v>
      </c>
      <c r="C106" s="1164">
        <v>0</v>
      </c>
      <c r="D106" s="1180">
        <v>10500</v>
      </c>
      <c r="E106" s="1152">
        <f t="shared" si="11"/>
        <v>10500</v>
      </c>
      <c r="F106" s="1184">
        <v>10500</v>
      </c>
      <c r="G106" s="1184">
        <v>10500</v>
      </c>
      <c r="H106" s="1155">
        <f t="shared" si="12"/>
        <v>0</v>
      </c>
      <c r="I106" s="513">
        <f t="shared" si="0"/>
        <v>1</v>
      </c>
      <c r="J106" s="943"/>
      <c r="K106" s="1095"/>
      <c r="L106" s="943"/>
      <c r="M106" s="943"/>
      <c r="N106" s="1095"/>
    </row>
    <row r="107" spans="1:14" s="33" customFormat="1" ht="17.100000000000001" customHeight="1">
      <c r="A107" s="945" t="s">
        <v>1241</v>
      </c>
      <c r="B107" s="1149" t="s">
        <v>1242</v>
      </c>
      <c r="C107" s="944">
        <v>538763</v>
      </c>
      <c r="D107" s="1180">
        <v>-380893</v>
      </c>
      <c r="E107" s="1152">
        <f t="shared" si="11"/>
        <v>157870</v>
      </c>
      <c r="F107" s="1184">
        <v>157870</v>
      </c>
      <c r="G107" s="1184">
        <v>162870</v>
      </c>
      <c r="H107" s="1155">
        <f t="shared" si="12"/>
        <v>0</v>
      </c>
      <c r="I107" s="513">
        <f t="shared" si="0"/>
        <v>1</v>
      </c>
      <c r="J107" s="943"/>
      <c r="K107" s="1095"/>
      <c r="L107" s="943"/>
      <c r="M107" s="943"/>
      <c r="N107" s="1095"/>
    </row>
    <row r="108" spans="1:14" s="33" customFormat="1" ht="17.100000000000001" customHeight="1">
      <c r="A108" s="945" t="s">
        <v>1243</v>
      </c>
      <c r="B108" s="1149" t="s">
        <v>1244</v>
      </c>
      <c r="C108" s="944">
        <v>34751</v>
      </c>
      <c r="D108" s="1180">
        <v>3749</v>
      </c>
      <c r="E108" s="1152">
        <f t="shared" si="11"/>
        <v>38500</v>
      </c>
      <c r="F108" s="1152">
        <v>38500</v>
      </c>
      <c r="G108" s="1184">
        <v>38500</v>
      </c>
      <c r="H108" s="1155">
        <f t="shared" si="12"/>
        <v>0</v>
      </c>
      <c r="I108" s="513">
        <f t="shared" si="0"/>
        <v>1</v>
      </c>
      <c r="J108" s="943"/>
      <c r="K108" s="1095"/>
      <c r="L108" s="943"/>
      <c r="M108" s="943"/>
      <c r="N108" s="1095"/>
    </row>
    <row r="109" spans="1:14" s="33" customFormat="1" ht="17.100000000000001" customHeight="1">
      <c r="A109" s="945" t="s">
        <v>1245</v>
      </c>
      <c r="B109" s="1149" t="s">
        <v>1246</v>
      </c>
      <c r="C109" s="1164"/>
      <c r="D109" s="1180"/>
      <c r="E109" s="1152"/>
      <c r="F109" s="1152"/>
      <c r="G109" s="1184"/>
      <c r="H109" s="1155"/>
      <c r="I109" s="513" t="str">
        <f t="shared" si="0"/>
        <v/>
      </c>
      <c r="J109" s="943"/>
      <c r="K109" s="1095"/>
      <c r="L109" s="943"/>
      <c r="M109" s="943"/>
      <c r="N109" s="1095"/>
    </row>
    <row r="110" spans="1:14" s="33" customFormat="1" ht="17.100000000000001" customHeight="1">
      <c r="A110" s="946">
        <v>37201</v>
      </c>
      <c r="B110" s="947" t="s">
        <v>1247</v>
      </c>
      <c r="C110" s="948">
        <v>20528</v>
      </c>
      <c r="D110" s="955">
        <v>-12906</v>
      </c>
      <c r="E110" s="950">
        <f t="shared" si="11"/>
        <v>7622</v>
      </c>
      <c r="F110" s="956">
        <v>7622</v>
      </c>
      <c r="G110" s="956">
        <v>7222</v>
      </c>
      <c r="H110" s="951">
        <f t="shared" si="12"/>
        <v>0</v>
      </c>
      <c r="I110" s="952">
        <f t="shared" si="0"/>
        <v>1</v>
      </c>
      <c r="J110" s="943"/>
      <c r="K110" s="1095"/>
      <c r="L110" s="943"/>
      <c r="M110" s="943"/>
      <c r="N110" s="1095"/>
    </row>
    <row r="111" spans="1:14" s="33" customFormat="1" ht="17.100000000000001" customHeight="1">
      <c r="A111" s="945" t="s">
        <v>1248</v>
      </c>
      <c r="B111" s="1149" t="s">
        <v>1249</v>
      </c>
      <c r="C111" s="944">
        <v>220249</v>
      </c>
      <c r="D111" s="1180">
        <v>19617</v>
      </c>
      <c r="E111" s="1152">
        <f t="shared" si="11"/>
        <v>239866</v>
      </c>
      <c r="F111" s="1184">
        <v>239866</v>
      </c>
      <c r="G111" s="1152">
        <v>229924</v>
      </c>
      <c r="H111" s="1155">
        <f t="shared" si="12"/>
        <v>0</v>
      </c>
      <c r="I111" s="513">
        <f t="shared" si="0"/>
        <v>1</v>
      </c>
      <c r="J111" s="943"/>
      <c r="K111" s="1095"/>
      <c r="L111" s="943"/>
      <c r="M111" s="943"/>
      <c r="N111" s="1095"/>
    </row>
    <row r="112" spans="1:14" s="33" customFormat="1" ht="17.100000000000001" customHeight="1">
      <c r="A112" s="945">
        <v>37601</v>
      </c>
      <c r="B112" s="1149" t="s">
        <v>1250</v>
      </c>
      <c r="C112" s="944"/>
      <c r="D112" s="1180"/>
      <c r="E112" s="1152"/>
      <c r="F112" s="1152"/>
      <c r="G112" s="1152"/>
      <c r="H112" s="1155"/>
      <c r="I112" s="513" t="str">
        <f t="shared" si="0"/>
        <v/>
      </c>
      <c r="J112" s="943"/>
      <c r="K112" s="1095"/>
      <c r="L112" s="943"/>
      <c r="M112" s="943"/>
      <c r="N112" s="1095"/>
    </row>
    <row r="113" spans="1:14" s="33" customFormat="1" ht="17.100000000000001" customHeight="1">
      <c r="A113" s="945" t="s">
        <v>1251</v>
      </c>
      <c r="B113" s="1149" t="s">
        <v>1252</v>
      </c>
      <c r="C113" s="1164"/>
      <c r="D113" s="1160"/>
      <c r="E113" s="1152"/>
      <c r="F113" s="1184"/>
      <c r="G113" s="1184"/>
      <c r="H113" s="1155"/>
      <c r="I113" s="513" t="str">
        <f t="shared" si="0"/>
        <v/>
      </c>
      <c r="J113" s="943"/>
      <c r="K113" s="1095"/>
      <c r="L113" s="943"/>
      <c r="M113" s="943"/>
      <c r="N113" s="1095"/>
    </row>
    <row r="114" spans="1:14" s="33" customFormat="1" ht="17.100000000000001" customHeight="1">
      <c r="A114" s="945" t="s">
        <v>1253</v>
      </c>
      <c r="B114" s="1149" t="s">
        <v>1254</v>
      </c>
      <c r="C114" s="944">
        <v>363774</v>
      </c>
      <c r="D114" s="1180">
        <v>207673</v>
      </c>
      <c r="E114" s="954">
        <f t="shared" ref="E114:E128" si="13">C114+D114</f>
        <v>571447</v>
      </c>
      <c r="F114" s="1184">
        <f>571446+1</f>
        <v>571447</v>
      </c>
      <c r="G114" s="943">
        <v>443911</v>
      </c>
      <c r="H114" s="1155">
        <f t="shared" ref="H114:H119" si="14">E114-F114</f>
        <v>0</v>
      </c>
      <c r="I114" s="513">
        <f t="shared" si="0"/>
        <v>1</v>
      </c>
      <c r="J114" s="943"/>
      <c r="K114" s="1095"/>
      <c r="L114" s="943"/>
      <c r="M114" s="943"/>
      <c r="N114" s="1095"/>
    </row>
    <row r="115" spans="1:14" s="33" customFormat="1" ht="17.100000000000001" customHeight="1">
      <c r="A115" s="945" t="s">
        <v>1255</v>
      </c>
      <c r="B115" s="1149" t="s">
        <v>1256</v>
      </c>
      <c r="C115" s="944">
        <v>35122</v>
      </c>
      <c r="D115" s="1180">
        <v>-20122</v>
      </c>
      <c r="E115" s="954">
        <f t="shared" si="13"/>
        <v>15000</v>
      </c>
      <c r="F115" s="1184">
        <v>15000</v>
      </c>
      <c r="G115" s="943">
        <v>15000</v>
      </c>
      <c r="H115" s="1155">
        <f t="shared" si="14"/>
        <v>0</v>
      </c>
      <c r="I115" s="513">
        <f t="shared" si="0"/>
        <v>1</v>
      </c>
      <c r="J115" s="943"/>
      <c r="K115" s="1095"/>
      <c r="L115" s="943"/>
      <c r="M115" s="943"/>
      <c r="N115" s="1095"/>
    </row>
    <row r="116" spans="1:14" s="33" customFormat="1" ht="17.100000000000001" customHeight="1">
      <c r="A116" s="945" t="s">
        <v>1257</v>
      </c>
      <c r="B116" s="1149" t="s">
        <v>1258</v>
      </c>
      <c r="C116" s="1164"/>
      <c r="D116" s="1160"/>
      <c r="E116" s="954"/>
      <c r="F116" s="1184"/>
      <c r="G116" s="1184"/>
      <c r="H116" s="1155"/>
      <c r="I116" s="513" t="str">
        <f t="shared" si="0"/>
        <v/>
      </c>
      <c r="J116" s="943"/>
      <c r="K116" s="1095"/>
      <c r="L116" s="943"/>
      <c r="M116" s="943"/>
      <c r="N116" s="1095"/>
    </row>
    <row r="117" spans="1:14" s="33" customFormat="1" ht="17.100000000000001" customHeight="1">
      <c r="A117" s="945" t="s">
        <v>1259</v>
      </c>
      <c r="B117" s="1149" t="s">
        <v>1260</v>
      </c>
      <c r="C117" s="944">
        <v>196839</v>
      </c>
      <c r="D117" s="1180">
        <v>-84965</v>
      </c>
      <c r="E117" s="954">
        <f t="shared" si="13"/>
        <v>111874</v>
      </c>
      <c r="F117" s="1152">
        <v>111874</v>
      </c>
      <c r="G117" s="1184">
        <v>88510</v>
      </c>
      <c r="H117" s="1155">
        <f t="shared" si="14"/>
        <v>0</v>
      </c>
      <c r="I117" s="513">
        <f t="shared" si="0"/>
        <v>1</v>
      </c>
      <c r="J117" s="943"/>
      <c r="K117" s="1095"/>
      <c r="L117" s="943"/>
      <c r="M117" s="943"/>
      <c r="N117" s="1095"/>
    </row>
    <row r="118" spans="1:14" s="33" customFormat="1" ht="17.100000000000001" customHeight="1">
      <c r="A118" s="945" t="s">
        <v>1261</v>
      </c>
      <c r="B118" s="1149" t="s">
        <v>1262</v>
      </c>
      <c r="C118" s="944">
        <v>381322</v>
      </c>
      <c r="D118" s="1180">
        <v>157978</v>
      </c>
      <c r="E118" s="954">
        <f t="shared" si="13"/>
        <v>539300</v>
      </c>
      <c r="F118" s="1152">
        <v>539300</v>
      </c>
      <c r="G118" s="1184">
        <v>422839</v>
      </c>
      <c r="H118" s="1155">
        <f t="shared" si="14"/>
        <v>0</v>
      </c>
      <c r="I118" s="513">
        <f t="shared" si="0"/>
        <v>1</v>
      </c>
      <c r="J118" s="943"/>
      <c r="K118" s="1095"/>
      <c r="L118" s="943"/>
      <c r="M118" s="943"/>
      <c r="N118" s="1095"/>
    </row>
    <row r="119" spans="1:14" s="33" customFormat="1" ht="17.100000000000001" customHeight="1">
      <c r="A119" s="945" t="s">
        <v>1263</v>
      </c>
      <c r="B119" s="1149" t="s">
        <v>1264</v>
      </c>
      <c r="C119" s="944">
        <v>1335755</v>
      </c>
      <c r="D119" s="1180">
        <v>412262</v>
      </c>
      <c r="E119" s="954">
        <f t="shared" si="13"/>
        <v>1748017</v>
      </c>
      <c r="F119" s="1152">
        <v>1748017</v>
      </c>
      <c r="G119" s="1152">
        <v>129829</v>
      </c>
      <c r="H119" s="1155">
        <f t="shared" si="14"/>
        <v>0</v>
      </c>
      <c r="I119" s="513">
        <f t="shared" si="0"/>
        <v>1</v>
      </c>
      <c r="J119" s="943"/>
      <c r="K119" s="1095"/>
      <c r="L119" s="943"/>
      <c r="M119" s="943"/>
      <c r="N119" s="1095"/>
    </row>
    <row r="120" spans="1:14" s="33" customFormat="1" ht="10.5" customHeight="1">
      <c r="A120" s="945"/>
      <c r="B120" s="1149"/>
      <c r="C120" s="1164"/>
      <c r="D120" s="1180"/>
      <c r="E120" s="1152">
        <f t="shared" si="13"/>
        <v>0</v>
      </c>
      <c r="F120" s="1152"/>
      <c r="G120" s="1155"/>
      <c r="H120" s="1155"/>
      <c r="I120" s="513" t="str">
        <f t="shared" si="0"/>
        <v/>
      </c>
      <c r="J120" s="943"/>
      <c r="K120" s="1095"/>
      <c r="L120" s="943"/>
      <c r="M120" s="943"/>
      <c r="N120" s="1095"/>
    </row>
    <row r="121" spans="1:14" s="33" customFormat="1" ht="17.100000000000001" customHeight="1">
      <c r="A121" s="953" t="s">
        <v>1265</v>
      </c>
      <c r="B121" s="1147" t="s">
        <v>1266</v>
      </c>
      <c r="C121" s="1177">
        <f>SUM(C123:C128)</f>
        <v>0</v>
      </c>
      <c r="D121" s="1177">
        <f>SUM(D123:D128)</f>
        <v>296897</v>
      </c>
      <c r="E121" s="1148">
        <f t="shared" si="13"/>
        <v>296897</v>
      </c>
      <c r="F121" s="1148">
        <f t="shared" ref="F121:G121" si="15">SUM(F122:F128)</f>
        <v>296897</v>
      </c>
      <c r="G121" s="1148">
        <f t="shared" si="15"/>
        <v>287353</v>
      </c>
      <c r="H121" s="1148">
        <f>SUM(H122:H128)</f>
        <v>0</v>
      </c>
      <c r="I121" s="942">
        <f t="shared" si="0"/>
        <v>1</v>
      </c>
      <c r="J121" s="943"/>
      <c r="K121" s="1095"/>
      <c r="L121" s="943"/>
      <c r="M121" s="943"/>
      <c r="N121" s="1095"/>
    </row>
    <row r="122" spans="1:14" s="33" customFormat="1" ht="17.100000000000001" customHeight="1">
      <c r="A122" s="945">
        <v>51201</v>
      </c>
      <c r="B122" s="1149" t="s">
        <v>1267</v>
      </c>
      <c r="C122" s="1164">
        <v>0</v>
      </c>
      <c r="D122" s="1180">
        <v>0</v>
      </c>
      <c r="E122" s="954">
        <f t="shared" si="13"/>
        <v>0</v>
      </c>
      <c r="F122" s="1152">
        <v>0</v>
      </c>
      <c r="G122" s="1152">
        <v>0</v>
      </c>
      <c r="H122" s="1155">
        <f t="shared" ref="H122:H128" si="16">E122-F122</f>
        <v>0</v>
      </c>
      <c r="I122" s="513" t="str">
        <f t="shared" si="0"/>
        <v/>
      </c>
      <c r="J122" s="943"/>
      <c r="K122" s="1095"/>
      <c r="L122" s="943"/>
      <c r="M122" s="943"/>
      <c r="N122" s="1095"/>
    </row>
    <row r="123" spans="1:14" s="33" customFormat="1" ht="17.100000000000001" customHeight="1">
      <c r="A123" s="945">
        <v>51501</v>
      </c>
      <c r="B123" s="1149" t="s">
        <v>1268</v>
      </c>
      <c r="C123" s="1164">
        <v>0</v>
      </c>
      <c r="D123" s="1160">
        <v>16456</v>
      </c>
      <c r="E123" s="954">
        <f t="shared" si="13"/>
        <v>16456</v>
      </c>
      <c r="F123" s="1155">
        <v>16456</v>
      </c>
      <c r="G123" s="1155">
        <v>6912</v>
      </c>
      <c r="H123" s="1155">
        <f t="shared" si="16"/>
        <v>0</v>
      </c>
      <c r="I123" s="513">
        <f t="shared" si="0"/>
        <v>1</v>
      </c>
      <c r="J123" s="943"/>
      <c r="K123" s="1095"/>
      <c r="L123" s="943"/>
      <c r="M123" s="943"/>
      <c r="N123" s="1095"/>
    </row>
    <row r="124" spans="1:14" s="33" customFormat="1" ht="17.100000000000001" customHeight="1">
      <c r="A124" s="945">
        <v>52101</v>
      </c>
      <c r="B124" s="1149" t="s">
        <v>1269</v>
      </c>
      <c r="C124" s="1164">
        <v>0</v>
      </c>
      <c r="D124" s="1180">
        <v>0</v>
      </c>
      <c r="E124" s="954">
        <f t="shared" si="13"/>
        <v>0</v>
      </c>
      <c r="F124" s="1155">
        <v>0</v>
      </c>
      <c r="G124" s="1155">
        <v>0</v>
      </c>
      <c r="H124" s="1155">
        <f t="shared" si="16"/>
        <v>0</v>
      </c>
      <c r="I124" s="513" t="str">
        <f t="shared" si="0"/>
        <v/>
      </c>
      <c r="J124" s="943"/>
      <c r="K124" s="1095"/>
      <c r="L124" s="943"/>
      <c r="M124" s="943"/>
      <c r="N124" s="1095"/>
    </row>
    <row r="125" spans="1:14" s="33" customFormat="1" ht="17.100000000000001" customHeight="1">
      <c r="A125" s="945">
        <v>52301</v>
      </c>
      <c r="B125" s="1149" t="s">
        <v>1270</v>
      </c>
      <c r="C125" s="1164">
        <v>0</v>
      </c>
      <c r="D125" s="1180">
        <v>0</v>
      </c>
      <c r="E125" s="954">
        <f t="shared" si="13"/>
        <v>0</v>
      </c>
      <c r="F125" s="1155">
        <v>0</v>
      </c>
      <c r="G125" s="1155">
        <v>0</v>
      </c>
      <c r="H125" s="1155">
        <f t="shared" si="16"/>
        <v>0</v>
      </c>
      <c r="I125" s="513" t="str">
        <f t="shared" si="0"/>
        <v/>
      </c>
      <c r="J125" s="943"/>
      <c r="K125" s="1095"/>
      <c r="L125" s="943"/>
      <c r="M125" s="943"/>
      <c r="N125" s="1095"/>
    </row>
    <row r="126" spans="1:14" s="33" customFormat="1" ht="17.100000000000001" customHeight="1">
      <c r="A126" s="945">
        <v>56401</v>
      </c>
      <c r="B126" s="1149" t="s">
        <v>1271</v>
      </c>
      <c r="C126" s="1164">
        <v>0</v>
      </c>
      <c r="D126" s="1169">
        <v>0</v>
      </c>
      <c r="E126" s="954">
        <f t="shared" si="13"/>
        <v>0</v>
      </c>
      <c r="F126" s="1155">
        <v>0</v>
      </c>
      <c r="G126" s="1155">
        <v>0</v>
      </c>
      <c r="H126" s="1155">
        <f t="shared" si="16"/>
        <v>0</v>
      </c>
      <c r="I126" s="513" t="str">
        <f t="shared" si="0"/>
        <v/>
      </c>
      <c r="J126" s="943"/>
      <c r="K126" s="1095"/>
      <c r="L126" s="943"/>
      <c r="M126" s="943"/>
      <c r="N126" s="1095"/>
    </row>
    <row r="127" spans="1:14" s="33" customFormat="1" ht="17.100000000000001" customHeight="1">
      <c r="A127" s="945">
        <v>56501</v>
      </c>
      <c r="B127" s="1149" t="s">
        <v>1272</v>
      </c>
      <c r="C127" s="1152">
        <v>0</v>
      </c>
      <c r="D127" s="1167">
        <v>280441</v>
      </c>
      <c r="E127" s="954">
        <f t="shared" si="13"/>
        <v>280441</v>
      </c>
      <c r="F127" s="1155">
        <v>280441</v>
      </c>
      <c r="G127" s="1155">
        <v>280441</v>
      </c>
      <c r="H127" s="1155">
        <f t="shared" si="16"/>
        <v>0</v>
      </c>
      <c r="I127" s="513">
        <f t="shared" si="0"/>
        <v>1</v>
      </c>
      <c r="J127" s="943"/>
      <c r="K127" s="1095"/>
      <c r="L127" s="943"/>
      <c r="M127" s="943"/>
      <c r="N127" s="1095"/>
    </row>
    <row r="128" spans="1:14" s="33" customFormat="1" ht="17.100000000000001" customHeight="1">
      <c r="A128" s="945">
        <v>56601</v>
      </c>
      <c r="B128" s="1149" t="s">
        <v>1273</v>
      </c>
      <c r="C128" s="1152">
        <v>0</v>
      </c>
      <c r="D128" s="1156">
        <v>0</v>
      </c>
      <c r="E128" s="954">
        <f t="shared" si="13"/>
        <v>0</v>
      </c>
      <c r="F128" s="1155">
        <v>0</v>
      </c>
      <c r="G128" s="1155">
        <v>0</v>
      </c>
      <c r="H128" s="1155">
        <f t="shared" si="16"/>
        <v>0</v>
      </c>
      <c r="I128" s="513" t="str">
        <f t="shared" si="0"/>
        <v/>
      </c>
      <c r="J128" s="943"/>
      <c r="K128" s="1095"/>
      <c r="L128" s="943"/>
      <c r="M128" s="943"/>
      <c r="N128" s="1095"/>
    </row>
    <row r="129" spans="1:14" s="33" customFormat="1" ht="9.75" customHeight="1">
      <c r="A129" s="945"/>
      <c r="B129" s="1149"/>
      <c r="C129" s="1152"/>
      <c r="D129" s="1156"/>
      <c r="E129" s="1152"/>
      <c r="F129" s="1152"/>
      <c r="G129" s="1155"/>
      <c r="H129" s="1155"/>
      <c r="I129" s="513"/>
      <c r="J129" s="943"/>
      <c r="K129" s="1095"/>
      <c r="L129" s="943"/>
      <c r="M129" s="943"/>
      <c r="N129" s="1095"/>
    </row>
    <row r="130" spans="1:14" s="33" customFormat="1" ht="17.100000000000001" customHeight="1">
      <c r="A130" s="957">
        <v>90000</v>
      </c>
      <c r="B130" s="1147" t="s">
        <v>567</v>
      </c>
      <c r="C130" s="1148">
        <f>SUM(C131:C133)</f>
        <v>18000000</v>
      </c>
      <c r="D130" s="1148">
        <f>SUM(D131:D133)</f>
        <v>-2803638</v>
      </c>
      <c r="E130" s="1148">
        <f>SUM(E131:E133)</f>
        <v>15196362</v>
      </c>
      <c r="F130" s="1148">
        <f t="shared" ref="F130:G130" si="17">SUM(F131:F133)</f>
        <v>15196362</v>
      </c>
      <c r="G130" s="1148">
        <f t="shared" si="17"/>
        <v>15196362</v>
      </c>
      <c r="H130" s="1185">
        <f t="shared" ref="H130:H132" si="18">E130-F130</f>
        <v>0</v>
      </c>
      <c r="I130" s="942">
        <f t="shared" ref="I130:I132" si="19">IF(E130=0,"",F130/E130)</f>
        <v>1</v>
      </c>
      <c r="J130" s="943"/>
      <c r="K130" s="1095"/>
      <c r="L130" s="943"/>
      <c r="M130" s="943"/>
      <c r="N130" s="1095"/>
    </row>
    <row r="131" spans="1:14" s="33" customFormat="1" ht="17.100000000000001" customHeight="1">
      <c r="A131" s="945">
        <v>91101</v>
      </c>
      <c r="B131" s="958" t="s">
        <v>1274</v>
      </c>
      <c r="C131" s="1155">
        <v>10000000</v>
      </c>
      <c r="D131" s="1156">
        <v>-16</v>
      </c>
      <c r="E131" s="954">
        <f t="shared" ref="E131:E132" si="20">C131+D131</f>
        <v>9999984</v>
      </c>
      <c r="F131" s="1155">
        <v>9999984</v>
      </c>
      <c r="G131" s="1155">
        <v>9999984</v>
      </c>
      <c r="H131" s="1155">
        <f t="shared" si="18"/>
        <v>0</v>
      </c>
      <c r="I131" s="513">
        <f t="shared" si="19"/>
        <v>1</v>
      </c>
      <c r="J131" s="943"/>
      <c r="K131" s="1095"/>
      <c r="L131" s="943"/>
      <c r="M131" s="943"/>
      <c r="N131" s="1095"/>
    </row>
    <row r="132" spans="1:14" s="33" customFormat="1" ht="17.100000000000001" customHeight="1">
      <c r="A132" s="945">
        <v>92101</v>
      </c>
      <c r="B132" s="958" t="s">
        <v>1275</v>
      </c>
      <c r="C132" s="1155">
        <v>8000000</v>
      </c>
      <c r="D132" s="1156">
        <v>-2803622</v>
      </c>
      <c r="E132" s="954">
        <f t="shared" si="20"/>
        <v>5196378</v>
      </c>
      <c r="F132" s="1155">
        <v>5196378</v>
      </c>
      <c r="G132" s="1155">
        <v>5196378</v>
      </c>
      <c r="H132" s="1155">
        <f t="shared" si="18"/>
        <v>0</v>
      </c>
      <c r="I132" s="513">
        <f t="shared" si="19"/>
        <v>1</v>
      </c>
      <c r="J132" s="943"/>
      <c r="K132" s="1095"/>
      <c r="L132" s="943"/>
      <c r="M132" s="943"/>
      <c r="N132" s="1095"/>
    </row>
    <row r="133" spans="1:14" s="33" customFormat="1" ht="10.5" customHeight="1">
      <c r="A133" s="953"/>
      <c r="B133" s="1147"/>
      <c r="C133" s="1152"/>
      <c r="D133" s="1156"/>
      <c r="E133" s="1152"/>
      <c r="F133" s="1155"/>
      <c r="G133" s="1155"/>
      <c r="H133" s="1155"/>
      <c r="I133" s="513"/>
      <c r="J133" s="943"/>
      <c r="K133" s="1095"/>
      <c r="L133" s="943"/>
      <c r="M133" s="943"/>
      <c r="N133" s="1095"/>
    </row>
    <row r="134" spans="1:14" s="6" customFormat="1" ht="20.25" customHeight="1" thickBot="1">
      <c r="A134" s="959"/>
      <c r="B134" s="960" t="s">
        <v>570</v>
      </c>
      <c r="C134" s="961">
        <f>+C130+C121+C70+C49+C10</f>
        <v>88528385</v>
      </c>
      <c r="D134" s="961">
        <f>+D130+D121+D70+D49+D10+1</f>
        <v>14404621</v>
      </c>
      <c r="E134" s="961">
        <f>+E121+E70+E49+E10+E130</f>
        <v>102933006</v>
      </c>
      <c r="F134" s="961">
        <f>+F121+F70+F49+F10+F130</f>
        <v>102933006</v>
      </c>
      <c r="G134" s="961">
        <f>+G121+G70+G49+G10+G130-1</f>
        <v>94691107</v>
      </c>
      <c r="H134" s="961">
        <f>+H121+H70+H49+H10+H130</f>
        <v>0</v>
      </c>
      <c r="I134" s="962">
        <f t="shared" si="0"/>
        <v>1</v>
      </c>
      <c r="J134" s="943"/>
      <c r="K134" s="963"/>
      <c r="L134" s="943"/>
      <c r="M134" s="943"/>
    </row>
    <row r="135" spans="1:14" ht="12" customHeight="1">
      <c r="C135" s="1097"/>
      <c r="D135" s="1097"/>
      <c r="E135" s="1097"/>
      <c r="F135" s="1097"/>
      <c r="G135" s="1097"/>
      <c r="H135" s="1097"/>
      <c r="I135" s="1097"/>
    </row>
    <row r="137" spans="1:14" ht="36" customHeight="1"/>
  </sheetData>
  <mergeCells count="8">
    <mergeCell ref="A7:B8"/>
    <mergeCell ref="A1:I1"/>
    <mergeCell ref="A2:I2"/>
    <mergeCell ref="A3:I3"/>
    <mergeCell ref="A4:I4"/>
    <mergeCell ref="A5:I5"/>
    <mergeCell ref="C6:E6"/>
    <mergeCell ref="H6:I6"/>
  </mergeCells>
  <printOptions horizontalCentered="1"/>
  <pageMargins left="0.39370078740157483" right="0.39370078740157483" top="0.51181102362204722" bottom="0.19685039370078741" header="0.31496062992125984" footer="0.15748031496062992"/>
  <pageSetup scale="80" orientation="landscape" r:id="rId1"/>
  <drawing r:id="rId2"/>
</worksheet>
</file>

<file path=xl/worksheets/sheet27.xml><?xml version="1.0" encoding="utf-8"?>
<worksheet xmlns="http://schemas.openxmlformats.org/spreadsheetml/2006/main" xmlns:r="http://schemas.openxmlformats.org/officeDocument/2006/relationships">
  <dimension ref="A1:I33"/>
  <sheetViews>
    <sheetView view="pageBreakPreview" topLeftCell="A20" zoomScaleNormal="100" zoomScaleSheetLayoutView="100" workbookViewId="0">
      <selection activeCell="E41" sqref="E41"/>
    </sheetView>
  </sheetViews>
  <sheetFormatPr baseColWidth="10" defaultColWidth="11.42578125" defaultRowHeight="15"/>
  <cols>
    <col min="1" max="1" width="32.140625" customWidth="1"/>
    <col min="2" max="2" width="13.42578125" customWidth="1"/>
    <col min="3" max="3" width="12.85546875" customWidth="1"/>
    <col min="4" max="4" width="13.5703125" customWidth="1"/>
    <col min="5" max="5" width="13.42578125" customWidth="1"/>
    <col min="6" max="6" width="14.28515625" customWidth="1"/>
    <col min="7" max="7" width="12.7109375" customWidth="1"/>
  </cols>
  <sheetData>
    <row r="1" spans="1:9" ht="15.75">
      <c r="A1" s="1251" t="s">
        <v>23</v>
      </c>
      <c r="B1" s="1251"/>
      <c r="C1" s="1251"/>
      <c r="D1" s="1251"/>
      <c r="E1" s="1251"/>
      <c r="F1" s="1251"/>
      <c r="G1" s="1251"/>
      <c r="H1" s="636"/>
      <c r="I1" s="636"/>
    </row>
    <row r="2" spans="1:9" ht="15.75" customHeight="1">
      <c r="A2" s="1252" t="s">
        <v>787</v>
      </c>
      <c r="B2" s="1252"/>
      <c r="C2" s="1252"/>
      <c r="D2" s="1252"/>
      <c r="E2" s="1252"/>
      <c r="F2" s="1252"/>
      <c r="G2" s="1252"/>
      <c r="H2" s="637"/>
      <c r="I2" s="637"/>
    </row>
    <row r="3" spans="1:9" ht="15.75" customHeight="1">
      <c r="A3" s="1252" t="s">
        <v>788</v>
      </c>
      <c r="B3" s="1252"/>
      <c r="C3" s="1252"/>
      <c r="D3" s="1252"/>
      <c r="E3" s="1252"/>
      <c r="F3" s="1252"/>
      <c r="G3" s="1252"/>
      <c r="H3" s="637"/>
      <c r="I3" s="637"/>
    </row>
    <row r="4" spans="1:9" ht="16.5" customHeight="1">
      <c r="A4" s="1252" t="str">
        <f>'ETCA-I-01'!A3:G3</f>
        <v>TELEVISORA DE HERMOSILLO, S.A. de C.V.</v>
      </c>
      <c r="B4" s="1252"/>
      <c r="C4" s="1252"/>
      <c r="D4" s="1252"/>
      <c r="E4" s="1252"/>
      <c r="F4" s="1252"/>
      <c r="G4" s="1252"/>
      <c r="H4" s="637"/>
      <c r="I4" s="637"/>
    </row>
    <row r="5" spans="1:9" ht="15.75" customHeight="1">
      <c r="A5" s="1492" t="str">
        <f>'ETCA-I-03'!A4:D4</f>
        <v>Del 01 de Enero al 31 de Diciembre de 2019</v>
      </c>
      <c r="B5" s="1492"/>
      <c r="C5" s="1492"/>
      <c r="D5" s="1492"/>
      <c r="E5" s="1492"/>
      <c r="F5" s="1492"/>
      <c r="G5" s="1492"/>
      <c r="H5" s="638"/>
      <c r="I5" s="638"/>
    </row>
    <row r="6" spans="1:9" ht="15.75" customHeight="1" thickBot="1">
      <c r="A6" s="1308" t="s">
        <v>87</v>
      </c>
      <c r="B6" s="1308"/>
      <c r="C6" s="1308"/>
      <c r="D6" s="1308"/>
      <c r="E6" s="1308"/>
      <c r="F6" s="1308"/>
      <c r="G6" s="1308"/>
      <c r="H6" s="639"/>
      <c r="I6" s="639"/>
    </row>
    <row r="7" spans="1:9" ht="15.75" thickBot="1">
      <c r="A7" s="1485" t="s">
        <v>88</v>
      </c>
      <c r="B7" s="1487" t="s">
        <v>573</v>
      </c>
      <c r="C7" s="1488"/>
      <c r="D7" s="1488"/>
      <c r="E7" s="1488"/>
      <c r="F7" s="1489"/>
      <c r="G7" s="1490" t="s">
        <v>574</v>
      </c>
    </row>
    <row r="8" spans="1:9" ht="28.5" customHeight="1" thickBot="1">
      <c r="A8" s="1486"/>
      <c r="B8" s="613" t="s">
        <v>575</v>
      </c>
      <c r="C8" s="613" t="s">
        <v>576</v>
      </c>
      <c r="D8" s="613" t="s">
        <v>577</v>
      </c>
      <c r="E8" s="613" t="s">
        <v>789</v>
      </c>
      <c r="F8" s="613" t="s">
        <v>675</v>
      </c>
      <c r="G8" s="1491"/>
    </row>
    <row r="9" spans="1:9" ht="19.5">
      <c r="A9" s="630" t="s">
        <v>790</v>
      </c>
      <c r="B9" s="1111">
        <f t="shared" ref="B9:G9" si="0">B10+B11+B12+B13+B14+B15+B16+B19</f>
        <v>57610577</v>
      </c>
      <c r="C9" s="1111">
        <f t="shared" si="0"/>
        <v>16027201</v>
      </c>
      <c r="D9" s="1111">
        <f t="shared" si="0"/>
        <v>73637779</v>
      </c>
      <c r="E9" s="1111">
        <f t="shared" si="0"/>
        <v>73637779</v>
      </c>
      <c r="F9" s="1111">
        <f t="shared" si="0"/>
        <v>68574484</v>
      </c>
      <c r="G9" s="1111">
        <f t="shared" si="0"/>
        <v>0</v>
      </c>
    </row>
    <row r="10" spans="1:9" ht="19.5">
      <c r="A10" s="631" t="s">
        <v>791</v>
      </c>
      <c r="B10" s="1112">
        <f>+'ETCA-II-13'!C10</f>
        <v>57610577</v>
      </c>
      <c r="C10" s="1112">
        <f>+'ETCA-II-13'!D10</f>
        <v>16027201</v>
      </c>
      <c r="D10" s="1113">
        <f>B10+C10+1</f>
        <v>73637779</v>
      </c>
      <c r="E10" s="1112">
        <f>+'ETCA-II-13'!F10</f>
        <v>73637779</v>
      </c>
      <c r="F10" s="1112">
        <f>+'ETCA-II-13'!G10</f>
        <v>68574484</v>
      </c>
      <c r="G10" s="1113">
        <f t="shared" ref="G10:G15" si="1">D10-E10</f>
        <v>0</v>
      </c>
    </row>
    <row r="11" spans="1:9">
      <c r="A11" s="631" t="s">
        <v>792</v>
      </c>
      <c r="B11" s="1112"/>
      <c r="C11" s="1114"/>
      <c r="D11" s="1113">
        <f t="shared" ref="D11:D19" si="2">B11+C11</f>
        <v>0</v>
      </c>
      <c r="E11" s="1114"/>
      <c r="F11" s="1114"/>
      <c r="G11" s="1113">
        <f t="shared" si="1"/>
        <v>0</v>
      </c>
    </row>
    <row r="12" spans="1:9">
      <c r="A12" s="631" t="s">
        <v>793</v>
      </c>
      <c r="B12" s="1112"/>
      <c r="C12" s="1114"/>
      <c r="D12" s="1113">
        <f t="shared" si="2"/>
        <v>0</v>
      </c>
      <c r="E12" s="1114"/>
      <c r="F12" s="1114"/>
      <c r="G12" s="1113">
        <f t="shared" si="1"/>
        <v>0</v>
      </c>
    </row>
    <row r="13" spans="1:9">
      <c r="A13" s="631" t="s">
        <v>794</v>
      </c>
      <c r="B13" s="1112"/>
      <c r="C13" s="1114"/>
      <c r="D13" s="1113">
        <f t="shared" si="2"/>
        <v>0</v>
      </c>
      <c r="E13" s="1114"/>
      <c r="F13" s="1114"/>
      <c r="G13" s="1113">
        <f t="shared" si="1"/>
        <v>0</v>
      </c>
    </row>
    <row r="14" spans="1:9">
      <c r="A14" s="631" t="s">
        <v>795</v>
      </c>
      <c r="B14" s="1112"/>
      <c r="C14" s="1114"/>
      <c r="D14" s="1113">
        <f t="shared" si="2"/>
        <v>0</v>
      </c>
      <c r="E14" s="1114"/>
      <c r="F14" s="1114"/>
      <c r="G14" s="1113">
        <f t="shared" si="1"/>
        <v>0</v>
      </c>
    </row>
    <row r="15" spans="1:9">
      <c r="A15" s="631" t="s">
        <v>796</v>
      </c>
      <c r="B15" s="1112"/>
      <c r="C15" s="1114"/>
      <c r="D15" s="1113">
        <f t="shared" si="2"/>
        <v>0</v>
      </c>
      <c r="E15" s="1114"/>
      <c r="F15" s="1114"/>
      <c r="G15" s="1113">
        <f t="shared" si="1"/>
        <v>0</v>
      </c>
    </row>
    <row r="16" spans="1:9" ht="29.25">
      <c r="A16" s="631" t="s">
        <v>797</v>
      </c>
      <c r="B16" s="1111">
        <f t="shared" ref="B16:G16" si="3">B17+B18</f>
        <v>0</v>
      </c>
      <c r="C16" s="1111">
        <f t="shared" si="3"/>
        <v>0</v>
      </c>
      <c r="D16" s="1111">
        <f t="shared" si="3"/>
        <v>0</v>
      </c>
      <c r="E16" s="1111">
        <f t="shared" si="3"/>
        <v>0</v>
      </c>
      <c r="F16" s="1111">
        <f t="shared" si="3"/>
        <v>0</v>
      </c>
      <c r="G16" s="1111">
        <f t="shared" si="3"/>
        <v>0</v>
      </c>
    </row>
    <row r="17" spans="1:7">
      <c r="A17" s="632" t="s">
        <v>798</v>
      </c>
      <c r="B17" s="692"/>
      <c r="C17" s="693"/>
      <c r="D17" s="691">
        <f t="shared" si="2"/>
        <v>0</v>
      </c>
      <c r="E17" s="693"/>
      <c r="F17" s="693"/>
      <c r="G17" s="691">
        <f>D17-E17</f>
        <v>0</v>
      </c>
    </row>
    <row r="18" spans="1:7">
      <c r="A18" s="632" t="s">
        <v>799</v>
      </c>
      <c r="B18" s="692"/>
      <c r="C18" s="693"/>
      <c r="D18" s="691">
        <f t="shared" si="2"/>
        <v>0</v>
      </c>
      <c r="E18" s="693"/>
      <c r="F18" s="693"/>
      <c r="G18" s="691">
        <f>D18-E18</f>
        <v>0</v>
      </c>
    </row>
    <row r="19" spans="1:7">
      <c r="A19" s="631" t="s">
        <v>800</v>
      </c>
      <c r="B19" s="692"/>
      <c r="C19" s="693"/>
      <c r="D19" s="691">
        <f t="shared" si="2"/>
        <v>0</v>
      </c>
      <c r="E19" s="693"/>
      <c r="F19" s="693"/>
      <c r="G19" s="691">
        <f>D19-E19</f>
        <v>0</v>
      </c>
    </row>
    <row r="20" spans="1:7">
      <c r="A20" s="631"/>
      <c r="B20" s="690"/>
      <c r="C20" s="691"/>
      <c r="D20" s="691"/>
      <c r="E20" s="691"/>
      <c r="F20" s="691"/>
      <c r="G20" s="691"/>
    </row>
    <row r="21" spans="1:7" ht="19.5">
      <c r="A21" s="630" t="s">
        <v>801</v>
      </c>
      <c r="B21" s="690">
        <f t="shared" ref="B21:G21" si="4">B22+B23+B24+B25+B26+B27+B28+B31</f>
        <v>0</v>
      </c>
      <c r="C21" s="690">
        <f t="shared" si="4"/>
        <v>0</v>
      </c>
      <c r="D21" s="690">
        <f t="shared" si="4"/>
        <v>0</v>
      </c>
      <c r="E21" s="690">
        <f t="shared" si="4"/>
        <v>0</v>
      </c>
      <c r="F21" s="690">
        <f t="shared" si="4"/>
        <v>0</v>
      </c>
      <c r="G21" s="690">
        <f t="shared" si="4"/>
        <v>0</v>
      </c>
    </row>
    <row r="22" spans="1:7" ht="19.5">
      <c r="A22" s="631" t="s">
        <v>791</v>
      </c>
      <c r="B22" s="692"/>
      <c r="C22" s="693"/>
      <c r="D22" s="691">
        <f t="shared" ref="D22:D27" si="5">B22+C22</f>
        <v>0</v>
      </c>
      <c r="E22" s="693"/>
      <c r="F22" s="693"/>
      <c r="G22" s="691">
        <f t="shared" ref="G22:G27" si="6">D22-E22</f>
        <v>0</v>
      </c>
    </row>
    <row r="23" spans="1:7">
      <c r="A23" s="631" t="s">
        <v>792</v>
      </c>
      <c r="B23" s="692"/>
      <c r="C23" s="693"/>
      <c r="D23" s="691">
        <f t="shared" si="5"/>
        <v>0</v>
      </c>
      <c r="E23" s="693"/>
      <c r="F23" s="693"/>
      <c r="G23" s="691">
        <f t="shared" si="6"/>
        <v>0</v>
      </c>
    </row>
    <row r="24" spans="1:7">
      <c r="A24" s="631" t="s">
        <v>793</v>
      </c>
      <c r="B24" s="692"/>
      <c r="C24" s="693"/>
      <c r="D24" s="691">
        <f t="shared" si="5"/>
        <v>0</v>
      </c>
      <c r="E24" s="693"/>
      <c r="F24" s="693"/>
      <c r="G24" s="691">
        <f t="shared" si="6"/>
        <v>0</v>
      </c>
    </row>
    <row r="25" spans="1:7">
      <c r="A25" s="631" t="s">
        <v>794</v>
      </c>
      <c r="B25" s="692"/>
      <c r="C25" s="693"/>
      <c r="D25" s="691">
        <f t="shared" si="5"/>
        <v>0</v>
      </c>
      <c r="E25" s="693"/>
      <c r="F25" s="693"/>
      <c r="G25" s="691">
        <f t="shared" si="6"/>
        <v>0</v>
      </c>
    </row>
    <row r="26" spans="1:7">
      <c r="A26" s="631" t="s">
        <v>795</v>
      </c>
      <c r="B26" s="692"/>
      <c r="C26" s="693"/>
      <c r="D26" s="691">
        <f t="shared" si="5"/>
        <v>0</v>
      </c>
      <c r="E26" s="693"/>
      <c r="F26" s="693"/>
      <c r="G26" s="691">
        <f t="shared" si="6"/>
        <v>0</v>
      </c>
    </row>
    <row r="27" spans="1:7">
      <c r="A27" s="631" t="s">
        <v>796</v>
      </c>
      <c r="B27" s="692"/>
      <c r="C27" s="693"/>
      <c r="D27" s="691">
        <f t="shared" si="5"/>
        <v>0</v>
      </c>
      <c r="E27" s="693"/>
      <c r="F27" s="693"/>
      <c r="G27" s="691">
        <f t="shared" si="6"/>
        <v>0</v>
      </c>
    </row>
    <row r="28" spans="1:7" ht="29.25">
      <c r="A28" s="631" t="s">
        <v>797</v>
      </c>
      <c r="B28" s="690">
        <f t="shared" ref="B28:G28" si="7">B29+B30</f>
        <v>0</v>
      </c>
      <c r="C28" s="690">
        <f t="shared" si="7"/>
        <v>0</v>
      </c>
      <c r="D28" s="690">
        <f t="shared" si="7"/>
        <v>0</v>
      </c>
      <c r="E28" s="690">
        <f t="shared" si="7"/>
        <v>0</v>
      </c>
      <c r="F28" s="690">
        <f t="shared" si="7"/>
        <v>0</v>
      </c>
      <c r="G28" s="690">
        <f t="shared" si="7"/>
        <v>0</v>
      </c>
    </row>
    <row r="29" spans="1:7">
      <c r="A29" s="632" t="s">
        <v>798</v>
      </c>
      <c r="B29" s="692"/>
      <c r="C29" s="693"/>
      <c r="D29" s="691">
        <f>B29+C29</f>
        <v>0</v>
      </c>
      <c r="E29" s="693"/>
      <c r="F29" s="693"/>
      <c r="G29" s="691">
        <f>D29-E29</f>
        <v>0</v>
      </c>
    </row>
    <row r="30" spans="1:7">
      <c r="A30" s="632" t="s">
        <v>799</v>
      </c>
      <c r="B30" s="692"/>
      <c r="C30" s="693"/>
      <c r="D30" s="691">
        <f>B30+C30</f>
        <v>0</v>
      </c>
      <c r="E30" s="693"/>
      <c r="F30" s="693"/>
      <c r="G30" s="691">
        <f>D30-E30</f>
        <v>0</v>
      </c>
    </row>
    <row r="31" spans="1:7">
      <c r="A31" s="631" t="s">
        <v>800</v>
      </c>
      <c r="B31" s="692"/>
      <c r="C31" s="693"/>
      <c r="D31" s="691">
        <f>B31+C31</f>
        <v>0</v>
      </c>
      <c r="E31" s="693"/>
      <c r="F31" s="693"/>
      <c r="G31" s="691">
        <f>D31-E31</f>
        <v>0</v>
      </c>
    </row>
    <row r="32" spans="1:7" ht="19.5">
      <c r="A32" s="630" t="s">
        <v>802</v>
      </c>
      <c r="B32" s="690">
        <f t="shared" ref="B32:G32" si="8">B9+B21</f>
        <v>57610577</v>
      </c>
      <c r="C32" s="690">
        <f t="shared" si="8"/>
        <v>16027201</v>
      </c>
      <c r="D32" s="690">
        <f t="shared" si="8"/>
        <v>73637779</v>
      </c>
      <c r="E32" s="690">
        <f t="shared" si="8"/>
        <v>73637779</v>
      </c>
      <c r="F32" s="690">
        <f t="shared" si="8"/>
        <v>68574484</v>
      </c>
      <c r="G32" s="690">
        <f t="shared" si="8"/>
        <v>0</v>
      </c>
    </row>
    <row r="33" spans="1:7" ht="15.75" thickBot="1">
      <c r="A33" s="633"/>
      <c r="B33" s="634"/>
      <c r="C33" s="635"/>
      <c r="D33" s="635"/>
      <c r="E33" s="635"/>
      <c r="F33" s="635"/>
      <c r="G33" s="635"/>
    </row>
  </sheetData>
  <sheetProtection insertHyperlinks="0"/>
  <mergeCells count="9">
    <mergeCell ref="A7:A8"/>
    <mergeCell ref="B7:F7"/>
    <mergeCell ref="G7:G8"/>
    <mergeCell ref="A1:G1"/>
    <mergeCell ref="A2:G2"/>
    <mergeCell ref="A3:G3"/>
    <mergeCell ref="A4:G4"/>
    <mergeCell ref="A5:G5"/>
    <mergeCell ref="A6:G6"/>
  </mergeCells>
  <printOptions horizontalCentered="1"/>
  <pageMargins left="0.23622047244094491" right="0.23622047244094491" top="0.74803149606299213" bottom="0.74803149606299213" header="0.31496062992125984" footer="0.31496062992125984"/>
  <pageSetup scale="90" orientation="portrait" r:id="rId1"/>
  <drawing r:id="rId2"/>
</worksheet>
</file>

<file path=xl/worksheets/sheet28.xml><?xml version="1.0" encoding="utf-8"?>
<worksheet xmlns="http://schemas.openxmlformats.org/spreadsheetml/2006/main" xmlns:r="http://schemas.openxmlformats.org/officeDocument/2006/relationships">
  <sheetPr codeName="Hoja16">
    <tabColor rgb="FFFFFF00"/>
    <pageSetUpPr fitToPage="1"/>
  </sheetPr>
  <dimension ref="A1:D49"/>
  <sheetViews>
    <sheetView view="pageBreakPreview" zoomScale="110" zoomScaleNormal="100" zoomScaleSheetLayoutView="110" workbookViewId="0">
      <selection activeCell="D44" sqref="D44"/>
    </sheetView>
  </sheetViews>
  <sheetFormatPr baseColWidth="10" defaultColWidth="11.28515625" defaultRowHeight="16.5"/>
  <cols>
    <col min="1" max="1" width="64.5703125" style="273" customWidth="1"/>
    <col min="2" max="2" width="25.7109375" style="273" customWidth="1"/>
    <col min="3" max="3" width="25.7109375" style="395" customWidth="1"/>
    <col min="4" max="4" width="89.140625" style="273" customWidth="1"/>
    <col min="5" max="16384" width="11.28515625" style="273"/>
  </cols>
  <sheetData>
    <row r="1" spans="1:4">
      <c r="A1" s="1278" t="s">
        <v>23</v>
      </c>
      <c r="B1" s="1278"/>
      <c r="C1" s="1278"/>
      <c r="D1" s="415"/>
    </row>
    <row r="2" spans="1:4" s="274" customFormat="1" ht="15.75">
      <c r="A2" s="1278" t="s">
        <v>13</v>
      </c>
      <c r="B2" s="1278"/>
      <c r="C2" s="1278"/>
    </row>
    <row r="3" spans="1:4" s="274" customFormat="1" ht="15.75">
      <c r="A3" s="1279" t="str">
        <f>'ETCA-I-01'!A3:G3</f>
        <v>TELEVISORA DE HERMOSILLO, S.A. de C.V.</v>
      </c>
      <c r="B3" s="1279"/>
      <c r="C3" s="1279"/>
    </row>
    <row r="4" spans="1:4" s="274" customFormat="1">
      <c r="A4" s="1280" t="str">
        <f>'ETCA-I-01'!A4:G4</f>
        <v>Al 31 de Diciembre de 2019</v>
      </c>
      <c r="B4" s="1280"/>
      <c r="C4" s="1280"/>
    </row>
    <row r="5" spans="1:4" s="275" customFormat="1" ht="17.25" thickBot="1">
      <c r="A5" s="384"/>
      <c r="B5" s="518"/>
      <c r="C5" s="385"/>
    </row>
    <row r="6" spans="1:4" s="387" customFormat="1" ht="27" customHeight="1" thickBot="1">
      <c r="A6" s="386" t="s">
        <v>803</v>
      </c>
      <c r="B6" s="169"/>
      <c r="C6" s="245">
        <f>'ETCA II-04'!E81</f>
        <v>102933006.40000001</v>
      </c>
      <c r="D6" s="396" t="str">
        <f>IF((C6-'ETCA II-04'!E81)&gt;0.9,"ERROR!!!!! EL MONTO NO COINCIDE CON LO REPORTADO EN EL FORMATO ETCA-II-04, EN EL TOTAL DE EGRESOS DEVENGADO ANUAL","")</f>
        <v/>
      </c>
    </row>
    <row r="7" spans="1:4" s="387" customFormat="1" ht="9.75" customHeight="1">
      <c r="A7" s="388"/>
      <c r="B7" s="262"/>
      <c r="C7" s="397"/>
      <c r="D7" s="396"/>
    </row>
    <row r="8" spans="1:4" s="387" customFormat="1" ht="17.25" customHeight="1" thickBot="1">
      <c r="A8" s="389"/>
      <c r="B8" s="265"/>
      <c r="C8" s="398"/>
      <c r="D8" s="396"/>
    </row>
    <row r="9" spans="1:4" ht="20.100000000000001" customHeight="1">
      <c r="A9" s="390" t="s">
        <v>1002</v>
      </c>
      <c r="B9" s="773"/>
      <c r="C9" s="399">
        <f>SUM(B10:B30)</f>
        <v>10296881</v>
      </c>
      <c r="D9" s="400"/>
    </row>
    <row r="10" spans="1:4" ht="20.100000000000001" customHeight="1">
      <c r="A10" s="391" t="s">
        <v>1003</v>
      </c>
      <c r="B10" s="809"/>
      <c r="C10" s="401"/>
      <c r="D10" s="400"/>
    </row>
    <row r="11" spans="1:4" ht="20.100000000000001" customHeight="1">
      <c r="A11" s="391" t="s">
        <v>1004</v>
      </c>
      <c r="B11" s="809"/>
      <c r="C11" s="401"/>
      <c r="D11" s="400"/>
    </row>
    <row r="12" spans="1:4" ht="20.100000000000001" customHeight="1">
      <c r="A12" s="391" t="s">
        <v>548</v>
      </c>
      <c r="B12" s="809">
        <v>16456</v>
      </c>
      <c r="C12" s="401"/>
      <c r="D12" s="400"/>
    </row>
    <row r="13" spans="1:4">
      <c r="A13" s="391" t="s">
        <v>549</v>
      </c>
      <c r="B13" s="809"/>
      <c r="C13" s="401"/>
      <c r="D13" s="400"/>
    </row>
    <row r="14" spans="1:4" ht="20.100000000000001" customHeight="1">
      <c r="A14" s="391" t="s">
        <v>550</v>
      </c>
      <c r="B14" s="809"/>
      <c r="C14" s="401"/>
      <c r="D14" s="400"/>
    </row>
    <row r="15" spans="1:4" ht="20.100000000000001" customHeight="1">
      <c r="A15" s="391" t="s">
        <v>551</v>
      </c>
      <c r="B15" s="809"/>
      <c r="C15" s="401"/>
      <c r="D15" s="400"/>
    </row>
    <row r="16" spans="1:4" ht="20.100000000000001" customHeight="1">
      <c r="A16" s="391" t="s">
        <v>552</v>
      </c>
      <c r="B16" s="809"/>
      <c r="C16" s="401"/>
      <c r="D16" s="400"/>
    </row>
    <row r="17" spans="1:4" ht="20.100000000000001" customHeight="1">
      <c r="A17" s="391" t="s">
        <v>553</v>
      </c>
      <c r="B17" s="809">
        <v>280441</v>
      </c>
      <c r="C17" s="401"/>
      <c r="D17" s="400"/>
    </row>
    <row r="18" spans="1:4" ht="20.100000000000001" customHeight="1">
      <c r="A18" s="391" t="s">
        <v>1040</v>
      </c>
      <c r="B18" s="809"/>
      <c r="C18" s="401"/>
      <c r="D18" s="400"/>
    </row>
    <row r="19" spans="1:4" ht="20.100000000000001" customHeight="1">
      <c r="A19" s="391" t="s">
        <v>555</v>
      </c>
      <c r="B19" s="809"/>
      <c r="C19" s="401"/>
      <c r="D19" s="400"/>
    </row>
    <row r="20" spans="1:4" ht="20.100000000000001" customHeight="1">
      <c r="A20" s="391" t="s">
        <v>57</v>
      </c>
      <c r="B20" s="809"/>
      <c r="C20" s="401"/>
      <c r="D20" s="400"/>
    </row>
    <row r="21" spans="1:4" ht="20.100000000000001" customHeight="1">
      <c r="A21" s="391" t="s">
        <v>556</v>
      </c>
      <c r="B21" s="809"/>
      <c r="C21" s="401"/>
      <c r="D21" s="400"/>
    </row>
    <row r="22" spans="1:4" ht="20.100000000000001" customHeight="1">
      <c r="A22" s="391" t="s">
        <v>557</v>
      </c>
      <c r="B22" s="809"/>
      <c r="C22" s="401"/>
      <c r="D22" s="400"/>
    </row>
    <row r="23" spans="1:4" ht="20.100000000000001" customHeight="1">
      <c r="A23" s="391" t="s">
        <v>561</v>
      </c>
      <c r="B23" s="809"/>
      <c r="C23" s="401"/>
      <c r="D23" s="400"/>
    </row>
    <row r="24" spans="1:4" ht="20.100000000000001" customHeight="1">
      <c r="A24" s="391" t="s">
        <v>562</v>
      </c>
      <c r="B24" s="809"/>
      <c r="C24" s="401"/>
      <c r="D24" s="400"/>
    </row>
    <row r="25" spans="1:4" ht="20.100000000000001" customHeight="1">
      <c r="A25" s="391" t="s">
        <v>563</v>
      </c>
      <c r="B25" s="809"/>
      <c r="C25" s="401"/>
      <c r="D25" s="400"/>
    </row>
    <row r="26" spans="1:4" ht="20.100000000000001" customHeight="1">
      <c r="A26" s="391" t="s">
        <v>564</v>
      </c>
      <c r="B26" s="809"/>
      <c r="C26" s="401"/>
      <c r="D26" s="400"/>
    </row>
    <row r="27" spans="1:4" ht="20.100000000000001" customHeight="1">
      <c r="A27" s="391" t="s">
        <v>566</v>
      </c>
      <c r="B27" s="809"/>
      <c r="C27" s="401"/>
      <c r="D27" s="400"/>
    </row>
    <row r="28" spans="1:4" ht="20.100000000000001" customHeight="1">
      <c r="A28" s="391" t="s">
        <v>1041</v>
      </c>
      <c r="B28" s="809">
        <v>9999984</v>
      </c>
      <c r="C28" s="401"/>
      <c r="D28" s="400"/>
    </row>
    <row r="29" spans="1:4" ht="20.100000000000001" customHeight="1">
      <c r="A29" s="391" t="s">
        <v>1042</v>
      </c>
      <c r="B29" s="809"/>
      <c r="C29" s="401"/>
      <c r="D29" s="400"/>
    </row>
    <row r="30" spans="1:4" ht="20.100000000000001" customHeight="1" thickBot="1">
      <c r="A30" s="391" t="s">
        <v>804</v>
      </c>
      <c r="B30" s="810"/>
      <c r="C30" s="402"/>
      <c r="D30" s="400"/>
    </row>
    <row r="31" spans="1:4" ht="7.5" customHeight="1">
      <c r="A31" s="392"/>
      <c r="B31" s="262"/>
      <c r="C31" s="403"/>
      <c r="D31" s="400"/>
    </row>
    <row r="32" spans="1:4" ht="20.100000000000001" customHeight="1" thickBot="1">
      <c r="A32" s="393"/>
      <c r="B32" s="265"/>
      <c r="C32" s="404"/>
      <c r="D32" s="400"/>
    </row>
    <row r="33" spans="1:4" ht="20.100000000000001" customHeight="1">
      <c r="A33" s="390" t="s">
        <v>1005</v>
      </c>
      <c r="B33" s="811"/>
      <c r="C33" s="399">
        <f>SUM(B34:B40)</f>
        <v>15076080</v>
      </c>
      <c r="D33" s="400"/>
    </row>
    <row r="34" spans="1:4">
      <c r="A34" s="391" t="s">
        <v>238</v>
      </c>
      <c r="B34" s="809">
        <v>13552802</v>
      </c>
      <c r="C34" s="401"/>
      <c r="D34" s="400"/>
    </row>
    <row r="35" spans="1:4" ht="20.100000000000001" customHeight="1">
      <c r="A35" s="391" t="s">
        <v>239</v>
      </c>
      <c r="B35" s="809"/>
      <c r="C35" s="401"/>
      <c r="D35" s="408" t="str">
        <f>IF(B34&lt;&gt;'ETCA-I-03'!C53,"ERROR!!!!! EL MONTO NO COINCIDE CON LO REPORTADO EN EL FORMATO ETCA-I-02 POR CONCEPTO DE ESTIMACIONES, DEPRECIACIONES, ETC..","")</f>
        <v/>
      </c>
    </row>
    <row r="36" spans="1:4" ht="20.100000000000001" customHeight="1">
      <c r="A36" s="391" t="s">
        <v>240</v>
      </c>
      <c r="B36" s="809"/>
      <c r="C36" s="401"/>
      <c r="D36" s="400"/>
    </row>
    <row r="37" spans="1:4" ht="25.5" customHeight="1">
      <c r="A37" s="391" t="s">
        <v>1026</v>
      </c>
      <c r="B37" s="809"/>
      <c r="C37" s="401"/>
      <c r="D37" s="400"/>
    </row>
    <row r="38" spans="1:4" ht="20.100000000000001" customHeight="1">
      <c r="A38" s="391" t="s">
        <v>241</v>
      </c>
      <c r="B38" s="809"/>
      <c r="C38" s="401"/>
      <c r="D38" s="400"/>
    </row>
    <row r="39" spans="1:4" ht="20.100000000000001" customHeight="1">
      <c r="A39" s="391" t="s">
        <v>242</v>
      </c>
      <c r="B39" s="809">
        <v>1523278</v>
      </c>
      <c r="C39" s="401"/>
      <c r="D39" s="400"/>
    </row>
    <row r="40" spans="1:4" ht="20.100000000000001" customHeight="1">
      <c r="A40" s="391" t="s">
        <v>805</v>
      </c>
      <c r="B40" s="809"/>
      <c r="C40" s="401"/>
      <c r="D40" s="400"/>
    </row>
    <row r="41" spans="1:4" ht="20.100000000000001" customHeight="1" thickBot="1">
      <c r="A41" s="394"/>
      <c r="B41" s="812"/>
      <c r="C41" s="402"/>
      <c r="D41" s="400"/>
    </row>
    <row r="42" spans="1:4" ht="20.100000000000001" customHeight="1" thickBot="1">
      <c r="A42" s="493" t="s">
        <v>806</v>
      </c>
      <c r="B42" s="813"/>
      <c r="C42" s="245">
        <f>C6-C9+C33</f>
        <v>107712205.40000001</v>
      </c>
      <c r="D42" s="400"/>
    </row>
    <row r="43" spans="1:4" ht="20.100000000000001" customHeight="1">
      <c r="A43" s="492"/>
      <c r="B43" s="490"/>
      <c r="C43" s="491"/>
      <c r="D43" s="400" t="str">
        <f>IF((C42-'ETCA-I-03'!C62)&gt;0.9,"ERROR!!!!! EL MONTO NO COINCIDE CON LO REPORTADO EN EL FORMATO ETCA-I-03, EN EL MISMO RUBRO","")</f>
        <v/>
      </c>
    </row>
    <row r="44" spans="1:4" ht="20.100000000000001" customHeight="1">
      <c r="A44" s="489"/>
      <c r="B44" s="490"/>
      <c r="C44" s="491"/>
      <c r="D44" s="400"/>
    </row>
    <row r="45" spans="1:4" ht="20.100000000000001" customHeight="1">
      <c r="A45" s="489"/>
      <c r="B45" s="490"/>
      <c r="C45" s="491"/>
      <c r="D45" s="400"/>
    </row>
    <row r="46" spans="1:4" ht="20.100000000000001" customHeight="1">
      <c r="A46" s="489"/>
      <c r="B46" s="490"/>
      <c r="C46" s="491"/>
      <c r="D46" s="400"/>
    </row>
    <row r="47" spans="1:4" ht="20.100000000000001" customHeight="1">
      <c r="A47" s="489"/>
      <c r="B47" s="490"/>
      <c r="C47" s="491"/>
      <c r="D47" s="400"/>
    </row>
    <row r="48" spans="1:4" ht="26.25" customHeight="1">
      <c r="A48" s="492"/>
      <c r="B48" s="490"/>
      <c r="C48" s="491"/>
      <c r="D48" s="400"/>
    </row>
    <row r="49" spans="4:4">
      <c r="D49" s="400"/>
    </row>
  </sheetData>
  <sheetProtection formatColumns="0" formatRows="0" insertHyperlinks="0"/>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78" orientation="portrait" r:id="rId1"/>
  <drawing r:id="rId2"/>
  <legacyDrawing r:id="rId3"/>
</worksheet>
</file>

<file path=xl/worksheets/sheet29.xml><?xml version="1.0" encoding="utf-8"?>
<worksheet xmlns="http://schemas.openxmlformats.org/spreadsheetml/2006/main" xmlns:r="http://schemas.openxmlformats.org/officeDocument/2006/relationships">
  <sheetPr codeName="Hoja17"/>
  <dimension ref="A1:J38"/>
  <sheetViews>
    <sheetView view="pageBreakPreview" topLeftCell="A28" zoomScale="120" zoomScaleNormal="100" zoomScaleSheetLayoutView="120" workbookViewId="0">
      <selection activeCell="F39" sqref="F39"/>
    </sheetView>
  </sheetViews>
  <sheetFormatPr baseColWidth="10" defaultColWidth="11.28515625" defaultRowHeight="16.5"/>
  <cols>
    <col min="1" max="1" width="4.28515625" style="122" customWidth="1"/>
    <col min="2" max="2" width="41.7109375" style="104" customWidth="1"/>
    <col min="3" max="5" width="16.7109375" style="104" customWidth="1"/>
    <col min="6" max="16384" width="11.28515625" style="104"/>
  </cols>
  <sheetData>
    <row r="1" spans="1:7">
      <c r="A1" s="1493" t="s">
        <v>23</v>
      </c>
      <c r="B1" s="1493"/>
      <c r="C1" s="1493"/>
      <c r="D1" s="1493"/>
      <c r="E1" s="1493"/>
    </row>
    <row r="2" spans="1:7">
      <c r="A2" s="1497" t="s">
        <v>275</v>
      </c>
      <c r="B2" s="1497"/>
      <c r="C2" s="1497"/>
      <c r="D2" s="1497"/>
      <c r="E2" s="1497"/>
    </row>
    <row r="3" spans="1:7">
      <c r="A3" s="1261" t="str">
        <f>'ETCA-I-01'!A3:G3</f>
        <v>TELEVISORA DE HERMOSILLO, S.A. de C.V.</v>
      </c>
      <c r="B3" s="1261"/>
      <c r="C3" s="1261"/>
      <c r="D3" s="1261"/>
      <c r="E3" s="1261"/>
      <c r="G3" s="317"/>
    </row>
    <row r="4" spans="1:7">
      <c r="A4" s="1271" t="str">
        <f>'ETCA-I-03'!A4:D4</f>
        <v>Del 01 de Enero al 31 de Diciembre de 2019</v>
      </c>
      <c r="B4" s="1271"/>
      <c r="C4" s="1271"/>
      <c r="D4" s="1271"/>
      <c r="E4" s="1271"/>
    </row>
    <row r="5" spans="1:7" ht="17.25" thickBot="1">
      <c r="A5" s="318"/>
      <c r="B5" s="1497" t="s">
        <v>807</v>
      </c>
      <c r="C5" s="1497"/>
      <c r="D5" s="49"/>
      <c r="E5" s="318"/>
    </row>
    <row r="6" spans="1:7" s="200" customFormat="1" ht="30" customHeight="1">
      <c r="A6" s="1498" t="s">
        <v>808</v>
      </c>
      <c r="B6" s="1499"/>
      <c r="C6" s="319" t="s">
        <v>809</v>
      </c>
      <c r="D6" s="320" t="s">
        <v>810</v>
      </c>
      <c r="E6" s="321" t="s">
        <v>275</v>
      </c>
    </row>
    <row r="7" spans="1:7" s="200" customFormat="1" ht="30" customHeight="1" thickBot="1">
      <c r="A7" s="1500"/>
      <c r="B7" s="1501"/>
      <c r="C7" s="322" t="s">
        <v>811</v>
      </c>
      <c r="D7" s="322" t="s">
        <v>812</v>
      </c>
      <c r="E7" s="323" t="s">
        <v>813</v>
      </c>
    </row>
    <row r="8" spans="1:7" s="200" customFormat="1" ht="21" customHeight="1">
      <c r="A8" s="1502" t="s">
        <v>814</v>
      </c>
      <c r="B8" s="1503"/>
      <c r="C8" s="1503"/>
      <c r="D8" s="1503"/>
      <c r="E8" s="1504"/>
    </row>
    <row r="9" spans="1:7" s="200" customFormat="1" ht="20.25" customHeight="1">
      <c r="A9" s="324">
        <v>1</v>
      </c>
      <c r="B9" s="933" t="s">
        <v>1101</v>
      </c>
      <c r="C9" s="326"/>
      <c r="D9" s="327">
        <v>9999984</v>
      </c>
      <c r="E9" s="337">
        <f>IF(B9="","",C9-D9)</f>
        <v>-9999984</v>
      </c>
    </row>
    <row r="10" spans="1:7" s="200" customFormat="1" ht="20.25" customHeight="1">
      <c r="A10" s="324">
        <v>2</v>
      </c>
      <c r="B10" s="325"/>
      <c r="C10" s="326"/>
      <c r="D10" s="327"/>
      <c r="E10" s="337" t="str">
        <f t="shared" ref="E10:E18" si="0">IF(B10="","",C10-D10)</f>
        <v/>
      </c>
    </row>
    <row r="11" spans="1:7" s="200" customFormat="1" ht="20.25" customHeight="1">
      <c r="A11" s="324">
        <v>3</v>
      </c>
      <c r="B11" s="325"/>
      <c r="C11" s="326"/>
      <c r="D11" s="327"/>
      <c r="E11" s="337" t="str">
        <f t="shared" si="0"/>
        <v/>
      </c>
    </row>
    <row r="12" spans="1:7" s="200" customFormat="1" ht="20.25" customHeight="1">
      <c r="A12" s="324">
        <v>4</v>
      </c>
      <c r="B12" s="325"/>
      <c r="C12" s="326"/>
      <c r="D12" s="327"/>
      <c r="E12" s="337" t="str">
        <f t="shared" si="0"/>
        <v/>
      </c>
    </row>
    <row r="13" spans="1:7" s="200" customFormat="1" ht="20.25" customHeight="1">
      <c r="A13" s="324">
        <v>5</v>
      </c>
      <c r="B13" s="325"/>
      <c r="C13" s="326"/>
      <c r="D13" s="327"/>
      <c r="E13" s="337" t="str">
        <f t="shared" si="0"/>
        <v/>
      </c>
    </row>
    <row r="14" spans="1:7" s="200" customFormat="1" ht="20.25" customHeight="1">
      <c r="A14" s="324">
        <v>6</v>
      </c>
      <c r="B14" s="325"/>
      <c r="C14" s="326"/>
      <c r="D14" s="327"/>
      <c r="E14" s="337" t="str">
        <f t="shared" si="0"/>
        <v/>
      </c>
    </row>
    <row r="15" spans="1:7" s="200" customFormat="1" ht="20.25" customHeight="1">
      <c r="A15" s="324">
        <v>7</v>
      </c>
      <c r="B15" s="325"/>
      <c r="C15" s="326"/>
      <c r="D15" s="327"/>
      <c r="E15" s="337" t="str">
        <f t="shared" si="0"/>
        <v/>
      </c>
    </row>
    <row r="16" spans="1:7" s="200" customFormat="1" ht="20.25" customHeight="1">
      <c r="A16" s="324">
        <v>8</v>
      </c>
      <c r="B16" s="325"/>
      <c r="C16" s="326"/>
      <c r="D16" s="327"/>
      <c r="E16" s="337" t="str">
        <f t="shared" si="0"/>
        <v/>
      </c>
    </row>
    <row r="17" spans="1:5" s="200" customFormat="1" ht="20.25" customHeight="1">
      <c r="A17" s="324">
        <v>9</v>
      </c>
      <c r="B17" s="325"/>
      <c r="C17" s="326"/>
      <c r="D17" s="327"/>
      <c r="E17" s="337" t="str">
        <f t="shared" si="0"/>
        <v/>
      </c>
    </row>
    <row r="18" spans="1:5" s="200" customFormat="1" ht="20.25" customHeight="1">
      <c r="A18" s="324">
        <v>10</v>
      </c>
      <c r="B18" s="325"/>
      <c r="C18" s="326"/>
      <c r="D18" s="327"/>
      <c r="E18" s="337" t="str">
        <f t="shared" si="0"/>
        <v/>
      </c>
    </row>
    <row r="19" spans="1:5" s="200" customFormat="1" ht="20.25" customHeight="1">
      <c r="A19" s="324"/>
      <c r="B19" s="329" t="s">
        <v>815</v>
      </c>
      <c r="C19" s="335">
        <f>SUM(C9:C18)</f>
        <v>0</v>
      </c>
      <c r="D19" s="336">
        <f>SUM(D9:D18)</f>
        <v>9999984</v>
      </c>
      <c r="E19" s="337">
        <f>SUM(E9:E18)</f>
        <v>-9999984</v>
      </c>
    </row>
    <row r="20" spans="1:5" s="200" customFormat="1" ht="21" customHeight="1">
      <c r="A20" s="1494" t="s">
        <v>816</v>
      </c>
      <c r="B20" s="1495"/>
      <c r="C20" s="1495"/>
      <c r="D20" s="1495"/>
      <c r="E20" s="1496"/>
    </row>
    <row r="21" spans="1:5" s="200" customFormat="1" ht="20.25" customHeight="1">
      <c r="A21" s="324">
        <v>1</v>
      </c>
      <c r="B21" s="325"/>
      <c r="C21" s="326"/>
      <c r="D21" s="327"/>
      <c r="E21" s="337" t="str">
        <f>IF(B21="","",C21-D21)</f>
        <v/>
      </c>
    </row>
    <row r="22" spans="1:5" s="200" customFormat="1" ht="20.25" customHeight="1">
      <c r="A22" s="324">
        <v>2</v>
      </c>
      <c r="B22" s="325"/>
      <c r="C22" s="326"/>
      <c r="D22" s="327"/>
      <c r="E22" s="337" t="str">
        <f t="shared" ref="E22:E30" si="1">IF(B22="","",C22-D22)</f>
        <v/>
      </c>
    </row>
    <row r="23" spans="1:5" s="200" customFormat="1" ht="20.25" customHeight="1">
      <c r="A23" s="324">
        <v>3</v>
      </c>
      <c r="B23" s="325"/>
      <c r="C23" s="326"/>
      <c r="D23" s="327"/>
      <c r="E23" s="337" t="str">
        <f t="shared" si="1"/>
        <v/>
      </c>
    </row>
    <row r="24" spans="1:5" s="200" customFormat="1" ht="20.25" customHeight="1">
      <c r="A24" s="324">
        <v>4</v>
      </c>
      <c r="B24" s="325"/>
      <c r="C24" s="326"/>
      <c r="D24" s="327"/>
      <c r="E24" s="337" t="str">
        <f t="shared" si="1"/>
        <v/>
      </c>
    </row>
    <row r="25" spans="1:5" s="200" customFormat="1" ht="20.25" customHeight="1">
      <c r="A25" s="324">
        <v>5</v>
      </c>
      <c r="B25" s="325"/>
      <c r="C25" s="326"/>
      <c r="D25" s="327"/>
      <c r="E25" s="337" t="str">
        <f t="shared" si="1"/>
        <v/>
      </c>
    </row>
    <row r="26" spans="1:5" s="200" customFormat="1" ht="20.25" customHeight="1">
      <c r="A26" s="324">
        <v>6</v>
      </c>
      <c r="B26" s="325"/>
      <c r="C26" s="326"/>
      <c r="D26" s="327"/>
      <c r="E26" s="337" t="str">
        <f t="shared" si="1"/>
        <v/>
      </c>
    </row>
    <row r="27" spans="1:5" s="200" customFormat="1" ht="20.25" customHeight="1">
      <c r="A27" s="324">
        <v>7</v>
      </c>
      <c r="B27" s="325"/>
      <c r="C27" s="326"/>
      <c r="D27" s="327"/>
      <c r="E27" s="337" t="str">
        <f t="shared" si="1"/>
        <v/>
      </c>
    </row>
    <row r="28" spans="1:5" s="200" customFormat="1" ht="20.25" customHeight="1">
      <c r="A28" s="324">
        <v>8</v>
      </c>
      <c r="B28" s="325"/>
      <c r="C28" s="326"/>
      <c r="D28" s="327"/>
      <c r="E28" s="337" t="str">
        <f>IF(B28="","",C28-D29)</f>
        <v/>
      </c>
    </row>
    <row r="29" spans="1:5" s="200" customFormat="1" ht="20.25" customHeight="1">
      <c r="A29" s="324">
        <v>9</v>
      </c>
      <c r="B29" s="325"/>
      <c r="C29" s="326"/>
      <c r="D29" s="327"/>
      <c r="E29" s="337" t="str">
        <f>IF(B29="","",C29-#REF!)</f>
        <v/>
      </c>
    </row>
    <row r="30" spans="1:5" s="200" customFormat="1" ht="20.25" customHeight="1">
      <c r="A30" s="324">
        <v>10</v>
      </c>
      <c r="B30" s="325"/>
      <c r="C30" s="326"/>
      <c r="D30" s="327"/>
      <c r="E30" s="337" t="str">
        <f t="shared" si="1"/>
        <v/>
      </c>
    </row>
    <row r="31" spans="1:5" s="331" customFormat="1" ht="39.950000000000003" customHeight="1" thickBot="1">
      <c r="A31" s="324"/>
      <c r="B31" s="330" t="s">
        <v>817</v>
      </c>
      <c r="C31" s="335">
        <f>SUM(C21:C30)</f>
        <v>0</v>
      </c>
      <c r="D31" s="336">
        <f>SUM(D21:D30)</f>
        <v>0</v>
      </c>
      <c r="E31" s="337">
        <f>SUM(E21:E30)</f>
        <v>0</v>
      </c>
    </row>
    <row r="32" spans="1:5" ht="30" customHeight="1" thickBot="1">
      <c r="A32" s="332"/>
      <c r="B32" s="333" t="s">
        <v>818</v>
      </c>
      <c r="C32" s="338">
        <f>SUM(C19,C31)</f>
        <v>0</v>
      </c>
      <c r="D32" s="338">
        <f>SUM(D19,D31)</f>
        <v>9999984</v>
      </c>
      <c r="E32" s="339">
        <f>SUM(E19,E31)</f>
        <v>-9999984</v>
      </c>
    </row>
    <row r="33" spans="1:10" ht="17.100000000000001" customHeight="1">
      <c r="A33" s="428" t="s">
        <v>84</v>
      </c>
    </row>
    <row r="34" spans="1:10" ht="17.100000000000001" customHeight="1">
      <c r="A34" s="494"/>
      <c r="B34" s="495"/>
      <c r="C34" s="496"/>
      <c r="D34" s="496"/>
      <c r="E34" s="496"/>
    </row>
    <row r="35" spans="1:10" ht="17.100000000000001" customHeight="1">
      <c r="A35" s="494"/>
      <c r="B35" s="495"/>
      <c r="C35" s="496"/>
      <c r="D35" s="496"/>
      <c r="E35" s="496"/>
    </row>
    <row r="36" spans="1:10" ht="17.100000000000001" customHeight="1">
      <c r="A36" s="494"/>
      <c r="B36" s="495"/>
      <c r="C36" s="496"/>
      <c r="D36" s="496"/>
      <c r="E36" s="496"/>
    </row>
    <row r="37" spans="1:10" ht="17.100000000000001" customHeight="1">
      <c r="A37" s="494"/>
      <c r="B37" s="495"/>
      <c r="C37" s="496"/>
      <c r="D37" s="496"/>
      <c r="E37" s="496"/>
    </row>
    <row r="38" spans="1:10" ht="17.100000000000001" customHeight="1">
      <c r="A38" s="48" t="s">
        <v>248</v>
      </c>
      <c r="J38" s="334"/>
    </row>
  </sheetData>
  <sheetProtection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dimension ref="A1:H74"/>
  <sheetViews>
    <sheetView view="pageBreakPreview" topLeftCell="A55" zoomScaleNormal="100" zoomScaleSheetLayoutView="100" workbookViewId="0">
      <selection activeCell="E81" sqref="E81"/>
    </sheetView>
  </sheetViews>
  <sheetFormatPr baseColWidth="10" defaultColWidth="11.42578125" defaultRowHeight="15"/>
  <cols>
    <col min="1" max="1" width="40.28515625" customWidth="1"/>
    <col min="2" max="2" width="15.42578125" customWidth="1"/>
    <col min="3" max="3" width="17.85546875" customWidth="1"/>
    <col min="4" max="4" width="1.28515625" customWidth="1"/>
    <col min="5" max="5" width="40.28515625" customWidth="1"/>
    <col min="6" max="6" width="16.85546875" customWidth="1"/>
    <col min="7" max="7" width="16.42578125" customWidth="1"/>
  </cols>
  <sheetData>
    <row r="1" spans="1:7" ht="15.75">
      <c r="A1" s="1251" t="s">
        <v>23</v>
      </c>
      <c r="B1" s="1251"/>
      <c r="C1" s="1251"/>
      <c r="D1" s="1251"/>
      <c r="E1" s="1251"/>
      <c r="F1" s="1251"/>
      <c r="G1" s="1251"/>
    </row>
    <row r="2" spans="1:7" ht="14.25" customHeight="1">
      <c r="A2" s="1252" t="s">
        <v>86</v>
      </c>
      <c r="B2" s="1252"/>
      <c r="C2" s="1252"/>
      <c r="D2" s="1252"/>
      <c r="E2" s="1252"/>
      <c r="F2" s="1252"/>
      <c r="G2" s="1252"/>
    </row>
    <row r="3" spans="1:7" s="48" customFormat="1" ht="14.25" customHeight="1">
      <c r="A3" s="1252" t="str">
        <f>'ETCA-I-01'!A3:G3</f>
        <v>TELEVISORA DE HERMOSILLO, S.A. de C.V.</v>
      </c>
      <c r="B3" s="1252"/>
      <c r="C3" s="1252"/>
      <c r="D3" s="1252"/>
      <c r="E3" s="1252"/>
      <c r="F3" s="1252"/>
      <c r="G3" s="1252"/>
    </row>
    <row r="4" spans="1:7" ht="12.75" customHeight="1">
      <c r="A4" s="1254" t="s">
        <v>1386</v>
      </c>
      <c r="B4" s="1254"/>
      <c r="C4" s="1254"/>
      <c r="D4" s="1254"/>
      <c r="E4" s="1254"/>
      <c r="F4" s="1254"/>
      <c r="G4" s="1254"/>
    </row>
    <row r="5" spans="1:7" ht="12" customHeight="1" thickBot="1">
      <c r="A5" s="1255" t="s">
        <v>87</v>
      </c>
      <c r="B5" s="1255"/>
      <c r="C5" s="1255"/>
      <c r="D5" s="1255"/>
      <c r="E5" s="1255"/>
      <c r="F5" s="1255"/>
      <c r="G5" s="1255"/>
    </row>
    <row r="6" spans="1:7" ht="26.25" thickBot="1">
      <c r="A6" s="668" t="s">
        <v>88</v>
      </c>
      <c r="B6" s="802">
        <v>2019</v>
      </c>
      <c r="C6" s="802" t="s">
        <v>1033</v>
      </c>
      <c r="D6" s="669"/>
      <c r="E6" s="670" t="s">
        <v>88</v>
      </c>
      <c r="F6" s="802">
        <v>2019</v>
      </c>
      <c r="G6" s="802" t="s">
        <v>1033</v>
      </c>
    </row>
    <row r="7" spans="1:7" ht="15.75" customHeight="1">
      <c r="A7" s="592" t="s">
        <v>26</v>
      </c>
      <c r="B7" s="674"/>
      <c r="C7" s="674"/>
      <c r="D7" s="675"/>
      <c r="E7" s="674" t="s">
        <v>27</v>
      </c>
      <c r="F7" s="674"/>
      <c r="G7" s="674"/>
    </row>
    <row r="8" spans="1:7" ht="10.5" customHeight="1">
      <c r="A8" s="592" t="s">
        <v>28</v>
      </c>
      <c r="B8" s="676"/>
      <c r="C8" s="676"/>
      <c r="D8" s="675"/>
      <c r="E8" s="674" t="s">
        <v>29</v>
      </c>
      <c r="F8" s="676"/>
      <c r="G8" s="676"/>
    </row>
    <row r="9" spans="1:7" s="640" customFormat="1" ht="25.5">
      <c r="A9" s="592" t="s">
        <v>89</v>
      </c>
      <c r="B9" s="648">
        <f>SUM(B10:B16)</f>
        <v>3404516</v>
      </c>
      <c r="C9" s="648">
        <f>SUM(C10:C16)</f>
        <v>2774392</v>
      </c>
      <c r="D9" s="677"/>
      <c r="E9" s="674" t="s">
        <v>90</v>
      </c>
      <c r="F9" s="648">
        <f>SUM(F10:F18)</f>
        <v>46220959</v>
      </c>
      <c r="G9" s="648">
        <f>SUM(G10:G18)</f>
        <v>30956891</v>
      </c>
    </row>
    <row r="10" spans="1:7">
      <c r="A10" s="678" t="s">
        <v>91</v>
      </c>
      <c r="B10" s="679">
        <v>26000</v>
      </c>
      <c r="C10" s="679">
        <v>26000</v>
      </c>
      <c r="D10" s="675"/>
      <c r="E10" s="676" t="s">
        <v>92</v>
      </c>
      <c r="F10" s="679">
        <v>0</v>
      </c>
      <c r="G10" s="679">
        <v>0</v>
      </c>
    </row>
    <row r="11" spans="1:7">
      <c r="A11" s="678" t="s">
        <v>93</v>
      </c>
      <c r="B11" s="679">
        <v>3378516</v>
      </c>
      <c r="C11" s="679">
        <v>2748392</v>
      </c>
      <c r="D11" s="675"/>
      <c r="E11" s="676" t="s">
        <v>94</v>
      </c>
      <c r="F11" s="679">
        <v>1368830</v>
      </c>
      <c r="G11" s="679">
        <v>670770</v>
      </c>
    </row>
    <row r="12" spans="1:7">
      <c r="A12" s="678" t="s">
        <v>95</v>
      </c>
      <c r="B12" s="679">
        <v>0</v>
      </c>
      <c r="C12" s="679">
        <v>0</v>
      </c>
      <c r="D12" s="675"/>
      <c r="E12" s="676" t="s">
        <v>96</v>
      </c>
      <c r="F12" s="679">
        <v>0</v>
      </c>
      <c r="G12" s="679">
        <v>0</v>
      </c>
    </row>
    <row r="13" spans="1:7">
      <c r="A13" s="678" t="s">
        <v>97</v>
      </c>
      <c r="B13" s="679">
        <v>0</v>
      </c>
      <c r="C13" s="679">
        <v>0</v>
      </c>
      <c r="D13" s="675"/>
      <c r="E13" s="676" t="s">
        <v>98</v>
      </c>
      <c r="F13" s="679">
        <v>0</v>
      </c>
      <c r="G13" s="679">
        <v>0</v>
      </c>
    </row>
    <row r="14" spans="1:7">
      <c r="A14" s="678" t="s">
        <v>99</v>
      </c>
      <c r="B14" s="679">
        <v>0</v>
      </c>
      <c r="C14" s="679">
        <v>0</v>
      </c>
      <c r="D14" s="675"/>
      <c r="E14" s="676" t="s">
        <v>100</v>
      </c>
      <c r="F14" s="679">
        <v>0</v>
      </c>
      <c r="G14" s="679">
        <v>0</v>
      </c>
    </row>
    <row r="15" spans="1:7" ht="25.5">
      <c r="A15" s="678" t="s">
        <v>101</v>
      </c>
      <c r="B15" s="679">
        <v>0</v>
      </c>
      <c r="C15" s="679">
        <v>0</v>
      </c>
      <c r="D15" s="675"/>
      <c r="E15" s="676" t="s">
        <v>102</v>
      </c>
      <c r="F15" s="679">
        <v>0</v>
      </c>
      <c r="G15" s="679">
        <v>0</v>
      </c>
    </row>
    <row r="16" spans="1:7">
      <c r="A16" s="678" t="s">
        <v>103</v>
      </c>
      <c r="B16" s="679">
        <v>0</v>
      </c>
      <c r="C16" s="679">
        <v>0</v>
      </c>
      <c r="D16" s="675"/>
      <c r="E16" s="676" t="s">
        <v>104</v>
      </c>
      <c r="F16" s="679">
        <v>23205666</v>
      </c>
      <c r="G16" s="679">
        <v>10643771</v>
      </c>
    </row>
    <row r="17" spans="1:7" ht="25.5">
      <c r="A17" s="601" t="s">
        <v>105</v>
      </c>
      <c r="B17" s="648">
        <f>SUM(B18:B24)</f>
        <v>20768364</v>
      </c>
      <c r="C17" s="648">
        <f>SUM(C18:C24)</f>
        <v>25687825</v>
      </c>
      <c r="D17" s="675"/>
      <c r="E17" s="676" t="s">
        <v>106</v>
      </c>
      <c r="F17" s="679">
        <v>0</v>
      </c>
      <c r="G17" s="679">
        <v>0</v>
      </c>
    </row>
    <row r="18" spans="1:7">
      <c r="A18" s="680" t="s">
        <v>107</v>
      </c>
      <c r="B18" s="679">
        <v>0</v>
      </c>
      <c r="C18" s="679">
        <v>0</v>
      </c>
      <c r="D18" s="675"/>
      <c r="E18" s="676" t="s">
        <v>108</v>
      </c>
      <c r="F18" s="679">
        <v>21646463</v>
      </c>
      <c r="G18" s="679">
        <v>19642350</v>
      </c>
    </row>
    <row r="19" spans="1:7" ht="19.5" customHeight="1">
      <c r="A19" s="680" t="s">
        <v>109</v>
      </c>
      <c r="B19" s="679">
        <v>16560197</v>
      </c>
      <c r="C19" s="679">
        <v>15842469</v>
      </c>
      <c r="D19" s="675"/>
      <c r="E19" s="674" t="s">
        <v>110</v>
      </c>
      <c r="F19" s="648">
        <f>SUM(F20:F22)</f>
        <v>0</v>
      </c>
      <c r="G19" s="648">
        <f>SUM(G20:G22)</f>
        <v>0</v>
      </c>
    </row>
    <row r="20" spans="1:7" ht="15.75" customHeight="1">
      <c r="A20" s="680" t="s">
        <v>111</v>
      </c>
      <c r="B20" s="679">
        <v>10771</v>
      </c>
      <c r="C20" s="679">
        <v>8751</v>
      </c>
      <c r="D20" s="675"/>
      <c r="E20" s="676" t="s">
        <v>112</v>
      </c>
      <c r="F20" s="679">
        <v>0</v>
      </c>
      <c r="G20" s="679">
        <v>0</v>
      </c>
    </row>
    <row r="21" spans="1:7" ht="25.5">
      <c r="A21" s="680" t="s">
        <v>113</v>
      </c>
      <c r="B21" s="679">
        <v>0</v>
      </c>
      <c r="C21" s="679">
        <v>0</v>
      </c>
      <c r="D21" s="675"/>
      <c r="E21" s="676" t="s">
        <v>114</v>
      </c>
      <c r="F21" s="679">
        <v>0</v>
      </c>
      <c r="G21" s="679">
        <v>0</v>
      </c>
    </row>
    <row r="22" spans="1:7" ht="14.25" customHeight="1">
      <c r="A22" s="680" t="s">
        <v>115</v>
      </c>
      <c r="B22" s="679">
        <v>0</v>
      </c>
      <c r="C22" s="679">
        <v>0</v>
      </c>
      <c r="D22" s="675"/>
      <c r="E22" s="676" t="s">
        <v>116</v>
      </c>
      <c r="F22" s="679">
        <v>0</v>
      </c>
      <c r="G22" s="679">
        <v>0</v>
      </c>
    </row>
    <row r="23" spans="1:7" ht="25.5">
      <c r="A23" s="680" t="s">
        <v>117</v>
      </c>
      <c r="B23" s="679">
        <v>0</v>
      </c>
      <c r="C23" s="679">
        <v>0</v>
      </c>
      <c r="D23" s="675"/>
      <c r="E23" s="674" t="s">
        <v>118</v>
      </c>
      <c r="F23" s="648">
        <f>SUM(F24:F25)</f>
        <v>9999984</v>
      </c>
      <c r="G23" s="648">
        <f>SUM(G24:G25)</f>
        <v>9999984</v>
      </c>
    </row>
    <row r="24" spans="1:7" ht="25.5">
      <c r="A24" s="680" t="s">
        <v>119</v>
      </c>
      <c r="B24" s="679">
        <v>4197396</v>
      </c>
      <c r="C24" s="679">
        <v>9836605</v>
      </c>
      <c r="D24" s="675"/>
      <c r="E24" s="676" t="s">
        <v>120</v>
      </c>
      <c r="F24" s="679">
        <v>9999984</v>
      </c>
      <c r="G24" s="679">
        <v>9999984</v>
      </c>
    </row>
    <row r="25" spans="1:7" ht="25.5">
      <c r="A25" s="592" t="s">
        <v>121</v>
      </c>
      <c r="B25" s="648">
        <f>SUM(B26:B30)</f>
        <v>75133</v>
      </c>
      <c r="C25" s="648">
        <f>SUM(C26:C30)</f>
        <v>69133</v>
      </c>
      <c r="D25" s="675"/>
      <c r="E25" s="676" t="s">
        <v>122</v>
      </c>
      <c r="F25" s="679">
        <v>0</v>
      </c>
      <c r="G25" s="679">
        <v>0</v>
      </c>
    </row>
    <row r="26" spans="1:7" ht="25.5">
      <c r="A26" s="680" t="s">
        <v>123</v>
      </c>
      <c r="B26" s="679">
        <v>75133</v>
      </c>
      <c r="C26" s="679">
        <v>69133</v>
      </c>
      <c r="D26" s="675"/>
      <c r="E26" s="676" t="s">
        <v>124</v>
      </c>
      <c r="F26" s="679">
        <v>0</v>
      </c>
      <c r="G26" s="679">
        <v>0</v>
      </c>
    </row>
    <row r="27" spans="1:7" ht="25.5">
      <c r="A27" s="680" t="s">
        <v>125</v>
      </c>
      <c r="B27" s="679">
        <v>0</v>
      </c>
      <c r="C27" s="679">
        <v>0</v>
      </c>
      <c r="D27" s="675"/>
      <c r="E27" s="674" t="s">
        <v>126</v>
      </c>
      <c r="F27" s="648">
        <f>SUM(F28:F30)</f>
        <v>0</v>
      </c>
      <c r="G27" s="648">
        <f>SUM(G28:G30)</f>
        <v>0</v>
      </c>
    </row>
    <row r="28" spans="1:7" ht="25.5">
      <c r="A28" s="680" t="s">
        <v>127</v>
      </c>
      <c r="B28" s="679">
        <v>0</v>
      </c>
      <c r="C28" s="679">
        <v>0</v>
      </c>
      <c r="D28" s="675"/>
      <c r="E28" s="676" t="s">
        <v>128</v>
      </c>
      <c r="F28" s="679">
        <v>0</v>
      </c>
      <c r="G28" s="679">
        <v>0</v>
      </c>
    </row>
    <row r="29" spans="1:7" ht="17.25" customHeight="1">
      <c r="A29" s="680" t="s">
        <v>129</v>
      </c>
      <c r="B29" s="679">
        <v>0</v>
      </c>
      <c r="C29" s="679">
        <v>0</v>
      </c>
      <c r="D29" s="675"/>
      <c r="E29" s="676" t="s">
        <v>130</v>
      </c>
      <c r="F29" s="679">
        <v>0</v>
      </c>
      <c r="G29" s="679">
        <v>0</v>
      </c>
    </row>
    <row r="30" spans="1:7">
      <c r="A30" s="680" t="s">
        <v>131</v>
      </c>
      <c r="B30" s="679">
        <v>0</v>
      </c>
      <c r="C30" s="679">
        <v>0</v>
      </c>
      <c r="D30" s="675"/>
      <c r="E30" s="676" t="s">
        <v>132</v>
      </c>
      <c r="F30" s="679">
        <v>0</v>
      </c>
      <c r="G30" s="679">
        <v>0</v>
      </c>
    </row>
    <row r="31" spans="1:7" ht="25.5">
      <c r="A31" s="592" t="s">
        <v>133</v>
      </c>
      <c r="B31" s="648">
        <f>SUM(B32:B36)</f>
        <v>0</v>
      </c>
      <c r="C31" s="648">
        <f>SUM(C32:C36)</f>
        <v>0</v>
      </c>
      <c r="D31" s="675"/>
      <c r="E31" s="674" t="s">
        <v>134</v>
      </c>
      <c r="F31" s="648">
        <f>SUM(F32:F37)</f>
        <v>0</v>
      </c>
      <c r="G31" s="648">
        <f>SUM(G32:G37)</f>
        <v>0</v>
      </c>
    </row>
    <row r="32" spans="1:7" ht="12.75" customHeight="1">
      <c r="A32" s="680" t="s">
        <v>135</v>
      </c>
      <c r="B32" s="679">
        <v>0</v>
      </c>
      <c r="C32" s="679">
        <v>0</v>
      </c>
      <c r="D32" s="675"/>
      <c r="E32" s="676" t="s">
        <v>136</v>
      </c>
      <c r="F32" s="679">
        <v>0</v>
      </c>
      <c r="G32" s="679">
        <v>0</v>
      </c>
    </row>
    <row r="33" spans="1:7" ht="12.75" customHeight="1">
      <c r="A33" s="680" t="s">
        <v>137</v>
      </c>
      <c r="B33" s="679">
        <v>0</v>
      </c>
      <c r="C33" s="679">
        <v>0</v>
      </c>
      <c r="D33" s="675"/>
      <c r="E33" s="676" t="s">
        <v>138</v>
      </c>
      <c r="F33" s="679">
        <v>0</v>
      </c>
      <c r="G33" s="679">
        <v>0</v>
      </c>
    </row>
    <row r="34" spans="1:7" ht="12.75" customHeight="1">
      <c r="A34" s="680" t="s">
        <v>139</v>
      </c>
      <c r="B34" s="679">
        <v>0</v>
      </c>
      <c r="C34" s="679">
        <v>0</v>
      </c>
      <c r="D34" s="675"/>
      <c r="E34" s="676" t="s">
        <v>140</v>
      </c>
      <c r="F34" s="679">
        <v>0</v>
      </c>
      <c r="G34" s="679">
        <v>0</v>
      </c>
    </row>
    <row r="35" spans="1:7" ht="25.5">
      <c r="A35" s="680" t="s">
        <v>141</v>
      </c>
      <c r="B35" s="679">
        <v>0</v>
      </c>
      <c r="C35" s="679">
        <v>0</v>
      </c>
      <c r="D35" s="683"/>
      <c r="E35" s="676" t="s">
        <v>142</v>
      </c>
      <c r="F35" s="679">
        <v>0</v>
      </c>
      <c r="G35" s="679">
        <v>0</v>
      </c>
    </row>
    <row r="36" spans="1:7" ht="25.5">
      <c r="A36" s="680" t="s">
        <v>143</v>
      </c>
      <c r="B36" s="679">
        <v>0</v>
      </c>
      <c r="C36" s="679">
        <v>0</v>
      </c>
      <c r="D36" s="675"/>
      <c r="E36" s="676" t="s">
        <v>144</v>
      </c>
      <c r="F36" s="679">
        <v>0</v>
      </c>
      <c r="G36" s="679">
        <v>0</v>
      </c>
    </row>
    <row r="37" spans="1:7" ht="16.5" customHeight="1" thickBot="1">
      <c r="A37" s="603" t="s">
        <v>145</v>
      </c>
      <c r="B37" s="682">
        <v>0</v>
      </c>
      <c r="C37" s="682">
        <v>0</v>
      </c>
      <c r="D37" s="672"/>
      <c r="E37" s="673" t="s">
        <v>146</v>
      </c>
      <c r="F37" s="682">
        <v>0</v>
      </c>
      <c r="G37" s="682">
        <v>0</v>
      </c>
    </row>
    <row r="38" spans="1:7" ht="25.5">
      <c r="A38" s="694" t="s">
        <v>147</v>
      </c>
      <c r="B38" s="695">
        <f>SUM(B39:B40)</f>
        <v>-5027550</v>
      </c>
      <c r="C38" s="695">
        <f>SUM(C39:C40)</f>
        <v>-5337986</v>
      </c>
      <c r="D38" s="696"/>
      <c r="E38" s="697" t="s">
        <v>148</v>
      </c>
      <c r="F38" s="695">
        <f>SUM(F39:F41)</f>
        <v>0</v>
      </c>
      <c r="G38" s="695">
        <f>SUM(G39:G41)</f>
        <v>0</v>
      </c>
    </row>
    <row r="39" spans="1:7" ht="25.5">
      <c r="A39" s="680" t="s">
        <v>149</v>
      </c>
      <c r="B39" s="679">
        <v>-5027550</v>
      </c>
      <c r="C39" s="679">
        <v>-5337986</v>
      </c>
      <c r="D39" s="683"/>
      <c r="E39" s="676" t="s">
        <v>150</v>
      </c>
      <c r="F39" s="679">
        <v>0</v>
      </c>
      <c r="G39" s="679">
        <v>0</v>
      </c>
    </row>
    <row r="40" spans="1:7">
      <c r="A40" s="680" t="s">
        <v>151</v>
      </c>
      <c r="B40" s="679">
        <v>0</v>
      </c>
      <c r="C40" s="679">
        <v>0</v>
      </c>
      <c r="D40" s="675"/>
      <c r="E40" s="676" t="s">
        <v>152</v>
      </c>
      <c r="F40" s="679">
        <v>0</v>
      </c>
      <c r="G40" s="679">
        <v>0</v>
      </c>
    </row>
    <row r="41" spans="1:7" ht="12" customHeight="1">
      <c r="A41" s="592" t="s">
        <v>153</v>
      </c>
      <c r="B41" s="648">
        <f>SUM(B42:B45)</f>
        <v>0</v>
      </c>
      <c r="C41" s="648">
        <f>SUM(C42:C45)</f>
        <v>0</v>
      </c>
      <c r="D41" s="675"/>
      <c r="E41" s="676" t="s">
        <v>154</v>
      </c>
      <c r="F41" s="679">
        <v>0</v>
      </c>
      <c r="G41" s="679">
        <v>0</v>
      </c>
    </row>
    <row r="42" spans="1:7" ht="12" customHeight="1">
      <c r="A42" s="680" t="s">
        <v>155</v>
      </c>
      <c r="B42" s="679">
        <v>0</v>
      </c>
      <c r="C42" s="679">
        <v>0</v>
      </c>
      <c r="D42" s="675"/>
      <c r="E42" s="674" t="s">
        <v>156</v>
      </c>
      <c r="F42" s="660">
        <f>SUM(F43:F45)</f>
        <v>0</v>
      </c>
      <c r="G42" s="660">
        <f>SUM(G43:G45)</f>
        <v>0</v>
      </c>
    </row>
    <row r="43" spans="1:7" ht="12" customHeight="1">
      <c r="A43" s="680" t="s">
        <v>157</v>
      </c>
      <c r="B43" s="679">
        <v>0</v>
      </c>
      <c r="C43" s="679">
        <v>0</v>
      </c>
      <c r="D43" s="675"/>
      <c r="E43" s="676" t="s">
        <v>158</v>
      </c>
      <c r="F43" s="679">
        <v>0</v>
      </c>
      <c r="G43" s="679">
        <v>0</v>
      </c>
    </row>
    <row r="44" spans="1:7" ht="25.5">
      <c r="A44" s="680" t="s">
        <v>159</v>
      </c>
      <c r="B44" s="679">
        <v>0</v>
      </c>
      <c r="C44" s="679">
        <v>0</v>
      </c>
      <c r="D44" s="675"/>
      <c r="E44" s="676" t="s">
        <v>160</v>
      </c>
      <c r="F44" s="679">
        <v>0</v>
      </c>
      <c r="G44" s="679">
        <v>0</v>
      </c>
    </row>
    <row r="45" spans="1:7" ht="13.5" customHeight="1">
      <c r="A45" s="680" t="s">
        <v>161</v>
      </c>
      <c r="B45" s="679">
        <v>0</v>
      </c>
      <c r="C45" s="679">
        <v>0</v>
      </c>
      <c r="D45" s="675"/>
      <c r="E45" s="676" t="s">
        <v>162</v>
      </c>
      <c r="F45" s="679">
        <v>0</v>
      </c>
      <c r="G45" s="679">
        <v>0</v>
      </c>
    </row>
    <row r="46" spans="1:7" ht="24" customHeight="1">
      <c r="A46" s="592" t="s">
        <v>163</v>
      </c>
      <c r="B46" s="648">
        <f>+B41+B37+B38+B31+B25+B17+B9+1</f>
        <v>19220464</v>
      </c>
      <c r="C46" s="648">
        <f>+C41+C37+C38+C31+C25+C17+C9</f>
        <v>23193364</v>
      </c>
      <c r="D46" s="675"/>
      <c r="E46" s="674" t="s">
        <v>164</v>
      </c>
      <c r="F46" s="648">
        <f>+F42+F38+F31+F27+F26+F23+F19+F9</f>
        <v>56220943</v>
      </c>
      <c r="G46" s="648">
        <f>+G42+G38+G31+G27+G26+G23+G19+G9</f>
        <v>40956875</v>
      </c>
    </row>
    <row r="47" spans="1:7">
      <c r="A47" s="592" t="s">
        <v>47</v>
      </c>
      <c r="B47" s="681"/>
      <c r="C47" s="681"/>
      <c r="D47" s="683"/>
      <c r="E47" s="674" t="s">
        <v>48</v>
      </c>
      <c r="F47" s="681"/>
      <c r="G47" s="681"/>
    </row>
    <row r="48" spans="1:7" ht="12.75" customHeight="1">
      <c r="A48" s="680" t="s">
        <v>165</v>
      </c>
      <c r="B48" s="679">
        <v>0</v>
      </c>
      <c r="C48" s="679">
        <v>0</v>
      </c>
      <c r="D48" s="675"/>
      <c r="E48" s="676" t="s">
        <v>166</v>
      </c>
      <c r="F48" s="679">
        <v>0</v>
      </c>
      <c r="G48" s="679">
        <v>0</v>
      </c>
    </row>
    <row r="49" spans="1:8" ht="12.75" customHeight="1">
      <c r="A49" s="680" t="s">
        <v>167</v>
      </c>
      <c r="B49" s="679">
        <v>0</v>
      </c>
      <c r="C49" s="679">
        <v>0</v>
      </c>
      <c r="D49" s="675"/>
      <c r="E49" s="676" t="s">
        <v>168</v>
      </c>
      <c r="F49" s="679">
        <v>0</v>
      </c>
      <c r="G49" s="679">
        <v>0</v>
      </c>
    </row>
    <row r="50" spans="1:8" ht="15.75" customHeight="1">
      <c r="A50" s="680" t="s">
        <v>169</v>
      </c>
      <c r="B50" s="679">
        <v>21655591</v>
      </c>
      <c r="C50" s="679">
        <v>21655591</v>
      </c>
      <c r="D50" s="675"/>
      <c r="E50" s="676" t="s">
        <v>170</v>
      </c>
      <c r="F50" s="679">
        <v>42500076</v>
      </c>
      <c r="G50" s="679">
        <v>52500060</v>
      </c>
    </row>
    <row r="51" spans="1:8" ht="12" customHeight="1">
      <c r="A51" s="680" t="s">
        <v>171</v>
      </c>
      <c r="B51" s="679">
        <v>109246410</v>
      </c>
      <c r="C51" s="679">
        <v>108963297</v>
      </c>
      <c r="D51" s="675"/>
      <c r="E51" s="676" t="s">
        <v>172</v>
      </c>
      <c r="F51" s="679">
        <v>0</v>
      </c>
      <c r="G51" s="679">
        <v>0</v>
      </c>
    </row>
    <row r="52" spans="1:8" ht="25.5">
      <c r="A52" s="680" t="s">
        <v>173</v>
      </c>
      <c r="B52" s="679">
        <v>247385</v>
      </c>
      <c r="C52" s="679">
        <v>247385</v>
      </c>
      <c r="D52" s="675"/>
      <c r="E52" s="676" t="s">
        <v>174</v>
      </c>
      <c r="F52" s="679">
        <v>0</v>
      </c>
      <c r="G52" s="679">
        <v>0</v>
      </c>
    </row>
    <row r="53" spans="1:8">
      <c r="A53" s="680" t="s">
        <v>175</v>
      </c>
      <c r="B53" s="679">
        <v>-78931086</v>
      </c>
      <c r="C53" s="679">
        <v>-65624629</v>
      </c>
      <c r="D53" s="677"/>
      <c r="E53" s="676" t="s">
        <v>176</v>
      </c>
      <c r="F53" s="679">
        <v>734569</v>
      </c>
      <c r="G53" s="679">
        <v>625090</v>
      </c>
    </row>
    <row r="54" spans="1:8" ht="11.25" customHeight="1">
      <c r="A54" s="680" t="s">
        <v>177</v>
      </c>
      <c r="B54" s="679">
        <v>12583833</v>
      </c>
      <c r="C54" s="679">
        <v>12865298</v>
      </c>
      <c r="D54" s="677"/>
      <c r="E54" s="674"/>
      <c r="F54" s="681"/>
      <c r="G54" s="681"/>
    </row>
    <row r="55" spans="1:8" ht="19.5" customHeight="1">
      <c r="A55" s="680" t="s">
        <v>178</v>
      </c>
      <c r="B55" s="679">
        <v>0</v>
      </c>
      <c r="C55" s="679">
        <v>0</v>
      </c>
      <c r="D55" s="677"/>
      <c r="E55" s="674" t="s">
        <v>179</v>
      </c>
      <c r="F55" s="648">
        <f>SUM(F47:F53)</f>
        <v>43234645</v>
      </c>
      <c r="G55" s="648">
        <f>SUM(G47:G53)</f>
        <v>53125150</v>
      </c>
    </row>
    <row r="56" spans="1:8" ht="13.5" customHeight="1">
      <c r="A56" s="680" t="s">
        <v>180</v>
      </c>
      <c r="B56" s="679">
        <v>13624403</v>
      </c>
      <c r="C56" s="679">
        <v>13624403</v>
      </c>
      <c r="D56" s="675"/>
      <c r="E56" s="594"/>
      <c r="F56" s="681"/>
      <c r="G56" s="681"/>
    </row>
    <row r="57" spans="1:8" ht="25.5">
      <c r="A57" s="592" t="s">
        <v>181</v>
      </c>
      <c r="B57" s="648">
        <f>SUM(B48:B56)-1</f>
        <v>78426535</v>
      </c>
      <c r="C57" s="648">
        <f>SUM(C48:C56)</f>
        <v>91731345</v>
      </c>
      <c r="D57" s="675"/>
      <c r="E57" s="674" t="s">
        <v>182</v>
      </c>
      <c r="F57" s="648">
        <f>+F46+F55</f>
        <v>99455588</v>
      </c>
      <c r="G57" s="648">
        <f>+G46+G55</f>
        <v>94082025</v>
      </c>
    </row>
    <row r="58" spans="1:8" ht="14.25" customHeight="1">
      <c r="A58" s="680"/>
      <c r="B58" s="681"/>
      <c r="C58" s="681"/>
      <c r="D58" s="677"/>
      <c r="E58" s="674" t="s">
        <v>183</v>
      </c>
      <c r="F58" s="681"/>
      <c r="G58" s="681"/>
    </row>
    <row r="59" spans="1:8" ht="15" customHeight="1">
      <c r="A59" s="592" t="s">
        <v>184</v>
      </c>
      <c r="B59" s="648">
        <f>+B46+B57</f>
        <v>97646999</v>
      </c>
      <c r="C59" s="648">
        <f>+C46+C57</f>
        <v>114924709</v>
      </c>
      <c r="D59" s="675"/>
      <c r="E59" s="674" t="s">
        <v>185</v>
      </c>
      <c r="F59" s="648">
        <f>SUM(F60:F62)</f>
        <v>90494826</v>
      </c>
      <c r="G59" s="648">
        <f>SUM(G60:G62)</f>
        <v>90494826</v>
      </c>
      <c r="H59" s="408" t="str">
        <f>IF(C59&lt;&gt;'ETCA-I-01'!C33,"ERROR!!!!! ELTOTAL DE ACTIVO, NO CONCUERDA CON LO REPORTADO EN EL ESTADO DE SITUACION FINANCIERA","")</f>
        <v/>
      </c>
    </row>
    <row r="60" spans="1:8" ht="12" customHeight="1">
      <c r="A60" s="680"/>
      <c r="B60" s="684"/>
      <c r="C60" s="684"/>
      <c r="D60" s="675"/>
      <c r="E60" s="676" t="s">
        <v>186</v>
      </c>
      <c r="F60" s="679">
        <v>90494826</v>
      </c>
      <c r="G60" s="679">
        <v>90494826</v>
      </c>
      <c r="H60" s="408" t="str">
        <f>IF(B59&lt;&gt;'ETCA-I-01'!B33,"ERROR!!!!! ELTOTAL DE ACTIVO, NO CONCUERDA CON LO REPORTADO EN EL ESTADO DE SITUACION FINANCIERA","")</f>
        <v/>
      </c>
    </row>
    <row r="61" spans="1:8" ht="11.25" customHeight="1">
      <c r="A61" s="680"/>
      <c r="B61" s="684"/>
      <c r="C61" s="684"/>
      <c r="D61" s="675"/>
      <c r="E61" s="676" t="s">
        <v>187</v>
      </c>
      <c r="F61" s="679">
        <v>0</v>
      </c>
      <c r="G61" s="679">
        <v>0</v>
      </c>
    </row>
    <row r="62" spans="1:8" ht="10.5" customHeight="1">
      <c r="A62" s="680"/>
      <c r="B62" s="684"/>
      <c r="C62" s="684"/>
      <c r="D62" s="675"/>
      <c r="E62" s="676" t="s">
        <v>188</v>
      </c>
      <c r="F62" s="679">
        <v>0</v>
      </c>
      <c r="G62" s="679">
        <v>0</v>
      </c>
    </row>
    <row r="63" spans="1:8" ht="25.5">
      <c r="A63" s="680"/>
      <c r="B63" s="684"/>
      <c r="C63" s="684"/>
      <c r="D63" s="675"/>
      <c r="E63" s="674" t="s">
        <v>189</v>
      </c>
      <c r="F63" s="648">
        <f>SUM(F64:F68)</f>
        <v>-97379715</v>
      </c>
      <c r="G63" s="648">
        <f>SUM(G64:G68)</f>
        <v>-74728442</v>
      </c>
    </row>
    <row r="64" spans="1:8">
      <c r="A64" s="680"/>
      <c r="B64" s="684"/>
      <c r="C64" s="684"/>
      <c r="D64" s="675"/>
      <c r="E64" s="676" t="s">
        <v>190</v>
      </c>
      <c r="F64" s="679">
        <v>-20531030</v>
      </c>
      <c r="G64" s="679">
        <v>-19126312</v>
      </c>
    </row>
    <row r="65" spans="1:8">
      <c r="A65" s="680"/>
      <c r="B65" s="684"/>
      <c r="C65" s="684"/>
      <c r="D65" s="675"/>
      <c r="E65" s="676" t="s">
        <v>191</v>
      </c>
      <c r="F65" s="679">
        <v>-103027763</v>
      </c>
      <c r="G65" s="679">
        <v>-85376437</v>
      </c>
    </row>
    <row r="66" spans="1:8" ht="12.75" customHeight="1">
      <c r="A66" s="680"/>
      <c r="B66" s="684"/>
      <c r="C66" s="684"/>
      <c r="D66" s="675"/>
      <c r="E66" s="676" t="s">
        <v>192</v>
      </c>
      <c r="F66" s="679">
        <v>28299319</v>
      </c>
      <c r="G66" s="679">
        <v>28299319</v>
      </c>
    </row>
    <row r="67" spans="1:8" ht="12" customHeight="1">
      <c r="A67" s="680"/>
      <c r="B67" s="684"/>
      <c r="C67" s="684"/>
      <c r="D67" s="675"/>
      <c r="E67" s="676" t="s">
        <v>193</v>
      </c>
      <c r="F67" s="679">
        <v>0</v>
      </c>
      <c r="G67" s="679">
        <v>0</v>
      </c>
    </row>
    <row r="68" spans="1:8" ht="17.25" customHeight="1">
      <c r="A68" s="680"/>
      <c r="B68" s="684"/>
      <c r="C68" s="684"/>
      <c r="D68" s="675"/>
      <c r="E68" s="676" t="s">
        <v>194</v>
      </c>
      <c r="F68" s="679">
        <v>-2120241</v>
      </c>
      <c r="G68" s="679">
        <v>1474988</v>
      </c>
    </row>
    <row r="69" spans="1:8" ht="25.5">
      <c r="A69" s="680"/>
      <c r="B69" s="684"/>
      <c r="C69" s="684"/>
      <c r="D69" s="675"/>
      <c r="E69" s="674" t="s">
        <v>195</v>
      </c>
      <c r="F69" s="648">
        <f>SUM(F70:F71)</f>
        <v>5076300</v>
      </c>
      <c r="G69" s="648">
        <f>SUM(G70:G71)</f>
        <v>5076300</v>
      </c>
    </row>
    <row r="70" spans="1:8">
      <c r="A70" s="680"/>
      <c r="B70" s="684"/>
      <c r="C70" s="684"/>
      <c r="D70" s="675"/>
      <c r="E70" s="676" t="s">
        <v>196</v>
      </c>
      <c r="F70" s="679">
        <v>0</v>
      </c>
      <c r="G70" s="679">
        <v>0</v>
      </c>
    </row>
    <row r="71" spans="1:8" ht="14.25" customHeight="1">
      <c r="A71" s="680"/>
      <c r="B71" s="684"/>
      <c r="C71" s="684"/>
      <c r="D71" s="675"/>
      <c r="E71" s="676" t="s">
        <v>197</v>
      </c>
      <c r="F71" s="679">
        <v>5076300</v>
      </c>
      <c r="G71" s="679">
        <v>5076300</v>
      </c>
    </row>
    <row r="72" spans="1:8" ht="15" customHeight="1">
      <c r="A72" s="680"/>
      <c r="B72" s="684"/>
      <c r="C72" s="684"/>
      <c r="D72" s="675"/>
      <c r="E72" s="674" t="s">
        <v>198</v>
      </c>
      <c r="F72" s="648">
        <f>+F59+F63+F69</f>
        <v>-1808589</v>
      </c>
      <c r="G72" s="648">
        <f>+G59+G63+G69</f>
        <v>20842684</v>
      </c>
    </row>
    <row r="73" spans="1:8" ht="19.5" customHeight="1" thickBot="1">
      <c r="A73" s="603"/>
      <c r="B73" s="671"/>
      <c r="C73" s="671"/>
      <c r="D73" s="672"/>
      <c r="E73" s="604" t="s">
        <v>199</v>
      </c>
      <c r="F73" s="718">
        <f>+F57+F72</f>
        <v>97646999</v>
      </c>
      <c r="G73" s="685">
        <f>+G57+G72</f>
        <v>114924709</v>
      </c>
      <c r="H73" s="408" t="str">
        <f>IF((G73-'ETCA-I-01'!G52)&gt;0.9,"ERROR!!!!! ELTOTAL DE DEL PATRIMONIO Y HACIENDA PUBLICA, NO CONCUERDA CON LO REPORTADO EN EL ESTADO DE SITUACION FINANCIERA","")</f>
        <v/>
      </c>
    </row>
    <row r="74" spans="1:8">
      <c r="H74" t="str">
        <f>IF(F73&lt;&gt;'ETCA-I-01'!F52,"ERROR!!!!! ELTOTAL DE DEL PATRIMONIO Y HACIENDA PUBLICA, NO CONCUERDA CON LO REPORTADO EN EL ESTADO DE SITUACION FINANCIERA","")</f>
        <v/>
      </c>
    </row>
  </sheetData>
  <sheetProtection formatColumns="0" formatRows="0" insertHyperlinks="0"/>
  <mergeCells count="5">
    <mergeCell ref="A1:G1"/>
    <mergeCell ref="A2:G2"/>
    <mergeCell ref="A4:G4"/>
    <mergeCell ref="A5:G5"/>
    <mergeCell ref="A3:G3"/>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sheetPr codeName="Hoja18">
    <pageSetUpPr fitToPage="1"/>
  </sheetPr>
  <dimension ref="A1:I38"/>
  <sheetViews>
    <sheetView view="pageBreakPreview" topLeftCell="A16" zoomScale="110" zoomScaleNormal="100" zoomScaleSheetLayoutView="110" workbookViewId="0">
      <selection activeCell="D40" sqref="D40"/>
    </sheetView>
  </sheetViews>
  <sheetFormatPr baseColWidth="10" defaultColWidth="11.28515625" defaultRowHeight="16.5"/>
  <cols>
    <col min="1" max="1" width="4.85546875" style="122" customWidth="1"/>
    <col min="2" max="2" width="55.7109375" style="104" bestFit="1" customWidth="1"/>
    <col min="3" max="4" width="25.7109375" style="104" customWidth="1"/>
    <col min="5" max="16384" width="11.28515625" style="104"/>
  </cols>
  <sheetData>
    <row r="1" spans="1:6">
      <c r="A1" s="340"/>
      <c r="B1" s="1493" t="s">
        <v>23</v>
      </c>
      <c r="C1" s="1493"/>
      <c r="D1" s="1493"/>
    </row>
    <row r="2" spans="1:6">
      <c r="A2" s="104"/>
      <c r="B2" s="1497" t="s">
        <v>819</v>
      </c>
      <c r="C2" s="1497"/>
      <c r="D2" s="1497"/>
      <c r="F2" s="317"/>
    </row>
    <row r="3" spans="1:6">
      <c r="B3" s="1261" t="str">
        <f>'ETCA-I-01'!A3</f>
        <v>TELEVISORA DE HERMOSILLO, S.A. de C.V.</v>
      </c>
      <c r="C3" s="1261"/>
      <c r="D3" s="1261"/>
    </row>
    <row r="4" spans="1:6">
      <c r="B4" s="1271" t="str">
        <f>'ETCA-I-03'!A4</f>
        <v>Del 01 de Enero al 31 de Diciembre de 2019</v>
      </c>
      <c r="C4" s="1271"/>
      <c r="D4" s="1271"/>
    </row>
    <row r="5" spans="1:6">
      <c r="A5" s="759"/>
      <c r="B5" s="1509" t="s">
        <v>820</v>
      </c>
      <c r="C5" s="1509"/>
      <c r="D5" s="235"/>
    </row>
    <row r="6" spans="1:6" ht="6.75" customHeight="1" thickBot="1"/>
    <row r="7" spans="1:6" s="200" customFormat="1" ht="27.95" customHeight="1">
      <c r="A7" s="1498" t="s">
        <v>808</v>
      </c>
      <c r="B7" s="1499"/>
      <c r="C7" s="1505" t="s">
        <v>444</v>
      </c>
      <c r="D7" s="1507" t="s">
        <v>675</v>
      </c>
    </row>
    <row r="8" spans="1:6" s="200" customFormat="1" ht="4.5" customHeight="1" thickBot="1">
      <c r="A8" s="1500"/>
      <c r="B8" s="1501"/>
      <c r="C8" s="1506"/>
      <c r="D8" s="1508"/>
    </row>
    <row r="9" spans="1:6" s="200" customFormat="1" ht="21" customHeight="1">
      <c r="A9" s="1502" t="s">
        <v>814</v>
      </c>
      <c r="B9" s="1503"/>
      <c r="C9" s="1503"/>
      <c r="D9" s="1504"/>
    </row>
    <row r="10" spans="1:6" s="200" customFormat="1" ht="18" customHeight="1">
      <c r="A10" s="324">
        <v>1</v>
      </c>
      <c r="B10" s="933" t="s">
        <v>1102</v>
      </c>
      <c r="C10" s="938">
        <v>5196378</v>
      </c>
      <c r="D10" s="939">
        <v>5196378</v>
      </c>
    </row>
    <row r="11" spans="1:6" s="200" customFormat="1" ht="18" customHeight="1">
      <c r="A11" s="324">
        <v>2</v>
      </c>
      <c r="B11" s="325"/>
      <c r="C11" s="341"/>
      <c r="D11" s="342"/>
    </row>
    <row r="12" spans="1:6" s="200" customFormat="1" ht="18" customHeight="1">
      <c r="A12" s="324">
        <v>3</v>
      </c>
      <c r="B12" s="325"/>
      <c r="C12" s="341"/>
      <c r="D12" s="342"/>
    </row>
    <row r="13" spans="1:6" s="200" customFormat="1" ht="18" customHeight="1">
      <c r="A13" s="324">
        <v>4</v>
      </c>
      <c r="B13" s="325"/>
      <c r="C13" s="341"/>
      <c r="D13" s="342"/>
    </row>
    <row r="14" spans="1:6" s="200" customFormat="1" ht="18" customHeight="1">
      <c r="A14" s="324">
        <v>5</v>
      </c>
      <c r="B14" s="325"/>
      <c r="C14" s="341"/>
      <c r="D14" s="342"/>
    </row>
    <row r="15" spans="1:6" s="200" customFormat="1" ht="18" customHeight="1">
      <c r="A15" s="324">
        <v>6</v>
      </c>
      <c r="B15" s="325"/>
      <c r="C15" s="341"/>
      <c r="D15" s="342"/>
    </row>
    <row r="16" spans="1:6" s="200" customFormat="1" ht="18" customHeight="1">
      <c r="A16" s="324">
        <v>7</v>
      </c>
      <c r="B16" s="325"/>
      <c r="C16" s="341"/>
      <c r="D16" s="342"/>
    </row>
    <row r="17" spans="1:4" s="200" customFormat="1" ht="18" customHeight="1">
      <c r="A17" s="324">
        <v>8</v>
      </c>
      <c r="B17" s="325"/>
      <c r="C17" s="341"/>
      <c r="D17" s="342"/>
    </row>
    <row r="18" spans="1:4" s="200" customFormat="1" ht="18" customHeight="1">
      <c r="A18" s="324">
        <v>9</v>
      </c>
      <c r="B18" s="325"/>
      <c r="C18" s="341"/>
      <c r="D18" s="342"/>
    </row>
    <row r="19" spans="1:4" s="200" customFormat="1" ht="18" customHeight="1">
      <c r="A19" s="324">
        <v>10</v>
      </c>
      <c r="B19" s="325"/>
      <c r="C19" s="341"/>
      <c r="D19" s="342"/>
    </row>
    <row r="20" spans="1:4" s="200" customFormat="1" ht="18" customHeight="1">
      <c r="A20" s="324"/>
      <c r="B20" s="329" t="s">
        <v>821</v>
      </c>
      <c r="C20" s="335">
        <f>SUM(C10:C19)</f>
        <v>5196378</v>
      </c>
      <c r="D20" s="337">
        <f>SUM(D10:D19)</f>
        <v>5196378</v>
      </c>
    </row>
    <row r="21" spans="1:4" s="200" customFormat="1" ht="21" customHeight="1">
      <c r="A21" s="1494" t="s">
        <v>816</v>
      </c>
      <c r="B21" s="1495"/>
      <c r="C21" s="1495"/>
      <c r="D21" s="1496"/>
    </row>
    <row r="22" spans="1:4" s="200" customFormat="1" ht="18" customHeight="1">
      <c r="A22" s="324">
        <v>1</v>
      </c>
      <c r="B22" s="325"/>
      <c r="C22" s="341"/>
      <c r="D22" s="342"/>
    </row>
    <row r="23" spans="1:4" s="200" customFormat="1" ht="18" customHeight="1">
      <c r="A23" s="324">
        <v>2</v>
      </c>
      <c r="B23" s="325"/>
      <c r="C23" s="341"/>
      <c r="D23" s="342"/>
    </row>
    <row r="24" spans="1:4" s="200" customFormat="1" ht="18" customHeight="1">
      <c r="A24" s="324">
        <v>3</v>
      </c>
      <c r="B24" s="325"/>
      <c r="C24" s="341"/>
      <c r="D24" s="342"/>
    </row>
    <row r="25" spans="1:4" s="200" customFormat="1" ht="18" customHeight="1">
      <c r="A25" s="324">
        <v>4</v>
      </c>
      <c r="B25" s="325"/>
      <c r="C25" s="341"/>
      <c r="D25" s="342"/>
    </row>
    <row r="26" spans="1:4" s="200" customFormat="1" ht="18" customHeight="1">
      <c r="A26" s="324">
        <v>5</v>
      </c>
      <c r="B26" s="325"/>
      <c r="C26" s="341"/>
      <c r="D26" s="342"/>
    </row>
    <row r="27" spans="1:4" s="200" customFormat="1" ht="18" customHeight="1">
      <c r="A27" s="324">
        <v>6</v>
      </c>
      <c r="B27" s="325"/>
      <c r="C27" s="341"/>
      <c r="D27" s="342"/>
    </row>
    <row r="28" spans="1:4" s="200" customFormat="1" ht="18" customHeight="1">
      <c r="A28" s="324">
        <v>7</v>
      </c>
      <c r="B28" s="325"/>
      <c r="C28" s="341"/>
      <c r="D28" s="342"/>
    </row>
    <row r="29" spans="1:4" s="200" customFormat="1" ht="18" customHeight="1">
      <c r="A29" s="324">
        <v>8</v>
      </c>
      <c r="B29" s="325"/>
      <c r="C29" s="341"/>
      <c r="D29" s="342"/>
    </row>
    <row r="30" spans="1:4" s="200" customFormat="1" ht="18" customHeight="1">
      <c r="A30" s="324">
        <v>9</v>
      </c>
      <c r="B30" s="325"/>
      <c r="C30" s="341"/>
      <c r="D30" s="342"/>
    </row>
    <row r="31" spans="1:4" s="200" customFormat="1" ht="18" customHeight="1">
      <c r="A31" s="324">
        <v>10</v>
      </c>
      <c r="B31" s="325"/>
      <c r="C31" s="341" t="s">
        <v>248</v>
      </c>
      <c r="D31" s="342"/>
    </row>
    <row r="32" spans="1:4" s="331" customFormat="1" ht="18" customHeight="1" thickBot="1">
      <c r="A32" s="324"/>
      <c r="B32" s="330" t="s">
        <v>822</v>
      </c>
      <c r="C32" s="335">
        <f>SUM(C22:C31)</f>
        <v>0</v>
      </c>
      <c r="D32" s="337">
        <f>SUM(D22:D31)</f>
        <v>0</v>
      </c>
    </row>
    <row r="33" spans="1:9" ht="27.95" customHeight="1" thickBot="1">
      <c r="A33" s="332"/>
      <c r="B33" s="333" t="s">
        <v>818</v>
      </c>
      <c r="C33" s="338">
        <f>SUM(C32,C20)</f>
        <v>5196378</v>
      </c>
      <c r="D33" s="343">
        <f>SUM(D32,D20)</f>
        <v>5196378</v>
      </c>
    </row>
    <row r="34" spans="1:9" s="497" customFormat="1" ht="18" customHeight="1">
      <c r="A34" s="428" t="s">
        <v>84</v>
      </c>
      <c r="B34" s="104"/>
      <c r="C34" s="104"/>
      <c r="D34" s="104"/>
      <c r="E34" s="104"/>
    </row>
    <row r="35" spans="1:9" s="497" customFormat="1" ht="18" customHeight="1">
      <c r="A35" s="48"/>
      <c r="B35" s="104"/>
      <c r="C35" s="104"/>
      <c r="D35" s="104"/>
      <c r="E35" s="104"/>
    </row>
    <row r="36" spans="1:9" s="497" customFormat="1" ht="18" customHeight="1">
      <c r="A36" s="48"/>
      <c r="B36" s="104"/>
      <c r="C36" s="104"/>
      <c r="D36" s="104"/>
      <c r="E36" s="104"/>
    </row>
    <row r="37" spans="1:9" s="498" customFormat="1" ht="17.100000000000001" customHeight="1">
      <c r="A37" s="494"/>
      <c r="B37" s="495"/>
      <c r="C37" s="496"/>
      <c r="D37" s="496"/>
    </row>
    <row r="38" spans="1:9" ht="17.100000000000001" customHeight="1">
      <c r="A38" s="48"/>
      <c r="I38" s="334"/>
    </row>
  </sheetData>
  <sheetProtection insertHyperlinks="0"/>
  <mergeCells count="10">
    <mergeCell ref="B1:D1"/>
    <mergeCell ref="B2:D2"/>
    <mergeCell ref="B3:D3"/>
    <mergeCell ref="B4:D4"/>
    <mergeCell ref="B5:C5"/>
    <mergeCell ref="A7:B8"/>
    <mergeCell ref="A9:D9"/>
    <mergeCell ref="A21:D21"/>
    <mergeCell ref="C7:C8"/>
    <mergeCell ref="D7:D8"/>
  </mergeCells>
  <printOptions horizontalCentered="1"/>
  <pageMargins left="0.39370078740157483" right="0.39370078740157483" top="0.74803149606299213" bottom="0.74803149606299213" header="0.31496062992125984" footer="0.31496062992125984"/>
  <pageSetup scale="87" orientation="portrait" r:id="rId1"/>
  <drawing r:id="rId2"/>
</worksheet>
</file>

<file path=xl/worksheets/sheet31.xml><?xml version="1.0" encoding="utf-8"?>
<worksheet xmlns="http://schemas.openxmlformats.org/spreadsheetml/2006/main" xmlns:r="http://schemas.openxmlformats.org/officeDocument/2006/relationships">
  <sheetPr>
    <pageSetUpPr fitToPage="1"/>
  </sheetPr>
  <dimension ref="A1:H45"/>
  <sheetViews>
    <sheetView view="pageBreakPreview" topLeftCell="A22" zoomScaleNormal="100" zoomScaleSheetLayoutView="100" workbookViewId="0">
      <selection activeCell="I43" sqref="I43"/>
    </sheetView>
  </sheetViews>
  <sheetFormatPr baseColWidth="10" defaultColWidth="11.28515625" defaultRowHeight="15"/>
  <cols>
    <col min="1" max="1" width="47.7109375" style="354" bestFit="1" customWidth="1"/>
    <col min="2" max="2" width="11.28515625" style="344"/>
    <col min="3" max="3" width="12.28515625" style="344" customWidth="1"/>
    <col min="4" max="16384" width="11.28515625" style="344"/>
  </cols>
  <sheetData>
    <row r="1" spans="1:7" ht="16.5" customHeight="1">
      <c r="A1" s="1510" t="s">
        <v>23</v>
      </c>
      <c r="B1" s="1510"/>
      <c r="C1" s="1510"/>
      <c r="D1" s="1510"/>
      <c r="E1" s="1510"/>
      <c r="F1" s="1510"/>
      <c r="G1" s="1510"/>
    </row>
    <row r="2" spans="1:7" ht="16.5" customHeight="1">
      <c r="A2" s="1510" t="s">
        <v>823</v>
      </c>
      <c r="B2" s="1510"/>
      <c r="C2" s="1510"/>
      <c r="D2" s="1510"/>
      <c r="E2" s="1510"/>
      <c r="F2" s="1510"/>
      <c r="G2" s="1510"/>
    </row>
    <row r="3" spans="1:7" ht="15.75">
      <c r="A3" s="1512" t="str">
        <f>'ETCA-I-01'!A3:G3</f>
        <v>TELEVISORA DE HERMOSILLO, S.A. de C.V.</v>
      </c>
      <c r="B3" s="1512"/>
      <c r="C3" s="1512"/>
      <c r="D3" s="1512"/>
      <c r="E3" s="1512"/>
      <c r="F3" s="1512"/>
      <c r="G3" s="1512"/>
    </row>
    <row r="4" spans="1:7" ht="16.5">
      <c r="A4" s="1511" t="str">
        <f>'ETCA-I-03'!A4:D4</f>
        <v>Del 01 de Enero al 31 de Diciembre de 2019</v>
      </c>
      <c r="B4" s="1511"/>
      <c r="C4" s="1511"/>
      <c r="D4" s="1511"/>
      <c r="E4" s="1511"/>
      <c r="F4" s="1511"/>
      <c r="G4" s="1511"/>
    </row>
    <row r="5" spans="1:7" ht="17.25" thickBot="1">
      <c r="A5" s="345"/>
      <c r="B5" s="1513" t="s">
        <v>824</v>
      </c>
      <c r="C5" s="1513"/>
      <c r="D5" s="1513"/>
      <c r="E5" s="164"/>
      <c r="F5" s="49"/>
      <c r="G5" s="503"/>
    </row>
    <row r="6" spans="1:7" ht="38.25">
      <c r="A6" s="1432" t="s">
        <v>250</v>
      </c>
      <c r="B6" s="197" t="s">
        <v>514</v>
      </c>
      <c r="C6" s="197" t="s">
        <v>442</v>
      </c>
      <c r="D6" s="197" t="s">
        <v>515</v>
      </c>
      <c r="E6" s="198" t="s">
        <v>825</v>
      </c>
      <c r="F6" s="198" t="s">
        <v>826</v>
      </c>
      <c r="G6" s="197" t="s">
        <v>518</v>
      </c>
    </row>
    <row r="7" spans="1:7" ht="15.75" thickBot="1">
      <c r="A7" s="1433"/>
      <c r="B7" s="285" t="s">
        <v>422</v>
      </c>
      <c r="C7" s="285" t="s">
        <v>423</v>
      </c>
      <c r="D7" s="285" t="s">
        <v>519</v>
      </c>
      <c r="E7" s="346" t="s">
        <v>425</v>
      </c>
      <c r="F7" s="346" t="s">
        <v>426</v>
      </c>
      <c r="G7" s="285" t="s">
        <v>520</v>
      </c>
    </row>
    <row r="8" spans="1:7" ht="16.5">
      <c r="A8" s="355"/>
      <c r="B8" s="347"/>
      <c r="C8" s="347"/>
      <c r="D8" s="347"/>
      <c r="E8" s="347"/>
      <c r="F8" s="347"/>
      <c r="G8" s="347"/>
    </row>
    <row r="9" spans="1:7" s="350" customFormat="1">
      <c r="A9" s="348" t="s">
        <v>827</v>
      </c>
      <c r="B9" s="349"/>
      <c r="C9" s="349"/>
      <c r="D9" s="349"/>
      <c r="E9" s="349"/>
      <c r="F9" s="349"/>
      <c r="G9" s="349"/>
    </row>
    <row r="10" spans="1:7" s="352" customFormat="1">
      <c r="A10" s="351" t="s">
        <v>995</v>
      </c>
      <c r="B10" s="431">
        <f>B12+B13</f>
        <v>0</v>
      </c>
      <c r="C10" s="431">
        <f>C12+C13</f>
        <v>0</v>
      </c>
      <c r="D10" s="431">
        <f>SUM(B10+C10)</f>
        <v>0</v>
      </c>
      <c r="E10" s="431">
        <f>E12+E13</f>
        <v>0</v>
      </c>
      <c r="F10" s="431">
        <f>F12+F13</f>
        <v>0</v>
      </c>
      <c r="G10" s="431">
        <f>SUM(D10-E10)</f>
        <v>0</v>
      </c>
    </row>
    <row r="11" spans="1:7" s="353" customFormat="1">
      <c r="A11" s="356"/>
      <c r="B11" s="432"/>
      <c r="C11" s="432"/>
      <c r="D11" s="432"/>
      <c r="E11" s="432"/>
      <c r="F11" s="432"/>
      <c r="G11" s="433"/>
    </row>
    <row r="12" spans="1:7" s="353" customFormat="1">
      <c r="A12" s="356" t="s">
        <v>828</v>
      </c>
      <c r="B12" s="432"/>
      <c r="C12" s="432"/>
      <c r="D12" s="433">
        <f>B12+C12</f>
        <v>0</v>
      </c>
      <c r="E12" s="432"/>
      <c r="F12" s="432"/>
      <c r="G12" s="433">
        <f>D12-E12</f>
        <v>0</v>
      </c>
    </row>
    <row r="13" spans="1:7" s="353" customFormat="1">
      <c r="A13" s="356" t="s">
        <v>829</v>
      </c>
      <c r="B13" s="432"/>
      <c r="C13" s="432"/>
      <c r="D13" s="433">
        <f>B13+C13</f>
        <v>0</v>
      </c>
      <c r="E13" s="432"/>
      <c r="F13" s="432"/>
      <c r="G13" s="433">
        <f>D13-E13</f>
        <v>0</v>
      </c>
    </row>
    <row r="14" spans="1:7" s="352" customFormat="1">
      <c r="A14" s="351" t="s">
        <v>830</v>
      </c>
      <c r="B14" s="431">
        <f t="shared" ref="B14:G14" si="0">SUM(B15:B22)</f>
        <v>88528385</v>
      </c>
      <c r="C14" s="431">
        <f t="shared" si="0"/>
        <v>14404621</v>
      </c>
      <c r="D14" s="431">
        <f t="shared" si="0"/>
        <v>102933006</v>
      </c>
      <c r="E14" s="431">
        <f t="shared" si="0"/>
        <v>102933006</v>
      </c>
      <c r="F14" s="431">
        <f t="shared" si="0"/>
        <v>94691107</v>
      </c>
      <c r="G14" s="431">
        <f t="shared" si="0"/>
        <v>0</v>
      </c>
    </row>
    <row r="15" spans="1:7" s="353" customFormat="1">
      <c r="A15" s="356" t="s">
        <v>831</v>
      </c>
      <c r="B15" s="432"/>
      <c r="C15" s="432"/>
      <c r="D15" s="433">
        <f t="shared" ref="D15:D22" si="1">B15+C15</f>
        <v>0</v>
      </c>
      <c r="E15" s="432"/>
      <c r="F15" s="432"/>
      <c r="G15" s="433">
        <f>D15-E15</f>
        <v>0</v>
      </c>
    </row>
    <row r="16" spans="1:7" s="353" customFormat="1">
      <c r="A16" s="356" t="s">
        <v>832</v>
      </c>
      <c r="B16" s="432"/>
      <c r="C16" s="432"/>
      <c r="D16" s="433">
        <f t="shared" si="1"/>
        <v>0</v>
      </c>
      <c r="E16" s="432"/>
      <c r="F16" s="432"/>
      <c r="G16" s="433">
        <f t="shared" ref="G16:G39" si="2">D16-E16</f>
        <v>0</v>
      </c>
    </row>
    <row r="17" spans="1:7" s="353" customFormat="1">
      <c r="A17" s="356" t="s">
        <v>833</v>
      </c>
      <c r="B17" s="432"/>
      <c r="C17" s="432"/>
      <c r="D17" s="433">
        <f t="shared" si="1"/>
        <v>0</v>
      </c>
      <c r="E17" s="432"/>
      <c r="F17" s="432"/>
      <c r="G17" s="433">
        <f t="shared" si="2"/>
        <v>0</v>
      </c>
    </row>
    <row r="18" spans="1:7" s="353" customFormat="1">
      <c r="A18" s="356" t="s">
        <v>834</v>
      </c>
      <c r="B18" s="432"/>
      <c r="C18" s="432"/>
      <c r="D18" s="433">
        <f t="shared" si="1"/>
        <v>0</v>
      </c>
      <c r="E18" s="432"/>
      <c r="F18" s="432"/>
      <c r="G18" s="433">
        <f t="shared" si="2"/>
        <v>0</v>
      </c>
    </row>
    <row r="19" spans="1:7" s="353" customFormat="1">
      <c r="A19" s="356" t="s">
        <v>835</v>
      </c>
      <c r="B19" s="432"/>
      <c r="C19" s="432"/>
      <c r="D19" s="433">
        <f t="shared" si="1"/>
        <v>0</v>
      </c>
      <c r="E19" s="432"/>
      <c r="F19" s="432"/>
      <c r="G19" s="433">
        <f t="shared" si="2"/>
        <v>0</v>
      </c>
    </row>
    <row r="20" spans="1:7" s="353" customFormat="1" ht="27">
      <c r="A20" s="356" t="s">
        <v>836</v>
      </c>
      <c r="B20" s="432"/>
      <c r="C20" s="432"/>
      <c r="D20" s="433">
        <f t="shared" si="1"/>
        <v>0</v>
      </c>
      <c r="E20" s="432"/>
      <c r="F20" s="432"/>
      <c r="G20" s="433">
        <f t="shared" si="2"/>
        <v>0</v>
      </c>
    </row>
    <row r="21" spans="1:7" s="353" customFormat="1">
      <c r="A21" s="356" t="s">
        <v>837</v>
      </c>
      <c r="B21" s="432">
        <f>+'ETCA-II-13'!C134</f>
        <v>88528385</v>
      </c>
      <c r="C21" s="432">
        <f>+'ETCA-II-13'!D134</f>
        <v>14404621</v>
      </c>
      <c r="D21" s="433">
        <f t="shared" si="1"/>
        <v>102933006</v>
      </c>
      <c r="E21" s="432">
        <f>+'ETCA-II-13'!F134</f>
        <v>102933006</v>
      </c>
      <c r="F21" s="432">
        <f>+'ETCA-II-13'!G134</f>
        <v>94691107</v>
      </c>
      <c r="G21" s="433">
        <f t="shared" si="2"/>
        <v>0</v>
      </c>
    </row>
    <row r="22" spans="1:7" s="353" customFormat="1">
      <c r="A22" s="356" t="s">
        <v>838</v>
      </c>
      <c r="B22" s="432"/>
      <c r="C22" s="432"/>
      <c r="D22" s="433">
        <f t="shared" si="1"/>
        <v>0</v>
      </c>
      <c r="E22" s="432"/>
      <c r="F22" s="432"/>
      <c r="G22" s="433">
        <f t="shared" si="2"/>
        <v>0</v>
      </c>
    </row>
    <row r="23" spans="1:7" s="352" customFormat="1">
      <c r="A23" s="351" t="s">
        <v>839</v>
      </c>
      <c r="B23" s="431">
        <f t="shared" ref="B23:G23" si="3">SUM(B24:B26)</f>
        <v>0</v>
      </c>
      <c r="C23" s="431">
        <f t="shared" si="3"/>
        <v>0</v>
      </c>
      <c r="D23" s="431">
        <f t="shared" si="3"/>
        <v>0</v>
      </c>
      <c r="E23" s="431">
        <f t="shared" si="3"/>
        <v>0</v>
      </c>
      <c r="F23" s="431">
        <f t="shared" si="3"/>
        <v>0</v>
      </c>
      <c r="G23" s="431">
        <f t="shared" si="3"/>
        <v>0</v>
      </c>
    </row>
    <row r="24" spans="1:7" s="353" customFormat="1" ht="27">
      <c r="A24" s="356" t="s">
        <v>840</v>
      </c>
      <c r="B24" s="432"/>
      <c r="C24" s="432"/>
      <c r="D24" s="433">
        <f>B24+C24</f>
        <v>0</v>
      </c>
      <c r="E24" s="432"/>
      <c r="F24" s="432"/>
      <c r="G24" s="433">
        <f t="shared" si="2"/>
        <v>0</v>
      </c>
    </row>
    <row r="25" spans="1:7" s="353" customFormat="1">
      <c r="A25" s="356" t="s">
        <v>841</v>
      </c>
      <c r="B25" s="432"/>
      <c r="C25" s="432"/>
      <c r="D25" s="433">
        <f>B25+C25</f>
        <v>0</v>
      </c>
      <c r="E25" s="432"/>
      <c r="F25" s="432"/>
      <c r="G25" s="433">
        <f t="shared" si="2"/>
        <v>0</v>
      </c>
    </row>
    <row r="26" spans="1:7" s="353" customFormat="1">
      <c r="A26" s="356" t="s">
        <v>842</v>
      </c>
      <c r="B26" s="432"/>
      <c r="C26" s="432"/>
      <c r="D26" s="433">
        <f>B26+C26</f>
        <v>0</v>
      </c>
      <c r="E26" s="432"/>
      <c r="F26" s="432"/>
      <c r="G26" s="433">
        <f t="shared" si="2"/>
        <v>0</v>
      </c>
    </row>
    <row r="27" spans="1:7" s="352" customFormat="1">
      <c r="A27" s="351" t="s">
        <v>843</v>
      </c>
      <c r="B27" s="431">
        <f>B28+B29</f>
        <v>0</v>
      </c>
      <c r="C27" s="431">
        <f>C28+C29</f>
        <v>0</v>
      </c>
      <c r="D27" s="431">
        <f>SUM(D28:D29)</f>
        <v>0</v>
      </c>
      <c r="E27" s="431">
        <f>E28+E29</f>
        <v>0</v>
      </c>
      <c r="F27" s="431">
        <f>F28+F29</f>
        <v>0</v>
      </c>
      <c r="G27" s="431">
        <f>SUM(G28:G29)</f>
        <v>0</v>
      </c>
    </row>
    <row r="28" spans="1:7" s="353" customFormat="1">
      <c r="A28" s="356" t="s">
        <v>844</v>
      </c>
      <c r="B28" s="432"/>
      <c r="C28" s="432"/>
      <c r="D28" s="433">
        <f>B28+C28</f>
        <v>0</v>
      </c>
      <c r="E28" s="432"/>
      <c r="F28" s="432"/>
      <c r="G28" s="433">
        <f t="shared" si="2"/>
        <v>0</v>
      </c>
    </row>
    <row r="29" spans="1:7" s="353" customFormat="1">
      <c r="A29" s="356" t="s">
        <v>845</v>
      </c>
      <c r="B29" s="432"/>
      <c r="C29" s="432"/>
      <c r="D29" s="433">
        <f>B29+C29</f>
        <v>0</v>
      </c>
      <c r="E29" s="432"/>
      <c r="F29" s="432"/>
      <c r="G29" s="433">
        <f t="shared" si="2"/>
        <v>0</v>
      </c>
    </row>
    <row r="30" spans="1:7" s="352" customFormat="1">
      <c r="A30" s="351" t="s">
        <v>846</v>
      </c>
      <c r="B30" s="431">
        <f>B31+B32+B33+B34</f>
        <v>0</v>
      </c>
      <c r="C30" s="431">
        <f>C31+C32+C33+C34</f>
        <v>0</v>
      </c>
      <c r="D30" s="431">
        <f>SUM(D31:D34)</f>
        <v>0</v>
      </c>
      <c r="E30" s="431">
        <f>E31+E32+E33+E34</f>
        <v>0</v>
      </c>
      <c r="F30" s="431">
        <f>F31+F32+F33+F34</f>
        <v>0</v>
      </c>
      <c r="G30" s="431">
        <f>SUM(G31:G34)</f>
        <v>0</v>
      </c>
    </row>
    <row r="31" spans="1:7" s="353" customFormat="1">
      <c r="A31" s="356" t="s">
        <v>223</v>
      </c>
      <c r="B31" s="432"/>
      <c r="C31" s="432"/>
      <c r="D31" s="433">
        <f>B31+C31</f>
        <v>0</v>
      </c>
      <c r="E31" s="432"/>
      <c r="F31" s="432"/>
      <c r="G31" s="433">
        <f t="shared" si="2"/>
        <v>0</v>
      </c>
    </row>
    <row r="32" spans="1:7" s="353" customFormat="1">
      <c r="A32" s="356" t="s">
        <v>847</v>
      </c>
      <c r="B32" s="432"/>
      <c r="C32" s="432"/>
      <c r="D32" s="433">
        <f>B32+C32</f>
        <v>0</v>
      </c>
      <c r="E32" s="432"/>
      <c r="F32" s="432"/>
      <c r="G32" s="433">
        <f t="shared" si="2"/>
        <v>0</v>
      </c>
    </row>
    <row r="33" spans="1:8" s="353" customFormat="1">
      <c r="A33" s="356" t="s">
        <v>848</v>
      </c>
      <c r="B33" s="432"/>
      <c r="C33" s="432"/>
      <c r="D33" s="433">
        <f>B33+C33</f>
        <v>0</v>
      </c>
      <c r="E33" s="432"/>
      <c r="F33" s="432"/>
      <c r="G33" s="433">
        <f t="shared" si="2"/>
        <v>0</v>
      </c>
    </row>
    <row r="34" spans="1:8" s="353" customFormat="1">
      <c r="A34" s="356" t="s">
        <v>849</v>
      </c>
      <c r="B34" s="432"/>
      <c r="C34" s="432"/>
      <c r="D34" s="433">
        <f>B34+C34</f>
        <v>0</v>
      </c>
      <c r="E34" s="432"/>
      <c r="F34" s="432"/>
      <c r="G34" s="433">
        <f t="shared" si="2"/>
        <v>0</v>
      </c>
    </row>
    <row r="35" spans="1:8" s="352" customFormat="1">
      <c r="A35" s="351" t="s">
        <v>850</v>
      </c>
      <c r="B35" s="431">
        <f t="shared" ref="B35:G35" si="4">B36</f>
        <v>0</v>
      </c>
      <c r="C35" s="431">
        <f t="shared" si="4"/>
        <v>0</v>
      </c>
      <c r="D35" s="431">
        <f t="shared" si="4"/>
        <v>0</v>
      </c>
      <c r="E35" s="431">
        <f t="shared" si="4"/>
        <v>0</v>
      </c>
      <c r="F35" s="431">
        <f t="shared" si="4"/>
        <v>0</v>
      </c>
      <c r="G35" s="431">
        <f t="shared" si="4"/>
        <v>0</v>
      </c>
    </row>
    <row r="36" spans="1:8" s="353" customFormat="1">
      <c r="A36" s="356" t="s">
        <v>851</v>
      </c>
      <c r="B36" s="432"/>
      <c r="C36" s="432"/>
      <c r="D36" s="433">
        <f>B36+C36</f>
        <v>0</v>
      </c>
      <c r="E36" s="432"/>
      <c r="F36" s="432"/>
      <c r="G36" s="433">
        <f t="shared" si="2"/>
        <v>0</v>
      </c>
    </row>
    <row r="37" spans="1:8" s="352" customFormat="1">
      <c r="A37" s="351" t="s">
        <v>852</v>
      </c>
      <c r="B37" s="434"/>
      <c r="C37" s="434"/>
      <c r="D37" s="431">
        <f>B37+C37</f>
        <v>0</v>
      </c>
      <c r="E37" s="434"/>
      <c r="F37" s="434"/>
      <c r="G37" s="431">
        <f t="shared" si="2"/>
        <v>0</v>
      </c>
    </row>
    <row r="38" spans="1:8" s="352" customFormat="1" ht="27">
      <c r="A38" s="351" t="s">
        <v>853</v>
      </c>
      <c r="B38" s="434"/>
      <c r="C38" s="434"/>
      <c r="D38" s="431">
        <f>B38+C38</f>
        <v>0</v>
      </c>
      <c r="E38" s="434"/>
      <c r="F38" s="434"/>
      <c r="G38" s="431">
        <f t="shared" si="2"/>
        <v>0</v>
      </c>
    </row>
    <row r="39" spans="1:8" s="352" customFormat="1" ht="15.75" thickBot="1">
      <c r="A39" s="351" t="s">
        <v>854</v>
      </c>
      <c r="B39" s="434"/>
      <c r="C39" s="434"/>
      <c r="D39" s="431">
        <f>B39+C39</f>
        <v>0</v>
      </c>
      <c r="E39" s="434"/>
      <c r="F39" s="434"/>
      <c r="G39" s="431">
        <f t="shared" si="2"/>
        <v>0</v>
      </c>
    </row>
    <row r="40" spans="1:8" ht="32.25" customHeight="1" thickBot="1">
      <c r="A40" s="357" t="s">
        <v>570</v>
      </c>
      <c r="B40" s="435">
        <f t="shared" ref="B40:G40" si="5">SUM(B$10,B$14,B$23,B$27,B$30,B$35,B$37,B$38,B$39)</f>
        <v>88528385</v>
      </c>
      <c r="C40" s="435">
        <f t="shared" si="5"/>
        <v>14404621</v>
      </c>
      <c r="D40" s="435">
        <f t="shared" si="5"/>
        <v>102933006</v>
      </c>
      <c r="E40" s="435">
        <f t="shared" si="5"/>
        <v>102933006</v>
      </c>
      <c r="F40" s="435">
        <f t="shared" si="5"/>
        <v>94691107</v>
      </c>
      <c r="G40" s="435">
        <f t="shared" si="5"/>
        <v>0</v>
      </c>
      <c r="H40" s="501" t="str">
        <f>IF((B40-'ETCA II-04'!B81)&gt;0.9,"ERROR!!!!! EL MONTO NO COINCIDE CON LO REPORTADO EN EL FORMATO ETCA-II-04 EN EL TOTAL APROBADO ANUAL DEL ANALÍTICO DE EGRESOS","")</f>
        <v/>
      </c>
    </row>
    <row r="41" spans="1:8" ht="18" customHeight="1">
      <c r="A41" s="499"/>
      <c r="B41" s="502"/>
      <c r="C41" s="502"/>
      <c r="D41" s="502"/>
      <c r="E41" s="502"/>
      <c r="F41" s="502"/>
      <c r="G41" s="502"/>
      <c r="H41" s="501" t="str">
        <f>IF((C40-'ETCA II-04'!C81)&gt;0.9,"ERROR!!!!! EL MONTO NO COINCIDE CON LO REPORTADO EN EL FORMATO ETCA-II-04 EN EL TOTAL DE AMPLIACIONES/REDUCCIONES PRESENTADO EN EL ANALÍTICO DE EGRESOS","")</f>
        <v/>
      </c>
    </row>
    <row r="42" spans="1:8" ht="18" customHeight="1">
      <c r="A42" s="499"/>
      <c r="B42" s="502"/>
      <c r="C42" s="502"/>
      <c r="D42" s="502"/>
      <c r="E42" s="502"/>
      <c r="F42" s="502"/>
      <c r="G42" s="502"/>
      <c r="H42" s="501" t="str">
        <f>IF((D40-'ETCA II-04'!D81)&gt;0.9,"ERROR!!!!! EL MONTO NO COINCIDE CON LO REPORTADO EN EL FORMATO ETCA-II-04 EN EL TOTAL MODIFICADO ANUAL PRESENTADO EN EL ANALÍTICO DE EGRESOS","")</f>
        <v/>
      </c>
    </row>
    <row r="43" spans="1:8" ht="18" customHeight="1">
      <c r="A43" s="499"/>
      <c r="B43" s="502"/>
      <c r="C43" s="502"/>
      <c r="D43" s="502"/>
      <c r="E43" s="502"/>
      <c r="F43" s="502"/>
      <c r="G43" s="502"/>
      <c r="H43" s="501" t="str">
        <f>IF((E40-'ETCA II-04'!E81)&gt;0.9,"ERROR!!!!! EL MONTO NO COINCIDE CON LO REPORTADO EN EL FORMATO ETCA-II-04 EN EL TOTAL DEVENGADO ANUAL PRESENTADO EN EL ANALÍTICO DE EGRESOS","")</f>
        <v/>
      </c>
    </row>
    <row r="44" spans="1:8" ht="18" customHeight="1">
      <c r="A44" s="499"/>
      <c r="B44" s="502"/>
      <c r="C44" s="502"/>
      <c r="D44" s="502"/>
      <c r="E44" s="502"/>
      <c r="F44" s="502"/>
      <c r="G44" s="502"/>
      <c r="H44" s="501" t="str">
        <f>IF((F40-'ETCA II-04'!F81)&gt;0.9,"ERROR!!!!! EL MONTO NO COINCIDE CON LO REPORTADO EN EL FORMATO ETCA-II-04 EN EL TOTAL PAGADO ANUAL PRESENTADO EN EL ANALÍTICO DE EGRESOS","")</f>
        <v/>
      </c>
    </row>
    <row r="45" spans="1:8" ht="18" customHeight="1">
      <c r="H45" s="501" t="str">
        <f>IF((G40-'ETCA II-04'!G81)&gt;0.9,"ERROR!!!!! EL MONTO NO COINCIDE CON LO REPORTADO EN EL FORMATO ETCA-II-04 EN EL TOTAL SUBEJERCICIO PRESENTADO EN EL ANALÍTICO DE EGRESOS","")</f>
        <v/>
      </c>
    </row>
  </sheetData>
  <sheetProtection password="C115" sheet="1" scenarios="1" formatColumns="0" formatRows="0" insertHyperlinks="0"/>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dimension ref="A1:G43"/>
  <sheetViews>
    <sheetView view="pageBreakPreview" topLeftCell="A25" zoomScale="90" zoomScaleNormal="100" zoomScaleSheetLayoutView="90" workbookViewId="0">
      <selection activeCell="G42" sqref="G42"/>
    </sheetView>
  </sheetViews>
  <sheetFormatPr baseColWidth="10" defaultColWidth="11.28515625" defaultRowHeight="16.5"/>
  <cols>
    <col min="1" max="1" width="1.85546875" style="360" customWidth="1"/>
    <col min="2" max="2" width="34.7109375" style="44" customWidth="1"/>
    <col min="3" max="3" width="20.85546875" style="44" customWidth="1"/>
    <col min="4" max="4" width="25.7109375" style="44" customWidth="1"/>
    <col min="5" max="5" width="19.85546875" style="44" customWidth="1"/>
    <col min="6" max="16384" width="11.28515625" style="44"/>
  </cols>
  <sheetData>
    <row r="1" spans="1:7" ht="16.5" customHeight="1">
      <c r="A1" s="1514" t="s">
        <v>855</v>
      </c>
      <c r="B1" s="1514"/>
      <c r="C1" s="1514"/>
      <c r="D1" s="1514"/>
      <c r="E1" s="1514"/>
    </row>
    <row r="2" spans="1:7">
      <c r="A2" s="1515" t="s">
        <v>856</v>
      </c>
      <c r="B2" s="1515"/>
      <c r="C2" s="1515"/>
      <c r="D2" s="1515"/>
      <c r="E2" s="1515"/>
    </row>
    <row r="3" spans="1:7">
      <c r="A3" s="1320" t="str">
        <f>'ETCA-I-01'!A3:G3</f>
        <v>TELEVISORA DE HERMOSILLO, S.A. de C.V.</v>
      </c>
      <c r="B3" s="1320"/>
      <c r="C3" s="1320"/>
      <c r="D3" s="1320"/>
      <c r="E3" s="1320"/>
      <c r="G3" s="358"/>
    </row>
    <row r="4" spans="1:7">
      <c r="A4" s="1515" t="str">
        <f>'ETCA-I-03'!A4:D4</f>
        <v>Del 01 de Enero al 31 de Diciembre de 2019</v>
      </c>
      <c r="B4" s="1515"/>
      <c r="C4" s="1515"/>
      <c r="D4" s="1515"/>
      <c r="E4" s="1515"/>
    </row>
    <row r="5" spans="1:7">
      <c r="A5" s="764"/>
      <c r="B5" s="764"/>
      <c r="C5" s="764" t="s">
        <v>857</v>
      </c>
      <c r="D5" s="4"/>
      <c r="E5" s="359"/>
    </row>
    <row r="6" spans="1:7" ht="6.75" customHeight="1" thickBot="1"/>
    <row r="7" spans="1:7" s="361" customFormat="1" ht="17.25" customHeight="1">
      <c r="A7" s="1516"/>
      <c r="B7" s="1517"/>
      <c r="C7" s="765"/>
      <c r="D7" s="765"/>
      <c r="E7" s="374"/>
    </row>
    <row r="8" spans="1:7" s="361" customFormat="1" ht="20.25" customHeight="1">
      <c r="A8" s="363"/>
      <c r="B8" s="373" t="s">
        <v>858</v>
      </c>
      <c r="C8" s="362"/>
      <c r="D8" s="362"/>
      <c r="E8" s="364"/>
      <c r="F8" s="365"/>
    </row>
    <row r="9" spans="1:7" s="361" customFormat="1" ht="20.25" customHeight="1">
      <c r="A9" s="366"/>
      <c r="C9" s="362"/>
      <c r="D9" s="362"/>
      <c r="E9" s="364"/>
      <c r="F9" s="365"/>
    </row>
    <row r="10" spans="1:7" s="361" customFormat="1" ht="27.75" customHeight="1">
      <c r="A10" s="582"/>
      <c r="B10" s="589" t="s">
        <v>859</v>
      </c>
      <c r="C10" s="586"/>
      <c r="D10" s="581" t="s">
        <v>860</v>
      </c>
      <c r="E10" s="583" t="s">
        <v>861</v>
      </c>
      <c r="F10" s="365"/>
    </row>
    <row r="11" spans="1:7" s="361" customFormat="1" ht="20.25" customHeight="1">
      <c r="A11" s="363"/>
      <c r="C11" s="587"/>
      <c r="D11" s="584"/>
      <c r="E11" s="364"/>
      <c r="F11" s="365"/>
    </row>
    <row r="12" spans="1:7" s="361" customFormat="1" ht="20.25" customHeight="1">
      <c r="A12" s="366"/>
      <c r="C12" s="587"/>
      <c r="D12" s="584"/>
      <c r="E12" s="364"/>
      <c r="F12" s="365"/>
    </row>
    <row r="13" spans="1:7">
      <c r="A13" s="367"/>
      <c r="C13" s="588"/>
      <c r="D13" s="585"/>
      <c r="E13" s="368"/>
      <c r="F13" s="18"/>
    </row>
    <row r="14" spans="1:7">
      <c r="A14" s="367"/>
      <c r="B14" s="18"/>
      <c r="C14" s="588"/>
      <c r="D14" s="585"/>
      <c r="E14" s="368"/>
      <c r="F14" s="18"/>
    </row>
    <row r="15" spans="1:7">
      <c r="A15" s="367"/>
      <c r="B15" s="18"/>
      <c r="C15" s="588"/>
      <c r="D15" s="585"/>
      <c r="E15" s="368"/>
      <c r="F15" s="18"/>
    </row>
    <row r="16" spans="1:7">
      <c r="A16" s="367"/>
      <c r="B16" s="18"/>
      <c r="C16" s="588"/>
      <c r="D16" s="585"/>
      <c r="E16" s="368"/>
      <c r="F16" s="18"/>
    </row>
    <row r="17" spans="1:6">
      <c r="A17" s="367"/>
      <c r="B17" s="18"/>
      <c r="C17" s="588"/>
      <c r="D17" s="585"/>
      <c r="E17" s="368"/>
      <c r="F17" s="18"/>
    </row>
    <row r="18" spans="1:6">
      <c r="A18" s="367"/>
      <c r="B18" s="18"/>
      <c r="C18" s="588"/>
      <c r="D18" s="585"/>
      <c r="E18" s="368"/>
      <c r="F18" s="18"/>
    </row>
    <row r="19" spans="1:6">
      <c r="A19" s="367"/>
      <c r="B19" s="18"/>
      <c r="C19" s="588"/>
      <c r="D19" s="585"/>
      <c r="E19" s="368"/>
      <c r="F19" s="18"/>
    </row>
    <row r="20" spans="1:6">
      <c r="A20" s="367"/>
      <c r="B20" s="18"/>
      <c r="C20" s="588"/>
      <c r="D20" s="585"/>
      <c r="E20" s="368"/>
      <c r="F20" s="18"/>
    </row>
    <row r="21" spans="1:6">
      <c r="A21" s="367"/>
      <c r="B21" s="18"/>
      <c r="C21" s="588"/>
      <c r="D21" s="585"/>
      <c r="E21" s="368"/>
      <c r="F21" s="18"/>
    </row>
    <row r="22" spans="1:6">
      <c r="A22" s="367"/>
      <c r="B22" s="18"/>
      <c r="C22" s="588"/>
      <c r="D22" s="585"/>
      <c r="E22" s="368"/>
      <c r="F22" s="18"/>
    </row>
    <row r="23" spans="1:6">
      <c r="A23" s="367"/>
      <c r="B23" s="18"/>
      <c r="C23" s="588"/>
      <c r="D23" s="585"/>
      <c r="E23" s="368"/>
      <c r="F23" s="18"/>
    </row>
    <row r="24" spans="1:6">
      <c r="A24" s="367"/>
      <c r="B24" s="18"/>
      <c r="C24" s="588"/>
      <c r="D24" s="585"/>
      <c r="E24" s="368"/>
      <c r="F24" s="18"/>
    </row>
    <row r="25" spans="1:6">
      <c r="A25" s="367"/>
      <c r="B25" s="18"/>
      <c r="C25" s="588"/>
      <c r="D25" s="585"/>
      <c r="E25" s="368"/>
      <c r="F25" s="18"/>
    </row>
    <row r="26" spans="1:6">
      <c r="A26" s="367"/>
      <c r="B26" s="18"/>
      <c r="C26" s="588"/>
      <c r="D26" s="585"/>
      <c r="E26" s="368"/>
      <c r="F26" s="18"/>
    </row>
    <row r="27" spans="1:6">
      <c r="A27" s="367"/>
      <c r="B27" s="18"/>
      <c r="C27" s="588"/>
      <c r="D27" s="585"/>
      <c r="E27" s="368"/>
      <c r="F27" s="18"/>
    </row>
    <row r="28" spans="1:6">
      <c r="A28" s="367"/>
      <c r="B28" s="18"/>
      <c r="C28" s="588"/>
      <c r="D28" s="585"/>
      <c r="E28" s="368"/>
      <c r="F28" s="18"/>
    </row>
    <row r="29" spans="1:6">
      <c r="A29" s="367"/>
      <c r="B29" s="18"/>
      <c r="C29" s="588"/>
      <c r="D29" s="585"/>
      <c r="E29" s="368"/>
      <c r="F29" s="18"/>
    </row>
    <row r="30" spans="1:6">
      <c r="A30" s="367"/>
      <c r="B30" s="18"/>
      <c r="C30" s="588"/>
      <c r="D30" s="585"/>
      <c r="E30" s="368"/>
      <c r="F30" s="18"/>
    </row>
    <row r="31" spans="1:6">
      <c r="A31" s="367"/>
      <c r="B31" s="18"/>
      <c r="C31" s="588"/>
      <c r="D31" s="585"/>
      <c r="E31" s="368"/>
      <c r="F31" s="18"/>
    </row>
    <row r="32" spans="1:6">
      <c r="A32" s="367"/>
      <c r="B32" s="18"/>
      <c r="C32" s="588"/>
      <c r="D32" s="585"/>
      <c r="E32" s="368"/>
      <c r="F32" s="18"/>
    </row>
    <row r="33" spans="1:6">
      <c r="A33" s="367"/>
      <c r="B33" s="18"/>
      <c r="C33" s="588"/>
      <c r="D33" s="585"/>
      <c r="E33" s="368"/>
      <c r="F33" s="18"/>
    </row>
    <row r="34" spans="1:6">
      <c r="A34" s="367"/>
      <c r="B34" s="18"/>
      <c r="C34" s="588"/>
      <c r="D34" s="585"/>
      <c r="E34" s="368"/>
      <c r="F34" s="18"/>
    </row>
    <row r="35" spans="1:6" ht="17.25" thickBot="1">
      <c r="A35" s="369"/>
      <c r="B35" s="370"/>
      <c r="C35" s="588"/>
      <c r="D35" s="585"/>
      <c r="E35" s="368"/>
      <c r="F35" s="18"/>
    </row>
    <row r="36" spans="1:6" ht="25.5">
      <c r="A36" s="371" t="s">
        <v>862</v>
      </c>
      <c r="B36" s="44" t="s">
        <v>863</v>
      </c>
      <c r="C36" s="590"/>
      <c r="D36" s="590"/>
      <c r="E36" s="590"/>
      <c r="F36" s="18"/>
    </row>
    <row r="37" spans="1:6">
      <c r="B37" s="44" t="s">
        <v>864</v>
      </c>
      <c r="C37" s="18"/>
      <c r="D37" s="18"/>
      <c r="E37" s="18"/>
      <c r="F37" s="18"/>
    </row>
    <row r="38" spans="1:6">
      <c r="A38" s="430" t="s">
        <v>84</v>
      </c>
      <c r="C38" s="372"/>
      <c r="D38" s="372"/>
      <c r="E38" s="18"/>
      <c r="F38" s="18"/>
    </row>
    <row r="39" spans="1:6" ht="10.5" customHeight="1">
      <c r="A39" s="591"/>
      <c r="B39" s="372"/>
      <c r="C39" s="372"/>
      <c r="D39" s="372"/>
      <c r="E39" s="18"/>
    </row>
    <row r="40" spans="1:6">
      <c r="A40" s="591"/>
      <c r="B40" s="18"/>
      <c r="C40" s="18"/>
      <c r="D40" s="18"/>
      <c r="E40" s="18"/>
    </row>
    <row r="42" spans="1:6">
      <c r="A42" s="430"/>
    </row>
    <row r="43" spans="1:6">
      <c r="A43" s="430"/>
    </row>
  </sheetData>
  <mergeCells count="5">
    <mergeCell ref="A1:E1"/>
    <mergeCell ref="A2:E2"/>
    <mergeCell ref="A3:E3"/>
    <mergeCell ref="A4:E4"/>
    <mergeCell ref="A7:B7"/>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sheetPr>
    <pageSetUpPr fitToPage="1"/>
  </sheetPr>
  <dimension ref="A1:S43"/>
  <sheetViews>
    <sheetView showRowColHeaders="0" view="pageLayout" topLeftCell="A13" zoomScale="50" zoomScaleNormal="100" zoomScalePageLayoutView="50" workbookViewId="0">
      <selection activeCell="F15" sqref="F15"/>
    </sheetView>
  </sheetViews>
  <sheetFormatPr baseColWidth="10" defaultColWidth="11.42578125" defaultRowHeight="14.25"/>
  <cols>
    <col min="1" max="1" width="20.7109375" style="1034" customWidth="1"/>
    <col min="2" max="2" width="10.140625" style="1034" customWidth="1"/>
    <col min="3" max="3" width="92.85546875" style="1035" customWidth="1"/>
    <col min="4" max="4" width="15.28515625" style="1031" customWidth="1"/>
    <col min="5" max="5" width="17.42578125" style="1034" customWidth="1"/>
    <col min="6" max="6" width="19.7109375" style="1036" customWidth="1"/>
    <col min="7" max="10" width="14.42578125" style="1034" customWidth="1"/>
    <col min="11" max="11" width="18" style="1034" customWidth="1"/>
    <col min="12" max="12" width="17" style="1034" customWidth="1"/>
    <col min="13" max="13" width="13.42578125" style="1034" customWidth="1"/>
    <col min="14" max="14" width="15.5703125" style="1034" customWidth="1"/>
    <col min="15" max="15" width="18.140625" style="1034" customWidth="1"/>
    <col min="16" max="16" width="17.5703125" style="1040" customWidth="1"/>
    <col min="17" max="17" width="20.5703125" style="968" customWidth="1"/>
    <col min="18" max="18" width="13.140625" style="968" customWidth="1"/>
    <col min="19" max="19" width="14.85546875" style="968" customWidth="1"/>
    <col min="20" max="20" width="14.140625" style="968" customWidth="1"/>
    <col min="21" max="21" width="11.5703125" style="968" bestFit="1" customWidth="1"/>
    <col min="22" max="16384" width="11.42578125" style="968"/>
  </cols>
  <sheetData>
    <row r="1" spans="1:19" ht="23.25">
      <c r="A1" s="1518" t="s">
        <v>1279</v>
      </c>
      <c r="B1" s="1518"/>
      <c r="C1" s="1518"/>
      <c r="D1" s="1518"/>
      <c r="E1" s="1518"/>
      <c r="F1" s="1518"/>
      <c r="G1" s="1518"/>
      <c r="H1" s="1518"/>
      <c r="I1" s="1518"/>
      <c r="J1" s="1518"/>
      <c r="K1" s="1519"/>
      <c r="L1" s="1519"/>
      <c r="M1" s="1519"/>
      <c r="N1" s="1519"/>
      <c r="O1" s="1519"/>
      <c r="P1" s="1519"/>
    </row>
    <row r="2" spans="1:19" ht="20.25">
      <c r="A2" s="1520" t="s">
        <v>1280</v>
      </c>
      <c r="B2" s="1520"/>
      <c r="C2" s="1520"/>
      <c r="D2" s="1520"/>
      <c r="E2" s="1520"/>
      <c r="F2" s="1520"/>
      <c r="G2" s="1520"/>
      <c r="H2" s="1520"/>
      <c r="I2" s="1520"/>
      <c r="J2" s="1520"/>
      <c r="K2" s="1520"/>
      <c r="L2" s="1520"/>
      <c r="M2" s="1520"/>
      <c r="N2" s="1520"/>
      <c r="O2" s="1520"/>
      <c r="P2" s="1520"/>
    </row>
    <row r="3" spans="1:19" s="972" customFormat="1" ht="18">
      <c r="A3" s="969"/>
      <c r="B3" s="969"/>
      <c r="C3" s="970"/>
      <c r="D3" s="969"/>
      <c r="E3" s="969"/>
      <c r="F3" s="969"/>
      <c r="G3" s="969"/>
      <c r="H3" s="969"/>
      <c r="I3" s="969"/>
      <c r="J3" s="969"/>
      <c r="K3" s="971"/>
      <c r="L3" s="971"/>
      <c r="M3" s="971"/>
      <c r="N3" s="971"/>
      <c r="O3" s="1521" t="s">
        <v>977</v>
      </c>
      <c r="P3" s="1521"/>
    </row>
    <row r="4" spans="1:19" s="972" customFormat="1" ht="18">
      <c r="A4" s="1522" t="s">
        <v>1388</v>
      </c>
      <c r="B4" s="1522"/>
      <c r="C4" s="1522"/>
      <c r="D4" s="1522"/>
      <c r="E4" s="1522"/>
      <c r="F4" s="1522"/>
      <c r="G4" s="1522"/>
      <c r="H4" s="1522"/>
      <c r="I4" s="1522"/>
      <c r="J4" s="1522"/>
      <c r="K4" s="1522"/>
      <c r="L4" s="1522"/>
      <c r="M4" s="1522"/>
      <c r="N4" s="1522"/>
      <c r="O4" s="1522"/>
      <c r="P4" s="1522"/>
    </row>
    <row r="5" spans="1:19" s="972" customFormat="1" ht="18">
      <c r="A5" s="971"/>
      <c r="B5" s="971"/>
      <c r="C5" s="973"/>
      <c r="D5" s="974"/>
      <c r="E5" s="971"/>
      <c r="F5" s="975"/>
      <c r="G5" s="971"/>
      <c r="H5" s="971"/>
      <c r="I5" s="971"/>
      <c r="J5" s="971" t="s">
        <v>248</v>
      </c>
      <c r="K5" s="971"/>
      <c r="L5" s="971"/>
      <c r="M5" s="971"/>
      <c r="N5" s="971"/>
      <c r="O5" s="971"/>
      <c r="P5" s="976"/>
    </row>
    <row r="6" spans="1:19" s="972" customFormat="1" ht="18">
      <c r="A6" s="1523"/>
      <c r="B6" s="1524"/>
      <c r="C6" s="1524"/>
      <c r="D6" s="1525"/>
      <c r="E6" s="1525"/>
      <c r="F6" s="1525"/>
      <c r="G6" s="1525"/>
      <c r="H6" s="1525"/>
      <c r="I6" s="1525"/>
      <c r="J6" s="1525"/>
      <c r="K6" s="977"/>
      <c r="L6" s="977"/>
      <c r="M6" s="977"/>
      <c r="N6" s="977"/>
      <c r="O6" s="977"/>
      <c r="P6" s="1127"/>
    </row>
    <row r="7" spans="1:19" s="972" customFormat="1" ht="18.75" thickBot="1">
      <c r="A7" s="1531" t="s">
        <v>1281</v>
      </c>
      <c r="B7" s="1534" t="s">
        <v>1282</v>
      </c>
      <c r="C7" s="1538" t="s">
        <v>1283</v>
      </c>
      <c r="D7" s="978" t="s">
        <v>1284</v>
      </c>
      <c r="E7" s="1539" t="s">
        <v>1285</v>
      </c>
      <c r="F7" s="1539"/>
      <c r="G7" s="1539"/>
      <c r="H7" s="1539"/>
      <c r="I7" s="1539"/>
      <c r="J7" s="1540"/>
      <c r="K7" s="979"/>
      <c r="L7" s="979"/>
      <c r="M7" s="979"/>
      <c r="N7" s="979"/>
      <c r="O7" s="979"/>
      <c r="P7" s="1541" t="s">
        <v>1286</v>
      </c>
    </row>
    <row r="8" spans="1:19" s="972" customFormat="1" ht="12.75" hidden="1" customHeight="1">
      <c r="A8" s="1532"/>
      <c r="B8" s="1535"/>
      <c r="C8" s="1538"/>
      <c r="D8" s="1190"/>
      <c r="E8" s="1145"/>
      <c r="F8" s="981"/>
      <c r="G8" s="982"/>
      <c r="H8" s="982"/>
      <c r="I8" s="982"/>
      <c r="J8" s="982"/>
      <c r="K8" s="983"/>
      <c r="L8" s="983"/>
      <c r="M8" s="983"/>
      <c r="N8" s="984"/>
      <c r="O8" s="984"/>
      <c r="P8" s="1542"/>
    </row>
    <row r="9" spans="1:19" s="972" customFormat="1" ht="12.75" hidden="1" customHeight="1">
      <c r="A9" s="1532"/>
      <c r="B9" s="1536"/>
      <c r="C9" s="1538"/>
      <c r="D9" s="980"/>
      <c r="E9" s="1145"/>
      <c r="F9" s="981"/>
      <c r="G9" s="982"/>
      <c r="H9" s="982"/>
      <c r="I9" s="982"/>
      <c r="J9" s="982"/>
      <c r="K9" s="983"/>
      <c r="L9" s="983"/>
      <c r="M9" s="983"/>
      <c r="N9" s="984"/>
      <c r="O9" s="984"/>
      <c r="P9" s="1542"/>
    </row>
    <row r="10" spans="1:19" s="972" customFormat="1" ht="19.5" thickTop="1" thickBot="1">
      <c r="A10" s="1532"/>
      <c r="B10" s="1536"/>
      <c r="C10" s="1538"/>
      <c r="D10" s="980" t="s">
        <v>1287</v>
      </c>
      <c r="E10" s="1538" t="s">
        <v>1288</v>
      </c>
      <c r="F10" s="1545" t="s">
        <v>1289</v>
      </c>
      <c r="G10" s="1546" t="s">
        <v>1290</v>
      </c>
      <c r="H10" s="1547"/>
      <c r="I10" s="1547"/>
      <c r="J10" s="1548"/>
      <c r="K10" s="1549" t="s">
        <v>991</v>
      </c>
      <c r="L10" s="1549"/>
      <c r="M10" s="1549"/>
      <c r="N10" s="1549"/>
      <c r="O10" s="1549"/>
      <c r="P10" s="1543"/>
    </row>
    <row r="11" spans="1:19" s="972" customFormat="1" ht="37.5" thickTop="1" thickBot="1">
      <c r="A11" s="1533"/>
      <c r="B11" s="1537"/>
      <c r="C11" s="1538"/>
      <c r="D11" s="985" t="s">
        <v>1291</v>
      </c>
      <c r="E11" s="1538"/>
      <c r="F11" s="1545"/>
      <c r="G11" s="986" t="s">
        <v>1292</v>
      </c>
      <c r="H11" s="985" t="s">
        <v>1293</v>
      </c>
      <c r="I11" s="985" t="s">
        <v>1294</v>
      </c>
      <c r="J11" s="987" t="s">
        <v>1295</v>
      </c>
      <c r="K11" s="988" t="s">
        <v>1292</v>
      </c>
      <c r="L11" s="989" t="s">
        <v>1293</v>
      </c>
      <c r="M11" s="1146" t="s">
        <v>1294</v>
      </c>
      <c r="N11" s="1144" t="s">
        <v>1295</v>
      </c>
      <c r="O11" s="990" t="s">
        <v>1296</v>
      </c>
      <c r="P11" s="1544"/>
    </row>
    <row r="12" spans="1:19" s="972" customFormat="1" ht="15" customHeight="1" thickTop="1">
      <c r="A12" s="991" t="s">
        <v>1297</v>
      </c>
      <c r="B12" s="992" t="s">
        <v>1298</v>
      </c>
      <c r="C12" s="993" t="s">
        <v>1299</v>
      </c>
      <c r="D12" s="994" t="s">
        <v>1300</v>
      </c>
      <c r="E12" s="994">
        <v>4</v>
      </c>
      <c r="F12" s="995">
        <v>4</v>
      </c>
      <c r="G12" s="996">
        <f>F12/4</f>
        <v>1</v>
      </c>
      <c r="H12" s="997">
        <f>G12</f>
        <v>1</v>
      </c>
      <c r="I12" s="997">
        <f>H12</f>
        <v>1</v>
      </c>
      <c r="J12" s="998">
        <f>I12</f>
        <v>1</v>
      </c>
      <c r="K12" s="999">
        <v>1</v>
      </c>
      <c r="L12" s="1000">
        <v>1</v>
      </c>
      <c r="M12" s="1001">
        <v>1</v>
      </c>
      <c r="N12" s="1002">
        <v>1</v>
      </c>
      <c r="O12" s="1003">
        <f>+N12+M12+L12+K12</f>
        <v>4</v>
      </c>
      <c r="P12" s="1004">
        <f>O12/E12</f>
        <v>1</v>
      </c>
    </row>
    <row r="13" spans="1:19" s="972" customFormat="1" ht="54">
      <c r="A13" s="1128" t="s">
        <v>1301</v>
      </c>
      <c r="B13" s="1005" t="s">
        <v>1302</v>
      </c>
      <c r="C13" s="1129" t="s">
        <v>1303</v>
      </c>
      <c r="D13" s="1130" t="s">
        <v>1304</v>
      </c>
      <c r="E13" s="1131">
        <v>1600</v>
      </c>
      <c r="F13" s="1131">
        <v>2253</v>
      </c>
      <c r="G13" s="996">
        <f t="shared" ref="G13:G16" si="0">F13/4</f>
        <v>563.25</v>
      </c>
      <c r="H13" s="997">
        <f t="shared" ref="H13:J13" si="1">G13</f>
        <v>563.25</v>
      </c>
      <c r="I13" s="997">
        <f t="shared" si="1"/>
        <v>563.25</v>
      </c>
      <c r="J13" s="1006">
        <f t="shared" si="1"/>
        <v>563.25</v>
      </c>
      <c r="K13" s="1011">
        <v>562</v>
      </c>
      <c r="L13" s="1008">
        <v>573</v>
      </c>
      <c r="M13" s="1132">
        <v>556</v>
      </c>
      <c r="N13" s="1132">
        <v>551</v>
      </c>
      <c r="O13" s="1191">
        <f>SUM(K13:N13)</f>
        <v>2242</v>
      </c>
      <c r="P13" s="1012">
        <f>O13/F13</f>
        <v>0.99511762094984468</v>
      </c>
      <c r="R13" s="1010"/>
    </row>
    <row r="14" spans="1:19" s="972" customFormat="1" ht="90">
      <c r="A14" s="1128" t="s">
        <v>1301</v>
      </c>
      <c r="B14" s="1005" t="s">
        <v>1305</v>
      </c>
      <c r="C14" s="1133" t="s">
        <v>1306</v>
      </c>
      <c r="D14" s="1130" t="s">
        <v>1307</v>
      </c>
      <c r="E14" s="1131">
        <v>1570</v>
      </c>
      <c r="F14" s="1131">
        <v>1191</v>
      </c>
      <c r="G14" s="996">
        <v>393</v>
      </c>
      <c r="H14" s="997">
        <v>393</v>
      </c>
      <c r="I14" s="997">
        <v>392</v>
      </c>
      <c r="J14" s="1006">
        <v>392</v>
      </c>
      <c r="K14" s="1011">
        <v>282</v>
      </c>
      <c r="L14" s="1008">
        <v>310</v>
      </c>
      <c r="M14" s="1132">
        <v>299</v>
      </c>
      <c r="N14" s="1132">
        <v>370</v>
      </c>
      <c r="O14" s="1191">
        <f t="shared" ref="O14:O21" si="2">+N14+M14+L14+K14</f>
        <v>1261</v>
      </c>
      <c r="P14" s="1012">
        <f>O14/F14</f>
        <v>1.0587741393786734</v>
      </c>
    </row>
    <row r="15" spans="1:19" s="972" customFormat="1" ht="90">
      <c r="A15" s="1128" t="s">
        <v>1308</v>
      </c>
      <c r="B15" s="1005" t="s">
        <v>1309</v>
      </c>
      <c r="C15" s="1133" t="s">
        <v>1382</v>
      </c>
      <c r="D15" s="1130" t="s">
        <v>1304</v>
      </c>
      <c r="E15" s="1131">
        <v>12</v>
      </c>
      <c r="F15" s="1131">
        <v>12</v>
      </c>
      <c r="G15" s="996">
        <f t="shared" si="0"/>
        <v>3</v>
      </c>
      <c r="H15" s="997">
        <f t="shared" ref="H15:J16" si="3">G15</f>
        <v>3</v>
      </c>
      <c r="I15" s="997">
        <f t="shared" si="3"/>
        <v>3</v>
      </c>
      <c r="J15" s="1006">
        <f t="shared" si="3"/>
        <v>3</v>
      </c>
      <c r="K15" s="1011">
        <v>3</v>
      </c>
      <c r="L15" s="1008">
        <v>3</v>
      </c>
      <c r="M15" s="1132">
        <v>3</v>
      </c>
      <c r="N15" s="1132">
        <v>3</v>
      </c>
      <c r="O15" s="1003">
        <f t="shared" si="2"/>
        <v>12</v>
      </c>
      <c r="P15" s="1012">
        <f t="shared" ref="P15:P21" si="4">O15/E15</f>
        <v>1</v>
      </c>
    </row>
    <row r="16" spans="1:19" s="972" customFormat="1" ht="72">
      <c r="A16" s="1128" t="s">
        <v>1308</v>
      </c>
      <c r="B16" s="1005" t="s">
        <v>1312</v>
      </c>
      <c r="C16" s="1133" t="s">
        <v>1310</v>
      </c>
      <c r="D16" s="1130" t="s">
        <v>1304</v>
      </c>
      <c r="E16" s="1131">
        <v>4</v>
      </c>
      <c r="F16" s="1134">
        <v>4</v>
      </c>
      <c r="G16" s="996">
        <f t="shared" si="0"/>
        <v>1</v>
      </c>
      <c r="H16" s="997">
        <f t="shared" si="3"/>
        <v>1</v>
      </c>
      <c r="I16" s="997">
        <f t="shared" si="3"/>
        <v>1</v>
      </c>
      <c r="J16" s="1006">
        <f t="shared" si="3"/>
        <v>1</v>
      </c>
      <c r="K16" s="1011">
        <v>1</v>
      </c>
      <c r="L16" s="1008">
        <v>1</v>
      </c>
      <c r="M16" s="1132">
        <v>1</v>
      </c>
      <c r="N16" s="1132">
        <v>1</v>
      </c>
      <c r="O16" s="1003">
        <f t="shared" si="2"/>
        <v>4</v>
      </c>
      <c r="P16" s="1012">
        <f t="shared" si="4"/>
        <v>1</v>
      </c>
      <c r="S16" s="1013"/>
    </row>
    <row r="17" spans="1:17" s="972" customFormat="1" ht="90">
      <c r="A17" s="1128" t="s">
        <v>1311</v>
      </c>
      <c r="B17" s="1005" t="s">
        <v>1317</v>
      </c>
      <c r="C17" s="1133" t="s">
        <v>1313</v>
      </c>
      <c r="D17" s="1130" t="s">
        <v>1314</v>
      </c>
      <c r="E17" s="1131">
        <v>2360</v>
      </c>
      <c r="F17" s="1134">
        <v>2360</v>
      </c>
      <c r="G17" s="1014" t="s">
        <v>1315</v>
      </c>
      <c r="H17" s="1135">
        <v>590</v>
      </c>
      <c r="I17" s="1135">
        <v>590</v>
      </c>
      <c r="J17" s="1136">
        <v>590</v>
      </c>
      <c r="K17" s="1011">
        <v>441</v>
      </c>
      <c r="L17" s="1008">
        <v>447</v>
      </c>
      <c r="M17" s="1132">
        <v>623</v>
      </c>
      <c r="N17" s="1132">
        <v>849</v>
      </c>
      <c r="O17" s="1191">
        <f>+N17+M17+L17+K17</f>
        <v>2360</v>
      </c>
      <c r="P17" s="1012">
        <f t="shared" si="4"/>
        <v>1</v>
      </c>
    </row>
    <row r="18" spans="1:17" s="972" customFormat="1" ht="36">
      <c r="A18" s="1128" t="s">
        <v>1316</v>
      </c>
      <c r="B18" s="1005" t="s">
        <v>1321</v>
      </c>
      <c r="C18" s="1129" t="s">
        <v>1318</v>
      </c>
      <c r="D18" s="1137" t="s">
        <v>1319</v>
      </c>
      <c r="E18" s="1138">
        <v>17539015</v>
      </c>
      <c r="F18" s="1015">
        <v>17539015</v>
      </c>
      <c r="G18" s="1016">
        <f>F18/4</f>
        <v>4384753.75</v>
      </c>
      <c r="H18" s="1138">
        <f>G18</f>
        <v>4384753.75</v>
      </c>
      <c r="I18" s="1138">
        <f>H18</f>
        <v>4384753.75</v>
      </c>
      <c r="J18" s="1017">
        <f>F18-G18-H18-I18</f>
        <v>4384753.75</v>
      </c>
      <c r="K18" s="1018">
        <v>2663689</v>
      </c>
      <c r="L18" s="1019">
        <v>3769293.16</v>
      </c>
      <c r="M18" s="1192">
        <v>3147406.88</v>
      </c>
      <c r="N18" s="1192">
        <v>3317418.42</v>
      </c>
      <c r="O18" s="1193">
        <f>SUM(K18:N18)</f>
        <v>12897807.459999999</v>
      </c>
      <c r="P18" s="1012">
        <f t="shared" si="4"/>
        <v>0.73537809620437633</v>
      </c>
      <c r="Q18" s="1020"/>
    </row>
    <row r="19" spans="1:17" s="972" customFormat="1" ht="36">
      <c r="A19" s="1194" t="s">
        <v>1320</v>
      </c>
      <c r="B19" s="1005" t="s">
        <v>1323</v>
      </c>
      <c r="C19" s="1195" t="s">
        <v>1322</v>
      </c>
      <c r="D19" s="1196" t="s">
        <v>1319</v>
      </c>
      <c r="E19" s="1197">
        <f>35190897.4+17798472</f>
        <v>52989369.399999999</v>
      </c>
      <c r="F19" s="1197">
        <v>52441314.07</v>
      </c>
      <c r="G19" s="1018">
        <f>F19</f>
        <v>52441314.07</v>
      </c>
      <c r="H19" s="1193"/>
      <c r="I19" s="1193"/>
      <c r="J19" s="1198"/>
      <c r="K19" s="1021">
        <v>47358630.780000001</v>
      </c>
      <c r="L19" s="1022">
        <v>0</v>
      </c>
      <c r="M19" s="1139">
        <v>5082683</v>
      </c>
      <c r="N19" s="1139">
        <v>11200000</v>
      </c>
      <c r="O19" s="1199">
        <f>N19+M19+L19+K19</f>
        <v>63641313.780000001</v>
      </c>
      <c r="P19" s="1009">
        <f>O19/E19</f>
        <v>1.2010204027829023</v>
      </c>
    </row>
    <row r="20" spans="1:17" s="972" customFormat="1" ht="72">
      <c r="A20" s="1194" t="s">
        <v>1301</v>
      </c>
      <c r="B20" s="1005" t="s">
        <v>1327</v>
      </c>
      <c r="C20" s="1200" t="s">
        <v>1324</v>
      </c>
      <c r="D20" s="1196" t="s">
        <v>1325</v>
      </c>
      <c r="E20" s="1201">
        <v>130</v>
      </c>
      <c r="F20" s="1140">
        <v>133</v>
      </c>
      <c r="G20" s="1023">
        <v>32</v>
      </c>
      <c r="H20" s="1201">
        <v>32</v>
      </c>
      <c r="I20" s="1201">
        <v>33</v>
      </c>
      <c r="J20" s="1202">
        <v>33</v>
      </c>
      <c r="K20" s="1024">
        <v>33</v>
      </c>
      <c r="L20" s="1008">
        <v>33</v>
      </c>
      <c r="M20" s="1203">
        <v>34</v>
      </c>
      <c r="N20" s="1132">
        <v>33</v>
      </c>
      <c r="O20" s="1003">
        <f t="shared" si="2"/>
        <v>133</v>
      </c>
      <c r="P20" s="1009">
        <f>O20/F20</f>
        <v>1</v>
      </c>
    </row>
    <row r="21" spans="1:17" s="972" customFormat="1" ht="72">
      <c r="A21" s="1194" t="s">
        <v>1326</v>
      </c>
      <c r="B21" s="1005" t="s">
        <v>1383</v>
      </c>
      <c r="C21" s="1204" t="s">
        <v>1328</v>
      </c>
      <c r="D21" s="1196" t="s">
        <v>1300</v>
      </c>
      <c r="E21" s="1205">
        <v>12</v>
      </c>
      <c r="F21" s="1134">
        <v>12</v>
      </c>
      <c r="G21" s="1025">
        <v>3</v>
      </c>
      <c r="H21" s="1206">
        <v>3</v>
      </c>
      <c r="I21" s="1206">
        <v>3</v>
      </c>
      <c r="J21" s="1207">
        <v>3</v>
      </c>
      <c r="K21" s="1007">
        <v>3</v>
      </c>
      <c r="L21" s="1008">
        <v>3</v>
      </c>
      <c r="M21" s="1132">
        <v>3</v>
      </c>
      <c r="N21" s="1132">
        <v>3</v>
      </c>
      <c r="O21" s="1003">
        <f t="shared" si="2"/>
        <v>12</v>
      </c>
      <c r="P21" s="1009">
        <f t="shared" si="4"/>
        <v>1</v>
      </c>
    </row>
    <row r="22" spans="1:17" s="972" customFormat="1" ht="18">
      <c r="A22" s="1526"/>
      <c r="B22" s="1526"/>
      <c r="C22" s="1526"/>
      <c r="D22" s="1526"/>
      <c r="E22" s="1526"/>
      <c r="F22" s="1526"/>
      <c r="G22" s="975"/>
      <c r="H22" s="975"/>
      <c r="I22" s="975"/>
      <c r="J22" s="975"/>
      <c r="K22" s="971"/>
      <c r="L22" s="971"/>
      <c r="M22" s="971"/>
      <c r="N22" s="971"/>
      <c r="O22" s="971"/>
      <c r="P22" s="976"/>
    </row>
    <row r="23" spans="1:17" s="972" customFormat="1" ht="18">
      <c r="A23" s="1143"/>
      <c r="B23" s="1527" t="s">
        <v>1390</v>
      </c>
      <c r="C23" s="1528"/>
      <c r="D23" s="1528"/>
      <c r="E23" s="1528"/>
      <c r="F23" s="1528"/>
      <c r="G23" s="1528"/>
      <c r="H23" s="1528"/>
      <c r="I23" s="1528"/>
      <c r="J23" s="1528"/>
      <c r="K23" s="1529"/>
      <c r="L23" s="1529"/>
      <c r="M23" s="1529"/>
      <c r="N23" s="1529"/>
      <c r="O23" s="1529"/>
      <c r="P23" s="1529"/>
    </row>
    <row r="24" spans="1:17" s="972" customFormat="1" ht="18">
      <c r="A24" s="1026"/>
      <c r="B24" s="1528"/>
      <c r="C24" s="1528"/>
      <c r="D24" s="1528"/>
      <c r="E24" s="1528"/>
      <c r="F24" s="1528"/>
      <c r="G24" s="1528"/>
      <c r="H24" s="1528"/>
      <c r="I24" s="1528"/>
      <c r="J24" s="1528"/>
      <c r="K24" s="1529"/>
      <c r="L24" s="1529"/>
      <c r="M24" s="1529"/>
      <c r="N24" s="1529"/>
      <c r="O24" s="1529"/>
      <c r="P24" s="1529"/>
    </row>
    <row r="25" spans="1:17" s="972" customFormat="1" ht="18">
      <c r="A25" s="1026"/>
      <c r="B25" s="1026"/>
      <c r="C25" s="1027"/>
      <c r="D25" s="974"/>
      <c r="E25" s="1028"/>
      <c r="F25" s="975"/>
      <c r="G25" s="975"/>
      <c r="H25" s="975"/>
      <c r="I25" s="975"/>
      <c r="J25" s="975"/>
      <c r="K25" s="971"/>
      <c r="L25" s="971"/>
      <c r="M25" s="971"/>
      <c r="N25" s="971"/>
      <c r="O25" s="971"/>
    </row>
    <row r="26" spans="1:17" s="972" customFormat="1" ht="18">
      <c r="A26" s="971"/>
      <c r="B26" s="971"/>
      <c r="C26" s="973"/>
      <c r="D26" s="974"/>
      <c r="E26" s="971"/>
      <c r="F26" s="975"/>
      <c r="G26" s="971"/>
      <c r="H26" s="971"/>
      <c r="I26" s="971"/>
      <c r="J26" s="971"/>
      <c r="K26" s="971"/>
      <c r="L26" s="971"/>
      <c r="M26" s="971"/>
      <c r="N26" s="971"/>
      <c r="O26" s="971"/>
    </row>
    <row r="27" spans="1:17">
      <c r="A27" s="1029"/>
      <c r="B27" s="1029"/>
      <c r="C27" s="1030"/>
      <c r="E27" s="1032"/>
      <c r="F27" s="1033"/>
      <c r="G27" s="1033"/>
      <c r="H27" s="1033"/>
      <c r="I27" s="1033"/>
      <c r="J27" s="1033"/>
      <c r="P27" s="968"/>
    </row>
    <row r="28" spans="1:17">
      <c r="P28" s="968"/>
    </row>
    <row r="29" spans="1:17" ht="15.75">
      <c r="C29" s="1141"/>
      <c r="H29" s="1038"/>
      <c r="I29" s="1038"/>
      <c r="J29" s="1038"/>
      <c r="P29" s="968"/>
    </row>
    <row r="30" spans="1:17" ht="18">
      <c r="C30" s="1142" t="s">
        <v>1384</v>
      </c>
      <c r="G30" s="1038"/>
      <c r="H30" s="1530" t="s">
        <v>1391</v>
      </c>
      <c r="I30" s="1530"/>
      <c r="J30" s="1530"/>
      <c r="K30" s="1530"/>
      <c r="L30" s="1530"/>
      <c r="P30" s="968"/>
    </row>
    <row r="31" spans="1:17" ht="18">
      <c r="C31" s="1142" t="s">
        <v>1330</v>
      </c>
      <c r="G31" s="1038"/>
      <c r="H31" s="1530" t="s">
        <v>1392</v>
      </c>
      <c r="I31" s="1530"/>
      <c r="J31" s="1530"/>
      <c r="K31" s="1530"/>
      <c r="L31" s="1530"/>
      <c r="P31" s="968"/>
    </row>
    <row r="32" spans="1:17" ht="15">
      <c r="A32" s="968"/>
      <c r="B32" s="968"/>
      <c r="C32" s="1037"/>
      <c r="D32" s="1037"/>
      <c r="G32" s="1038"/>
      <c r="H32" s="1038"/>
      <c r="I32" s="1038"/>
      <c r="J32" s="1038"/>
      <c r="K32" s="968"/>
      <c r="M32" s="968"/>
      <c r="N32" s="968"/>
      <c r="O32" s="968"/>
      <c r="P32" s="968"/>
    </row>
    <row r="33" spans="1:16" ht="15" customHeight="1">
      <c r="A33" s="968"/>
      <c r="B33" s="968"/>
      <c r="C33" s="1039"/>
      <c r="D33" s="1037"/>
      <c r="G33" s="1038"/>
      <c r="M33" s="968"/>
      <c r="N33" s="968"/>
      <c r="O33" s="968"/>
      <c r="P33" s="968"/>
    </row>
    <row r="34" spans="1:16">
      <c r="A34" s="968"/>
      <c r="B34" s="968"/>
      <c r="D34" s="1037"/>
      <c r="G34" s="1033"/>
      <c r="M34" s="968"/>
      <c r="N34" s="968"/>
      <c r="O34" s="968"/>
    </row>
    <row r="35" spans="1:16">
      <c r="A35" s="968"/>
      <c r="B35" s="968"/>
      <c r="D35" s="1037"/>
      <c r="M35" s="968"/>
      <c r="N35" s="968"/>
      <c r="O35" s="968"/>
    </row>
    <row r="36" spans="1:16">
      <c r="A36" s="968"/>
      <c r="B36" s="968"/>
      <c r="D36" s="1037"/>
      <c r="K36" s="968"/>
      <c r="M36" s="968"/>
      <c r="N36" s="968"/>
      <c r="O36" s="968"/>
    </row>
    <row r="37" spans="1:16">
      <c r="A37" s="968"/>
      <c r="B37" s="968"/>
      <c r="D37" s="1037"/>
      <c r="K37" s="968"/>
      <c r="M37" s="968"/>
      <c r="N37" s="968"/>
      <c r="O37" s="968"/>
    </row>
    <row r="38" spans="1:16">
      <c r="A38" s="968"/>
      <c r="B38" s="968"/>
      <c r="C38" s="1037"/>
      <c r="D38" s="1037"/>
      <c r="K38" s="968"/>
      <c r="M38" s="968"/>
      <c r="N38" s="968"/>
      <c r="O38" s="968"/>
    </row>
    <row r="39" spans="1:16" ht="15">
      <c r="A39" s="968"/>
      <c r="B39" s="968"/>
      <c r="C39" s="1039"/>
      <c r="D39" s="1037"/>
      <c r="K39" s="968"/>
      <c r="M39" s="968"/>
      <c r="N39" s="968"/>
      <c r="O39" s="968"/>
    </row>
    <row r="40" spans="1:16">
      <c r="A40" s="968"/>
      <c r="B40" s="968"/>
      <c r="C40" s="1037"/>
      <c r="D40" s="1037"/>
      <c r="K40" s="968"/>
      <c r="M40" s="968"/>
      <c r="N40" s="968"/>
      <c r="O40" s="968"/>
    </row>
    <row r="41" spans="1:16">
      <c r="A41" s="968"/>
      <c r="B41" s="968"/>
      <c r="C41" s="1037"/>
      <c r="D41" s="1037"/>
      <c r="K41" s="968"/>
      <c r="M41" s="968"/>
      <c r="N41" s="968"/>
      <c r="O41" s="968"/>
    </row>
    <row r="42" spans="1:16">
      <c r="A42" s="968"/>
      <c r="B42" s="968"/>
      <c r="C42" s="1037"/>
      <c r="D42" s="1041"/>
      <c r="K42" s="968"/>
      <c r="M42" s="968"/>
      <c r="N42" s="968"/>
      <c r="O42" s="968"/>
    </row>
    <row r="43" spans="1:16" ht="15">
      <c r="A43" s="968"/>
      <c r="B43" s="968"/>
      <c r="C43" s="1039"/>
      <c r="D43" s="1041"/>
      <c r="K43" s="968"/>
      <c r="M43" s="968"/>
      <c r="N43" s="968"/>
      <c r="O43" s="968"/>
    </row>
  </sheetData>
  <protectedRanges>
    <protectedRange sqref="A1:F146" name="Rango2"/>
    <protectedRange sqref="T1:T1048576 O1:P1048576" name="Rango1"/>
  </protectedRanges>
  <mergeCells count="18">
    <mergeCell ref="A22:F22"/>
    <mergeCell ref="B23:P24"/>
    <mergeCell ref="H30:L30"/>
    <mergeCell ref="H31:L31"/>
    <mergeCell ref="A7:A11"/>
    <mergeCell ref="B7:B11"/>
    <mergeCell ref="C7:C11"/>
    <mergeCell ref="E7:J7"/>
    <mergeCell ref="P7:P11"/>
    <mergeCell ref="E10:E11"/>
    <mergeCell ref="F10:F11"/>
    <mergeCell ref="G10:J10"/>
    <mergeCell ref="K10:O10"/>
    <mergeCell ref="A1:P1"/>
    <mergeCell ref="A2:P2"/>
    <mergeCell ref="O3:P3"/>
    <mergeCell ref="A4:P4"/>
    <mergeCell ref="A6:J6"/>
  </mergeCells>
  <pageMargins left="0.35433070866141736" right="0.35433070866141736" top="1.1811023622047245" bottom="0.39370078740157483" header="0.31496062992125984" footer="0.31496062992125984"/>
  <pageSetup scale="37" fitToHeight="10" orientation="landscape" r:id="rId1"/>
  <drawing r:id="rId2"/>
</worksheet>
</file>

<file path=xl/worksheets/sheet34.xml><?xml version="1.0" encoding="utf-8"?>
<worksheet xmlns="http://schemas.openxmlformats.org/spreadsheetml/2006/main" xmlns:r="http://schemas.openxmlformats.org/officeDocument/2006/relationships">
  <dimension ref="A1:M29"/>
  <sheetViews>
    <sheetView topLeftCell="A19" zoomScalePageLayoutView="70" workbookViewId="0">
      <selection activeCell="B16" sqref="A16:XFD16"/>
    </sheetView>
  </sheetViews>
  <sheetFormatPr baseColWidth="10" defaultRowHeight="15"/>
  <cols>
    <col min="1" max="1" width="16.140625" customWidth="1"/>
    <col min="2" max="2" width="39.28515625" customWidth="1"/>
    <col min="3" max="3" width="25.42578125" customWidth="1"/>
    <col min="4" max="4" width="31.85546875" customWidth="1"/>
    <col min="5" max="5" width="12.28515625" customWidth="1"/>
    <col min="6" max="6" width="12.42578125" customWidth="1"/>
    <col min="7" max="7" width="11.85546875" customWidth="1"/>
    <col min="8" max="8" width="17.28515625" customWidth="1"/>
    <col min="9" max="9" width="17" customWidth="1"/>
    <col min="10" max="10" width="20.5703125" customWidth="1"/>
    <col min="11" max="11" width="23.7109375" customWidth="1"/>
    <col min="12" max="12" width="8.5703125" customWidth="1"/>
    <col min="13" max="13" width="8.42578125" customWidth="1"/>
    <col min="14" max="14" width="7.28515625" customWidth="1"/>
  </cols>
  <sheetData>
    <row r="1" spans="1:13" ht="16.5" thickBot="1">
      <c r="A1" s="1550"/>
      <c r="B1" s="1551"/>
      <c r="C1" s="1552"/>
      <c r="D1" s="1553"/>
      <c r="E1" s="1553"/>
      <c r="F1" s="1553"/>
      <c r="G1" s="1553"/>
      <c r="H1" s="1553"/>
      <c r="I1" s="1553"/>
      <c r="J1" s="1553"/>
      <c r="K1" s="1554"/>
    </row>
    <row r="2" spans="1:13" ht="16.5" thickBot="1">
      <c r="A2" s="1550"/>
      <c r="B2" s="1551"/>
      <c r="C2" s="1552"/>
      <c r="D2" s="1553"/>
      <c r="E2" s="1553"/>
      <c r="F2" s="1553"/>
      <c r="G2" s="1553"/>
      <c r="H2" s="1553"/>
      <c r="I2" s="1553"/>
      <c r="J2" s="1553"/>
      <c r="K2" s="1554"/>
    </row>
    <row r="3" spans="1:13" ht="17.25" customHeight="1" thickBot="1">
      <c r="A3" s="1550"/>
      <c r="B3" s="1551"/>
      <c r="C3" s="1552"/>
      <c r="D3" s="1553"/>
      <c r="E3" s="1553"/>
      <c r="F3" s="1553"/>
      <c r="G3" s="1553"/>
      <c r="H3" s="1553"/>
      <c r="I3" s="1553"/>
      <c r="J3" s="1553"/>
      <c r="K3" s="1554"/>
    </row>
    <row r="4" spans="1:13" ht="16.5" thickBot="1">
      <c r="A4" s="1550"/>
      <c r="B4" s="1551"/>
      <c r="C4" s="1552"/>
      <c r="D4" s="1553"/>
      <c r="E4" s="1553"/>
      <c r="F4" s="1553"/>
      <c r="G4" s="1553"/>
      <c r="H4" s="1553"/>
      <c r="I4" s="1553"/>
      <c r="J4" s="1553"/>
      <c r="K4" s="1554"/>
    </row>
    <row r="5" spans="1:13" ht="16.5" thickBot="1">
      <c r="A5" s="1550"/>
      <c r="B5" s="1551"/>
      <c r="C5" s="1552"/>
      <c r="D5" s="1553"/>
      <c r="E5" s="1553"/>
      <c r="F5" s="1553"/>
      <c r="G5" s="1553"/>
      <c r="H5" s="1553"/>
      <c r="I5" s="1553"/>
      <c r="J5" s="1553"/>
      <c r="K5" s="1554"/>
    </row>
    <row r="6" spans="1:13" ht="16.5" customHeight="1"/>
    <row r="7" spans="1:13" ht="31.5" customHeight="1">
      <c r="A7" s="1555"/>
      <c r="B7" s="847"/>
      <c r="C7" s="1557"/>
      <c r="D7" s="1557"/>
      <c r="E7" s="1557"/>
      <c r="F7" s="1557"/>
      <c r="G7" s="1557"/>
      <c r="H7" s="847"/>
      <c r="I7" s="1558"/>
      <c r="J7" s="848"/>
      <c r="K7" s="1559"/>
      <c r="L7" s="1560"/>
      <c r="M7" s="1560"/>
    </row>
    <row r="8" spans="1:13" ht="33.75" customHeight="1">
      <c r="A8" s="1556"/>
      <c r="B8" s="849"/>
      <c r="C8" s="849"/>
      <c r="D8" s="849"/>
      <c r="E8" s="849"/>
      <c r="F8" s="850"/>
      <c r="G8" s="850"/>
      <c r="H8" s="849"/>
      <c r="I8" s="1558"/>
      <c r="J8" s="851"/>
      <c r="K8" s="1559"/>
      <c r="L8" s="1560"/>
      <c r="M8" s="1560"/>
    </row>
    <row r="9" spans="1:13" ht="144.75" customHeight="1">
      <c r="A9" s="849"/>
      <c r="B9" s="852"/>
      <c r="C9" s="852"/>
      <c r="D9" s="852"/>
      <c r="E9" s="852"/>
      <c r="F9" s="852"/>
      <c r="G9" s="852"/>
      <c r="H9" s="853"/>
      <c r="I9" s="854"/>
      <c r="J9" s="852"/>
      <c r="K9" s="852"/>
      <c r="L9" s="855"/>
      <c r="M9" s="856"/>
    </row>
    <row r="10" spans="1:13" ht="74.25" customHeight="1">
      <c r="A10" s="857"/>
      <c r="B10" s="1561"/>
      <c r="C10" s="1562"/>
      <c r="D10" s="1562"/>
      <c r="E10" s="1562"/>
      <c r="F10" s="1562"/>
      <c r="G10" s="1562"/>
      <c r="H10" s="1564"/>
      <c r="I10" s="1566"/>
      <c r="J10" s="1566"/>
      <c r="K10" s="1562"/>
      <c r="L10" s="858"/>
      <c r="M10" s="859"/>
    </row>
    <row r="11" spans="1:13" ht="74.25" customHeight="1">
      <c r="A11" s="1208"/>
      <c r="B11" s="1561"/>
      <c r="C11" s="1563"/>
      <c r="D11" s="1563"/>
      <c r="E11" s="1563"/>
      <c r="F11" s="1563"/>
      <c r="G11" s="1563"/>
      <c r="H11" s="1565"/>
      <c r="I11" s="1567"/>
      <c r="J11" s="1567"/>
      <c r="K11" s="1563"/>
      <c r="L11" s="858"/>
      <c r="M11" s="871"/>
    </row>
    <row r="12" spans="1:13" ht="74.25" customHeight="1">
      <c r="A12" s="1208"/>
      <c r="B12" s="1561"/>
      <c r="C12" s="1563"/>
      <c r="D12" s="1563"/>
      <c r="E12" s="1563"/>
      <c r="F12" s="1563"/>
      <c r="G12" s="1563"/>
      <c r="H12" s="1565"/>
      <c r="I12" s="1567"/>
      <c r="J12" s="1567"/>
      <c r="K12" s="1563"/>
      <c r="L12" s="858"/>
      <c r="M12" s="871"/>
    </row>
    <row r="13" spans="1:13" ht="74.25" customHeight="1">
      <c r="A13" s="1208"/>
      <c r="B13" s="1561"/>
      <c r="C13" s="1563"/>
      <c r="D13" s="1563"/>
      <c r="E13" s="1563"/>
      <c r="F13" s="1563"/>
      <c r="G13" s="1563"/>
      <c r="H13" s="1565"/>
      <c r="I13" s="1567"/>
      <c r="J13" s="1567"/>
      <c r="K13" s="1563"/>
      <c r="L13" s="858"/>
      <c r="M13" s="871"/>
    </row>
    <row r="14" spans="1:13" ht="74.25" customHeight="1">
      <c r="A14" s="1208"/>
      <c r="B14" s="1561"/>
      <c r="C14" s="1563"/>
      <c r="D14" s="1563"/>
      <c r="E14" s="1563"/>
      <c r="F14" s="1563"/>
      <c r="G14" s="1563"/>
      <c r="H14" s="1565"/>
      <c r="I14" s="1567"/>
      <c r="J14" s="1567"/>
      <c r="K14" s="1563"/>
      <c r="L14" s="858"/>
      <c r="M14" s="871"/>
    </row>
    <row r="15" spans="1:13" ht="74.25" customHeight="1">
      <c r="A15" s="1208"/>
      <c r="B15" s="1561"/>
      <c r="C15" s="1563"/>
      <c r="D15" s="1563"/>
      <c r="E15" s="1563"/>
      <c r="F15" s="1563"/>
      <c r="G15" s="1563"/>
      <c r="H15" s="1565"/>
      <c r="I15" s="1567"/>
      <c r="J15" s="1567"/>
      <c r="K15" s="1563"/>
      <c r="L15" s="858"/>
      <c r="M15" s="871"/>
    </row>
    <row r="16" spans="1:13" ht="69.75" customHeight="1">
      <c r="A16" s="1573"/>
      <c r="B16" s="852"/>
      <c r="C16" s="852"/>
      <c r="D16" s="852"/>
      <c r="E16" s="852"/>
      <c r="F16" s="852"/>
      <c r="G16" s="852"/>
      <c r="H16" s="860"/>
      <c r="I16" s="853"/>
      <c r="J16" s="852"/>
      <c r="K16" s="852"/>
      <c r="L16" s="861"/>
      <c r="M16" s="862"/>
    </row>
    <row r="17" spans="1:13" ht="95.25" customHeight="1">
      <c r="A17" s="1574"/>
      <c r="B17" s="852"/>
      <c r="C17" s="852"/>
      <c r="D17" s="852"/>
      <c r="E17" s="852"/>
      <c r="F17" s="852"/>
      <c r="G17" s="852"/>
      <c r="H17" s="863"/>
      <c r="I17" s="860"/>
      <c r="J17" s="852"/>
      <c r="K17" s="852"/>
      <c r="L17" s="864"/>
      <c r="M17" s="865"/>
    </row>
    <row r="18" spans="1:13" ht="71.25" customHeight="1">
      <c r="A18" s="1574"/>
      <c r="B18" s="1562"/>
      <c r="C18" s="1566"/>
      <c r="D18" s="1566"/>
      <c r="E18" s="1566"/>
      <c r="F18" s="1566"/>
      <c r="G18" s="1566"/>
      <c r="H18" s="1577"/>
      <c r="I18" s="1568"/>
      <c r="J18" s="1562"/>
      <c r="K18" s="866"/>
      <c r="L18" s="867"/>
      <c r="M18" s="868"/>
    </row>
    <row r="19" spans="1:13" ht="32.25" customHeight="1">
      <c r="A19" s="1574"/>
      <c r="B19" s="1570"/>
      <c r="C19" s="1576"/>
      <c r="D19" s="1576"/>
      <c r="E19" s="1576"/>
      <c r="F19" s="1576"/>
      <c r="G19" s="1576"/>
      <c r="H19" s="1578"/>
      <c r="I19" s="1569"/>
      <c r="J19" s="1570"/>
      <c r="K19" s="869"/>
      <c r="L19" s="870"/>
      <c r="M19" s="871"/>
    </row>
    <row r="20" spans="1:13">
      <c r="A20" s="1575"/>
      <c r="B20" s="872"/>
      <c r="C20" s="873"/>
      <c r="D20" s="873"/>
      <c r="E20" s="873"/>
      <c r="F20" s="873"/>
      <c r="G20" s="873"/>
      <c r="H20" s="874"/>
      <c r="I20" s="875"/>
      <c r="J20" s="876"/>
      <c r="K20" s="852"/>
      <c r="L20" s="877"/>
      <c r="M20" s="865"/>
    </row>
    <row r="21" spans="1:13">
      <c r="A21" s="1571"/>
      <c r="B21" s="852"/>
      <c r="C21" s="852"/>
      <c r="D21" s="852"/>
      <c r="E21" s="852"/>
      <c r="F21" s="852"/>
      <c r="G21" s="852"/>
      <c r="H21" s="860"/>
      <c r="I21" s="878"/>
      <c r="J21" s="852"/>
      <c r="K21" s="852"/>
      <c r="L21" s="879"/>
      <c r="M21" s="880"/>
    </row>
    <row r="22" spans="1:13">
      <c r="A22" s="1572"/>
      <c r="B22" s="852"/>
      <c r="C22" s="852"/>
      <c r="D22" s="852"/>
      <c r="E22" s="852"/>
      <c r="F22" s="852"/>
      <c r="G22" s="852"/>
      <c r="H22" s="860"/>
      <c r="I22" s="878"/>
      <c r="J22" s="872"/>
      <c r="K22" s="872"/>
      <c r="L22" s="881"/>
      <c r="M22" s="868"/>
    </row>
    <row r="23" spans="1:13" ht="68.25" customHeight="1">
      <c r="A23" s="1572"/>
      <c r="B23" s="852"/>
      <c r="C23" s="852"/>
      <c r="D23" s="852"/>
      <c r="E23" s="852"/>
      <c r="F23" s="852"/>
      <c r="G23" s="852"/>
      <c r="H23" s="860"/>
      <c r="I23" s="860"/>
      <c r="J23" s="852"/>
      <c r="K23" s="852"/>
      <c r="L23" s="882"/>
      <c r="M23" s="865"/>
    </row>
    <row r="24" spans="1:13" ht="59.25" customHeight="1">
      <c r="A24" s="1572"/>
      <c r="B24" s="852"/>
      <c r="C24" s="852"/>
      <c r="D24" s="852"/>
      <c r="E24" s="852"/>
      <c r="F24" s="852"/>
      <c r="G24" s="852"/>
      <c r="H24" s="860"/>
      <c r="I24" s="860"/>
      <c r="J24" s="852"/>
      <c r="K24" s="852"/>
      <c r="L24" s="864"/>
      <c r="M24" s="868"/>
    </row>
    <row r="25" spans="1:13" ht="64.5" customHeight="1">
      <c r="A25" s="1572"/>
      <c r="B25" s="852"/>
      <c r="C25" s="852"/>
      <c r="D25" s="852"/>
      <c r="E25" s="852"/>
      <c r="F25" s="852"/>
      <c r="G25" s="852"/>
      <c r="H25" s="860"/>
      <c r="I25" s="860"/>
      <c r="J25" s="872"/>
      <c r="K25" s="872"/>
      <c r="L25" s="883"/>
      <c r="M25" s="868"/>
    </row>
    <row r="26" spans="1:13" ht="64.5" customHeight="1">
      <c r="A26" s="1572"/>
      <c r="B26" s="852"/>
      <c r="C26" s="852"/>
      <c r="D26" s="852"/>
      <c r="E26" s="852"/>
      <c r="F26" s="852"/>
      <c r="G26" s="852"/>
      <c r="H26" s="860"/>
      <c r="I26" s="860"/>
      <c r="J26" s="884"/>
      <c r="K26" s="866"/>
      <c r="L26" s="885"/>
      <c r="M26" s="862"/>
    </row>
    <row r="27" spans="1:13">
      <c r="A27" s="1572"/>
      <c r="B27" s="886"/>
      <c r="C27" s="886"/>
      <c r="D27" s="886"/>
      <c r="E27" s="886"/>
      <c r="F27" s="886"/>
      <c r="G27" s="886"/>
      <c r="H27" s="887"/>
      <c r="I27" s="888"/>
      <c r="J27" s="886"/>
      <c r="K27" s="889"/>
      <c r="L27" s="890"/>
      <c r="M27" s="891"/>
    </row>
    <row r="28" spans="1:13">
      <c r="I28" s="892"/>
    </row>
    <row r="29" spans="1:13">
      <c r="B29" s="893"/>
      <c r="C29" s="894"/>
      <c r="D29" s="894"/>
      <c r="E29" s="894"/>
      <c r="F29" s="894"/>
      <c r="G29" s="894"/>
    </row>
  </sheetData>
  <mergeCells count="37">
    <mergeCell ref="I18:I19"/>
    <mergeCell ref="J18:J19"/>
    <mergeCell ref="A21:A27"/>
    <mergeCell ref="J10:J15"/>
    <mergeCell ref="K10:K15"/>
    <mergeCell ref="A16:A20"/>
    <mergeCell ref="B18:B19"/>
    <mergeCell ref="C18:C19"/>
    <mergeCell ref="D18:D19"/>
    <mergeCell ref="E18:E19"/>
    <mergeCell ref="F18:F19"/>
    <mergeCell ref="G18:G19"/>
    <mergeCell ref="H18:H19"/>
    <mergeCell ref="L7:L8"/>
    <mergeCell ref="M7:M8"/>
    <mergeCell ref="B10:B15"/>
    <mergeCell ref="C10:C15"/>
    <mergeCell ref="D10:D15"/>
    <mergeCell ref="E10:E15"/>
    <mergeCell ref="F10:F15"/>
    <mergeCell ref="G10:G15"/>
    <mergeCell ref="H10:H15"/>
    <mergeCell ref="I10:I15"/>
    <mergeCell ref="A4:B4"/>
    <mergeCell ref="C4:K4"/>
    <mergeCell ref="A5:B5"/>
    <mergeCell ref="C5:K5"/>
    <mergeCell ref="A7:A8"/>
    <mergeCell ref="C7:G7"/>
    <mergeCell ref="I7:I8"/>
    <mergeCell ref="K7:K8"/>
    <mergeCell ref="A1:B1"/>
    <mergeCell ref="C1:K1"/>
    <mergeCell ref="A2:B2"/>
    <mergeCell ref="C2:K2"/>
    <mergeCell ref="A3:B3"/>
    <mergeCell ref="C3:K3"/>
  </mergeCells>
  <pageMargins left="0.27559055118110237" right="0.23622047244094491" top="0.94488188976377963" bottom="0.47244094488188981" header="0.39370078740157483" footer="0.31496062992125984"/>
  <pageSetup paperSize="5" scale="70" orientation="landscape" r:id="rId1"/>
  <headerFooter>
    <oddHeader>&amp;L&amp;8&amp;G&amp;C&amp;"-,Negrita"&amp;16&amp;14MATRIZ DE INDICADORES DE RESULTADOS&amp;R&amp;"-,Negrita"&amp;16    MIR 2017</oddHeader>
  </headerFooter>
  <drawing r:id="rId2"/>
  <legacyDrawingHF r:id="rId3"/>
</worksheet>
</file>

<file path=xl/worksheets/sheet35.xml><?xml version="1.0" encoding="utf-8"?>
<worksheet xmlns="http://schemas.openxmlformats.org/spreadsheetml/2006/main" xmlns:r="http://schemas.openxmlformats.org/officeDocument/2006/relationships">
  <sheetPr codeName="Hoja19"/>
  <dimension ref="A1:J38"/>
  <sheetViews>
    <sheetView view="pageBreakPreview" zoomScaleNormal="100" zoomScaleSheetLayoutView="100" workbookViewId="0">
      <selection activeCell="E9" sqref="E9"/>
    </sheetView>
  </sheetViews>
  <sheetFormatPr baseColWidth="10" defaultColWidth="11.28515625" defaultRowHeight="16.5"/>
  <cols>
    <col min="1" max="1" width="4.28515625" style="122" customWidth="1"/>
    <col min="2" max="2" width="41" style="104" customWidth="1"/>
    <col min="3" max="5" width="15.7109375" style="104" customWidth="1"/>
    <col min="6" max="16384" width="11.28515625" style="104"/>
  </cols>
  <sheetData>
    <row r="1" spans="1:7">
      <c r="A1" s="730"/>
      <c r="B1" s="1590" t="s">
        <v>23</v>
      </c>
      <c r="C1" s="1590"/>
      <c r="D1" s="1590"/>
      <c r="E1" s="1590"/>
    </row>
    <row r="2" spans="1:7">
      <c r="A2" s="318"/>
      <c r="B2" s="1497" t="s">
        <v>865</v>
      </c>
      <c r="C2" s="1497"/>
      <c r="D2" s="1497"/>
      <c r="E2" s="1497"/>
    </row>
    <row r="3" spans="1:7">
      <c r="A3" s="731"/>
      <c r="B3" s="1591" t="str">
        <f>'ETCA-I-01'!A3</f>
        <v>TELEVISORA DE HERMOSILLO, S.A. de C.V.</v>
      </c>
      <c r="C3" s="1591"/>
      <c r="D3" s="1591"/>
      <c r="E3" s="1591"/>
      <c r="G3" s="375"/>
    </row>
    <row r="4" spans="1:7">
      <c r="A4" s="1592" t="str">
        <f>'ETCA-I-03'!A4</f>
        <v>Del 01 de Enero al 31 de Diciembre de 2019</v>
      </c>
      <c r="B4" s="1592"/>
      <c r="C4" s="1592"/>
      <c r="D4" s="1592"/>
      <c r="E4" s="1592"/>
    </row>
    <row r="5" spans="1:7">
      <c r="A5" s="759"/>
      <c r="B5" s="1497" t="s">
        <v>866</v>
      </c>
      <c r="C5" s="1497"/>
      <c r="D5" s="732"/>
      <c r="E5" s="318"/>
    </row>
    <row r="6" spans="1:7" ht="6.75" customHeight="1" thickBot="1">
      <c r="A6" s="730"/>
      <c r="B6" s="733"/>
      <c r="C6" s="733"/>
      <c r="D6" s="733"/>
      <c r="E6" s="733"/>
    </row>
    <row r="7" spans="1:7" s="200" customFormat="1">
      <c r="A7" s="1579" t="s">
        <v>250</v>
      </c>
      <c r="B7" s="1580"/>
      <c r="C7" s="1583" t="s">
        <v>867</v>
      </c>
      <c r="D7" s="1583" t="s">
        <v>444</v>
      </c>
      <c r="E7" s="1585" t="s">
        <v>868</v>
      </c>
    </row>
    <row r="8" spans="1:7" s="200" customFormat="1" ht="17.25" thickBot="1">
      <c r="A8" s="1581"/>
      <c r="B8" s="1582"/>
      <c r="C8" s="1584"/>
      <c r="D8" s="1584"/>
      <c r="E8" s="1586"/>
    </row>
    <row r="9" spans="1:7" s="200" customFormat="1" ht="20.25" customHeight="1">
      <c r="A9" s="376" t="s">
        <v>869</v>
      </c>
      <c r="B9" s="325"/>
      <c r="C9" s="335">
        <f>C10+C11</f>
        <v>88528385</v>
      </c>
      <c r="D9" s="335">
        <f>D10+D11</f>
        <v>86646678</v>
      </c>
      <c r="E9" s="382">
        <f>E10+E11</f>
        <v>81536544</v>
      </c>
      <c r="F9" s="408" t="str">
        <f>IF((C9-'ETCA-II-01'!C45)&gt;0.9,"ERROR!!!!! EL MONTO NO COINCIDE CON LO REPORTADO EN EL FORMATO ETCA-II-01 EN EL TOTAL DEVENGADO DEL ANALÍTICO DE INGRESOS","")</f>
        <v/>
      </c>
    </row>
    <row r="10" spans="1:7" s="200" customFormat="1" ht="20.25" customHeight="1">
      <c r="A10" s="324"/>
      <c r="B10" s="378" t="s">
        <v>870</v>
      </c>
      <c r="C10" s="326">
        <v>0</v>
      </c>
      <c r="D10" s="326">
        <v>0</v>
      </c>
      <c r="E10" s="377">
        <v>0</v>
      </c>
    </row>
    <row r="11" spans="1:7" s="200" customFormat="1" ht="20.25" customHeight="1">
      <c r="A11" s="324"/>
      <c r="B11" s="378" t="s">
        <v>871</v>
      </c>
      <c r="C11" s="326">
        <v>88528385</v>
      </c>
      <c r="D11" s="326">
        <v>86646678</v>
      </c>
      <c r="E11" s="377">
        <v>81536544</v>
      </c>
    </row>
    <row r="12" spans="1:7" s="200" customFormat="1" ht="20.25" customHeight="1">
      <c r="A12" s="376" t="s">
        <v>872</v>
      </c>
      <c r="B12" s="378"/>
      <c r="C12" s="335">
        <f>C13+C14</f>
        <v>88528385</v>
      </c>
      <c r="D12" s="335">
        <f>D13+D14</f>
        <v>102933006</v>
      </c>
      <c r="E12" s="382">
        <f>E13+E14</f>
        <v>94691107</v>
      </c>
      <c r="F12" s="408" t="str">
        <f>IF((C12-'ETCA II-04'!B81)&gt;0.9,"ERROR!!!!! EL MONTO NO COINCIDE CON LO REPORTADO EN EL FORMATO ETCA-II-04 EN EL TOTAL DEVENGADO DEL ANALÍTICO DE INGRESOS","")</f>
        <v/>
      </c>
    </row>
    <row r="13" spans="1:7" s="200" customFormat="1" ht="20.25" customHeight="1">
      <c r="A13" s="324"/>
      <c r="B13" s="378" t="s">
        <v>873</v>
      </c>
      <c r="C13" s="326"/>
      <c r="D13" s="326"/>
      <c r="E13" s="377"/>
    </row>
    <row r="14" spans="1:7" s="200" customFormat="1" ht="20.25" customHeight="1">
      <c r="A14" s="324"/>
      <c r="B14" s="378" t="s">
        <v>874</v>
      </c>
      <c r="C14" s="326">
        <v>88528385</v>
      </c>
      <c r="D14" s="326">
        <v>102933006</v>
      </c>
      <c r="E14" s="377">
        <v>94691107</v>
      </c>
    </row>
    <row r="15" spans="1:7" s="200" customFormat="1" ht="20.25" customHeight="1">
      <c r="A15" s="376" t="s">
        <v>875</v>
      </c>
      <c r="B15" s="378"/>
      <c r="C15" s="335">
        <f>C9-C12</f>
        <v>0</v>
      </c>
      <c r="D15" s="335">
        <f>D9-D12</f>
        <v>-16286328</v>
      </c>
      <c r="E15" s="382">
        <f>E9-E12</f>
        <v>-13154563</v>
      </c>
    </row>
    <row r="16" spans="1:7" s="200" customFormat="1" ht="20.25" customHeight="1" thickBot="1">
      <c r="A16" s="324"/>
      <c r="B16" s="325"/>
      <c r="C16" s="326"/>
      <c r="D16" s="326"/>
      <c r="E16" s="328"/>
    </row>
    <row r="17" spans="1:6" s="200" customFormat="1">
      <c r="A17" s="1579" t="s">
        <v>250</v>
      </c>
      <c r="B17" s="1580"/>
      <c r="C17" s="1583" t="s">
        <v>867</v>
      </c>
      <c r="D17" s="1583" t="s">
        <v>444</v>
      </c>
      <c r="E17" s="1587" t="s">
        <v>868</v>
      </c>
    </row>
    <row r="18" spans="1:6" s="200" customFormat="1" ht="12" customHeight="1" thickBot="1">
      <c r="A18" s="1581"/>
      <c r="B18" s="1582"/>
      <c r="C18" s="1584"/>
      <c r="D18" s="1584"/>
      <c r="E18" s="1588"/>
    </row>
    <row r="19" spans="1:6" s="200" customFormat="1" ht="20.25" customHeight="1">
      <c r="A19" s="376" t="s">
        <v>876</v>
      </c>
      <c r="B19" s="325"/>
      <c r="C19" s="335">
        <f>C15</f>
        <v>0</v>
      </c>
      <c r="D19" s="335">
        <f>D15</f>
        <v>-16286328</v>
      </c>
      <c r="E19" s="580">
        <f>E15</f>
        <v>-13154563</v>
      </c>
    </row>
    <row r="20" spans="1:6" s="200" customFormat="1" ht="20.25" customHeight="1">
      <c r="A20" s="376" t="s">
        <v>877</v>
      </c>
      <c r="B20" s="325"/>
      <c r="C20" s="326">
        <v>8000000</v>
      </c>
      <c r="D20" s="326">
        <v>5196378</v>
      </c>
      <c r="E20" s="377">
        <v>5196378</v>
      </c>
      <c r="F20" s="408" t="str">
        <f>IF((D20-'ETCA-I-03'!C46)&gt;0.9,"ERROR!!!!! EL MONTO NO COINCIDE CON LO REPORTADO EN EL FORMATO ETCA-I-03 POR CONCEPTO DE INTERESES, COMISIONES Y GASTOS DE LA DEUDA","")</f>
        <v/>
      </c>
    </row>
    <row r="21" spans="1:6" s="200" customFormat="1" ht="20.25" customHeight="1">
      <c r="A21" s="376" t="s">
        <v>878</v>
      </c>
      <c r="B21" s="325"/>
      <c r="C21" s="335">
        <f>C19-C20</f>
        <v>-8000000</v>
      </c>
      <c r="D21" s="335">
        <f>D19-D20</f>
        <v>-21482706</v>
      </c>
      <c r="E21" s="382">
        <f>E19-E20</f>
        <v>-18350941</v>
      </c>
    </row>
    <row r="22" spans="1:6" s="200" customFormat="1" ht="20.25" customHeight="1" thickBot="1">
      <c r="A22" s="324"/>
      <c r="B22" s="325"/>
      <c r="C22" s="341"/>
      <c r="D22" s="341"/>
      <c r="E22" s="763"/>
    </row>
    <row r="23" spans="1:6" s="200" customFormat="1" ht="28.5" customHeight="1">
      <c r="A23" s="1579" t="s">
        <v>250</v>
      </c>
      <c r="B23" s="1580"/>
      <c r="C23" s="1583" t="s">
        <v>867</v>
      </c>
      <c r="D23" s="379" t="s">
        <v>444</v>
      </c>
      <c r="E23" s="1587" t="s">
        <v>868</v>
      </c>
    </row>
    <row r="24" spans="1:6" s="200" customFormat="1" ht="0.75" customHeight="1" thickBot="1">
      <c r="A24" s="1581"/>
      <c r="B24" s="1582"/>
      <c r="C24" s="1584"/>
      <c r="D24" s="380"/>
      <c r="E24" s="1588"/>
    </row>
    <row r="25" spans="1:6" s="200" customFormat="1" ht="20.25" customHeight="1">
      <c r="A25" s="376" t="s">
        <v>879</v>
      </c>
      <c r="B25" s="325"/>
      <c r="C25" s="326"/>
      <c r="D25" s="326"/>
      <c r="E25" s="328"/>
    </row>
    <row r="26" spans="1:6" s="200" customFormat="1" ht="20.25" customHeight="1">
      <c r="A26" s="376" t="s">
        <v>880</v>
      </c>
      <c r="B26" s="325"/>
      <c r="C26" s="326">
        <v>10000000</v>
      </c>
      <c r="D26" s="326">
        <v>9999984</v>
      </c>
      <c r="E26" s="328">
        <v>9999984</v>
      </c>
    </row>
    <row r="27" spans="1:6" s="200" customFormat="1" ht="20.25" customHeight="1">
      <c r="A27" s="376" t="s">
        <v>881</v>
      </c>
      <c r="B27" s="325"/>
      <c r="C27" s="335">
        <f>C25-C26</f>
        <v>-10000000</v>
      </c>
      <c r="D27" s="335">
        <f>D25-D26</f>
        <v>-9999984</v>
      </c>
      <c r="E27" s="382">
        <f>E25-E26</f>
        <v>-9999984</v>
      </c>
    </row>
    <row r="28" spans="1:6" s="200" customFormat="1" ht="20.25" customHeight="1" thickBot="1">
      <c r="A28" s="760"/>
      <c r="B28" s="761"/>
      <c r="C28" s="762"/>
      <c r="D28" s="762"/>
      <c r="E28" s="381"/>
    </row>
    <row r="29" spans="1:6" s="200" customFormat="1" ht="18" customHeight="1">
      <c r="A29" s="734" t="s">
        <v>84</v>
      </c>
      <c r="B29" s="735"/>
      <c r="C29" s="735"/>
      <c r="D29" s="735"/>
      <c r="E29" s="735"/>
    </row>
    <row r="30" spans="1:6" s="200" customFormat="1" ht="18" customHeight="1">
      <c r="A30" s="494"/>
      <c r="B30" s="494"/>
      <c r="C30" s="494"/>
      <c r="D30" s="494"/>
      <c r="E30" s="494"/>
    </row>
    <row r="31" spans="1:6" s="200" customFormat="1" ht="18" customHeight="1">
      <c r="A31" s="494"/>
      <c r="B31" s="494"/>
      <c r="C31" s="494"/>
      <c r="D31" s="494"/>
      <c r="E31" s="494"/>
    </row>
    <row r="32" spans="1:6" s="200" customFormat="1" ht="18" customHeight="1">
      <c r="A32" s="494"/>
      <c r="B32" s="494"/>
      <c r="C32" s="494"/>
      <c r="D32" s="494"/>
      <c r="E32" s="494"/>
    </row>
    <row r="33" spans="1:10" ht="18" customHeight="1">
      <c r="A33" s="734" t="s">
        <v>248</v>
      </c>
      <c r="B33" s="740" t="s">
        <v>882</v>
      </c>
      <c r="C33" s="735"/>
      <c r="D33" s="735"/>
      <c r="E33" s="735"/>
      <c r="J33" s="334"/>
    </row>
    <row r="34" spans="1:10" ht="49.5" customHeight="1">
      <c r="A34" s="1589" t="s">
        <v>883</v>
      </c>
      <c r="B34" s="1589"/>
      <c r="C34" s="1589"/>
      <c r="D34" s="1589"/>
      <c r="E34" s="1589"/>
    </row>
    <row r="35" spans="1:10">
      <c r="A35" s="731"/>
      <c r="B35" s="735"/>
      <c r="C35" s="735"/>
      <c r="D35" s="735"/>
      <c r="E35" s="735"/>
    </row>
    <row r="36" spans="1:10" ht="75" customHeight="1">
      <c r="A36" s="1589" t="s">
        <v>884</v>
      </c>
      <c r="B36" s="1589"/>
      <c r="C36" s="1589"/>
      <c r="D36" s="1589"/>
      <c r="E36" s="1589"/>
    </row>
    <row r="37" spans="1:10" ht="5.25" customHeight="1">
      <c r="A37" s="731"/>
      <c r="B37" s="735"/>
      <c r="C37" s="735"/>
      <c r="D37" s="735"/>
      <c r="E37" s="735"/>
    </row>
    <row r="38" spans="1:10" ht="13.5" customHeight="1">
      <c r="A38" s="1589" t="s">
        <v>885</v>
      </c>
      <c r="B38" s="1589"/>
      <c r="C38" s="1589"/>
      <c r="D38" s="1589"/>
      <c r="E38" s="1589"/>
    </row>
  </sheetData>
  <sheetProtection sheet="1" scenarios="1" insertHyperlinks="0"/>
  <mergeCells count="19">
    <mergeCell ref="B1:E1"/>
    <mergeCell ref="B2:E2"/>
    <mergeCell ref="B3:E3"/>
    <mergeCell ref="B5:C5"/>
    <mergeCell ref="A4:E4"/>
    <mergeCell ref="A34:E34"/>
    <mergeCell ref="A36:E36"/>
    <mergeCell ref="A38:E38"/>
    <mergeCell ref="A23:B24"/>
    <mergeCell ref="C23:C24"/>
    <mergeCell ref="E23:E24"/>
    <mergeCell ref="A7:B8"/>
    <mergeCell ref="C7:C8"/>
    <mergeCell ref="E7:E8"/>
    <mergeCell ref="C17:C18"/>
    <mergeCell ref="E17:E18"/>
    <mergeCell ref="A17:B18"/>
    <mergeCell ref="D7:D8"/>
    <mergeCell ref="D17:D18"/>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dimension ref="A1:F89"/>
  <sheetViews>
    <sheetView view="pageBreakPreview" zoomScale="120" zoomScaleNormal="100" zoomScaleSheetLayoutView="120" workbookViewId="0">
      <selection activeCell="D21" sqref="D21"/>
    </sheetView>
  </sheetViews>
  <sheetFormatPr baseColWidth="10" defaultColWidth="11.42578125" defaultRowHeight="1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c r="A1" s="1251" t="s">
        <v>23</v>
      </c>
      <c r="B1" s="1251"/>
      <c r="C1" s="1251"/>
      <c r="D1" s="1251"/>
      <c r="E1" s="1251"/>
    </row>
    <row r="2" spans="1:6" ht="15.75" customHeight="1">
      <c r="A2" s="1252" t="s">
        <v>886</v>
      </c>
      <c r="B2" s="1252"/>
      <c r="C2" s="1252"/>
      <c r="D2" s="1252"/>
      <c r="E2" s="1252"/>
    </row>
    <row r="3" spans="1:6" ht="16.5" customHeight="1">
      <c r="A3" s="1252" t="str">
        <f>'ETCA-I-01'!A3:G3</f>
        <v>TELEVISORA DE HERMOSILLO, S.A. de C.V.</v>
      </c>
      <c r="B3" s="1252"/>
      <c r="C3" s="1252"/>
      <c r="D3" s="1252"/>
      <c r="E3" s="1252"/>
    </row>
    <row r="4" spans="1:6" ht="15.75" customHeight="1">
      <c r="A4" s="1307" t="str">
        <f>'ETCA-I-03'!A4:D4</f>
        <v>Del 01 de Enero al 31 de Diciembre de 2019</v>
      </c>
      <c r="B4" s="1307"/>
      <c r="C4" s="1307"/>
      <c r="D4" s="1307"/>
      <c r="E4" s="1307"/>
    </row>
    <row r="5" spans="1:6" ht="15.75" customHeight="1">
      <c r="A5" s="1602" t="s">
        <v>87</v>
      </c>
      <c r="B5" s="1602"/>
      <c r="C5" s="1602"/>
      <c r="D5" s="1602"/>
      <c r="E5" s="1602"/>
    </row>
    <row r="6" spans="1:6" ht="15.75" customHeight="1" thickBot="1">
      <c r="A6" s="771"/>
      <c r="B6" s="771"/>
      <c r="C6" s="771"/>
      <c r="D6" s="771"/>
      <c r="E6" s="771"/>
    </row>
    <row r="7" spans="1:6">
      <c r="A7" s="1595" t="s">
        <v>88</v>
      </c>
      <c r="B7" s="1596"/>
      <c r="C7" s="757" t="s">
        <v>887</v>
      </c>
      <c r="D7" s="1490" t="s">
        <v>444</v>
      </c>
      <c r="E7" s="665" t="s">
        <v>888</v>
      </c>
    </row>
    <row r="8" spans="1:6" ht="15.75" thickBot="1">
      <c r="A8" s="1597"/>
      <c r="B8" s="1598"/>
      <c r="C8" s="758" t="s">
        <v>575</v>
      </c>
      <c r="D8" s="1491"/>
      <c r="E8" s="613" t="s">
        <v>578</v>
      </c>
    </row>
    <row r="9" spans="1:6" ht="7.5" customHeight="1">
      <c r="A9" s="772"/>
      <c r="B9" s="614"/>
      <c r="C9" s="614"/>
      <c r="D9" s="614"/>
      <c r="E9" s="614"/>
    </row>
    <row r="10" spans="1:6">
      <c r="A10" s="772"/>
      <c r="B10" s="615" t="s">
        <v>889</v>
      </c>
      <c r="C10" s="724">
        <f>SUM(C11:C13)</f>
        <v>78528385</v>
      </c>
      <c r="D10" s="724">
        <f>SUM(D11:D13)</f>
        <v>76646694</v>
      </c>
      <c r="E10" s="724">
        <f>SUM(E11:E13)</f>
        <v>71536560</v>
      </c>
      <c r="F10" s="501" t="s">
        <v>248</v>
      </c>
    </row>
    <row r="11" spans="1:6" ht="14.25" customHeight="1">
      <c r="A11" s="772"/>
      <c r="B11" s="614" t="s">
        <v>890</v>
      </c>
      <c r="C11" s="713">
        <v>88528385</v>
      </c>
      <c r="D11" s="713">
        <v>86646678</v>
      </c>
      <c r="E11" s="713">
        <v>81536544</v>
      </c>
      <c r="F11" s="501" t="s">
        <v>248</v>
      </c>
    </row>
    <row r="12" spans="1:6" ht="14.25" customHeight="1">
      <c r="A12" s="772"/>
      <c r="B12" s="614" t="s">
        <v>891</v>
      </c>
      <c r="C12" s="713">
        <v>0</v>
      </c>
      <c r="D12" s="713">
        <v>0</v>
      </c>
      <c r="E12" s="713">
        <v>0</v>
      </c>
      <c r="F12" s="501" t="s">
        <v>248</v>
      </c>
    </row>
    <row r="13" spans="1:6" ht="14.25" customHeight="1">
      <c r="A13" s="772"/>
      <c r="B13" s="614" t="s">
        <v>892</v>
      </c>
      <c r="C13" s="713">
        <v>-10000000</v>
      </c>
      <c r="D13" s="713">
        <v>-9999984</v>
      </c>
      <c r="E13" s="713">
        <v>-9999984</v>
      </c>
    </row>
    <row r="14" spans="1:6" ht="3.75" customHeight="1">
      <c r="A14" s="770"/>
      <c r="B14" s="615"/>
      <c r="C14" s="719"/>
      <c r="D14" s="719"/>
      <c r="E14" s="719"/>
      <c r="F14" t="s">
        <v>248</v>
      </c>
    </row>
    <row r="15" spans="1:6">
      <c r="A15" s="770"/>
      <c r="B15" s="615" t="s">
        <v>893</v>
      </c>
      <c r="C15" s="724">
        <f>SUM(C16:C17)</f>
        <v>78528385</v>
      </c>
      <c r="D15" s="724">
        <f>SUM(D16:D17)</f>
        <v>92933022</v>
      </c>
      <c r="E15" s="724">
        <f>SUM(E16:E17)</f>
        <v>84691123</v>
      </c>
      <c r="F15" s="501" t="s">
        <v>248</v>
      </c>
    </row>
    <row r="16" spans="1:6" ht="21" customHeight="1">
      <c r="A16" s="772"/>
      <c r="B16" s="614" t="s">
        <v>894</v>
      </c>
      <c r="C16" s="713">
        <v>78528385</v>
      </c>
      <c r="D16" s="713">
        <v>92933022</v>
      </c>
      <c r="E16" s="713">
        <v>84691123</v>
      </c>
      <c r="F16" s="501" t="s">
        <v>248</v>
      </c>
    </row>
    <row r="17" spans="1:6" ht="21" customHeight="1">
      <c r="A17" s="772"/>
      <c r="B17" s="614" t="s">
        <v>895</v>
      </c>
      <c r="C17" s="713">
        <v>0</v>
      </c>
      <c r="D17" s="713">
        <v>0</v>
      </c>
      <c r="E17" s="713">
        <v>0</v>
      </c>
      <c r="F17" s="501" t="s">
        <v>248</v>
      </c>
    </row>
    <row r="18" spans="1:6" ht="8.25" customHeight="1">
      <c r="A18" s="772"/>
      <c r="B18" s="614"/>
      <c r="C18" s="719"/>
      <c r="D18" s="719"/>
      <c r="E18" s="719"/>
    </row>
    <row r="19" spans="1:6">
      <c r="A19" s="772"/>
      <c r="B19" s="615" t="s">
        <v>896</v>
      </c>
      <c r="C19" s="724">
        <f>SUM(C20:C21)</f>
        <v>0</v>
      </c>
      <c r="D19" s="724">
        <f>SUM(D20:D21)</f>
        <v>0</v>
      </c>
      <c r="E19" s="724">
        <f>SUM(E20:E21)</f>
        <v>0</v>
      </c>
      <c r="F19" s="501" t="s">
        <v>248</v>
      </c>
    </row>
    <row r="20" spans="1:6" ht="19.5" customHeight="1">
      <c r="A20" s="772"/>
      <c r="B20" s="614" t="s">
        <v>897</v>
      </c>
      <c r="C20" s="726"/>
      <c r="D20" s="713">
        <v>0</v>
      </c>
      <c r="E20" s="713">
        <v>0</v>
      </c>
      <c r="F20" s="501" t="s">
        <v>248</v>
      </c>
    </row>
    <row r="21" spans="1:6" ht="19.5" customHeight="1">
      <c r="A21" s="772"/>
      <c r="B21" s="614" t="s">
        <v>898</v>
      </c>
      <c r="C21" s="726"/>
      <c r="D21" s="713">
        <v>0</v>
      </c>
      <c r="E21" s="713">
        <v>0</v>
      </c>
      <c r="F21" s="501" t="s">
        <v>248</v>
      </c>
    </row>
    <row r="22" spans="1:6" ht="6.75" customHeight="1">
      <c r="A22" s="772"/>
      <c r="B22" s="614"/>
      <c r="C22" s="719"/>
      <c r="D22" s="719"/>
      <c r="E22" s="719"/>
      <c r="F22" s="501" t="s">
        <v>248</v>
      </c>
    </row>
    <row r="23" spans="1:6">
      <c r="A23" s="1603"/>
      <c r="B23" s="615" t="s">
        <v>899</v>
      </c>
      <c r="C23" s="724">
        <f>+C10-C15+C19</f>
        <v>0</v>
      </c>
      <c r="D23" s="724">
        <f>+D10-D15+D19</f>
        <v>-16286328</v>
      </c>
      <c r="E23" s="724">
        <f>+E10-E15+E19</f>
        <v>-13154563</v>
      </c>
    </row>
    <row r="24" spans="1:6" ht="6.75" customHeight="1">
      <c r="A24" s="1603"/>
      <c r="B24" s="615"/>
      <c r="C24" s="719" t="s">
        <v>248</v>
      </c>
      <c r="D24" s="719" t="s">
        <v>248</v>
      </c>
      <c r="E24" s="719" t="s">
        <v>248</v>
      </c>
    </row>
    <row r="25" spans="1:6" ht="16.5" customHeight="1">
      <c r="A25" s="1603"/>
      <c r="B25" s="615" t="s">
        <v>900</v>
      </c>
      <c r="C25" s="724">
        <f>+C23-C13</f>
        <v>10000000</v>
      </c>
      <c r="D25" s="724">
        <f>+D23-D13</f>
        <v>-6286344</v>
      </c>
      <c r="E25" s="724">
        <f>+E23-E13</f>
        <v>-3154579</v>
      </c>
    </row>
    <row r="26" spans="1:6" ht="6" customHeight="1">
      <c r="A26" s="1603"/>
      <c r="B26" s="615"/>
      <c r="C26" s="719" t="s">
        <v>248</v>
      </c>
      <c r="D26" s="719" t="s">
        <v>248</v>
      </c>
      <c r="E26" s="719" t="s">
        <v>248</v>
      </c>
    </row>
    <row r="27" spans="1:6" ht="30" customHeight="1">
      <c r="A27" s="772"/>
      <c r="B27" s="615" t="s">
        <v>901</v>
      </c>
      <c r="C27" s="724">
        <f>+C25-C19</f>
        <v>10000000</v>
      </c>
      <c r="D27" s="724">
        <f>+D25-D19</f>
        <v>-6286344</v>
      </c>
      <c r="E27" s="724">
        <f>+E25-E19</f>
        <v>-3154579</v>
      </c>
    </row>
    <row r="28" spans="1:6" ht="6" customHeight="1" thickBot="1">
      <c r="A28" s="617"/>
      <c r="B28" s="618"/>
      <c r="C28" s="619"/>
      <c r="D28" s="619"/>
      <c r="E28" s="619"/>
    </row>
    <row r="29" spans="1:6" ht="12" customHeight="1" thickBot="1">
      <c r="A29" s="1604"/>
      <c r="B29" s="1604"/>
      <c r="C29" s="1604"/>
      <c r="D29" s="1604"/>
      <c r="E29" s="1604"/>
    </row>
    <row r="30" spans="1:6" ht="15.75" thickBot="1">
      <c r="A30" s="1605" t="s">
        <v>250</v>
      </c>
      <c r="B30" s="1606"/>
      <c r="C30" s="756" t="s">
        <v>902</v>
      </c>
      <c r="D30" s="756" t="s">
        <v>444</v>
      </c>
      <c r="E30" s="756" t="s">
        <v>675</v>
      </c>
    </row>
    <row r="31" spans="1:6" ht="6" customHeight="1">
      <c r="A31" s="772"/>
      <c r="B31" s="614"/>
      <c r="C31" s="614"/>
      <c r="D31" s="614"/>
      <c r="E31" s="614"/>
    </row>
    <row r="32" spans="1:6" ht="18" customHeight="1">
      <c r="A32" s="1601"/>
      <c r="B32" s="615" t="s">
        <v>903</v>
      </c>
      <c r="C32" s="724">
        <f>SUM(C33:C34)</f>
        <v>8000000</v>
      </c>
      <c r="D32" s="724">
        <f>SUM(D33:D34)</f>
        <v>5196378</v>
      </c>
      <c r="E32" s="724">
        <f>SUM(E33:E34)</f>
        <v>5196378</v>
      </c>
      <c r="F32" s="501" t="str">
        <f>IF(C32&lt;&gt;'ETCA-IV-01'!C20,"ERROR!!!!! EL MONTO NO COINCIDE CON LO REPORTADO EN EL FORMATO ETCA-IV-01 ","")</f>
        <v/>
      </c>
    </row>
    <row r="33" spans="1:6" ht="26.25" customHeight="1">
      <c r="A33" s="1601"/>
      <c r="B33" s="616" t="s">
        <v>904</v>
      </c>
      <c r="C33" s="713">
        <v>8000000</v>
      </c>
      <c r="D33" s="713">
        <v>5196378</v>
      </c>
      <c r="E33" s="713">
        <v>5196378</v>
      </c>
      <c r="F33" s="501" t="str">
        <f>IF(D32&lt;&gt;'ETCA-IV-01'!D20,"ERROR!!!!! EL MONTO NO COINCIDE CON LO REPORTADO EN EL FORMATO ETCA-IV-01 ","")</f>
        <v/>
      </c>
    </row>
    <row r="34" spans="1:6" ht="26.25" customHeight="1">
      <c r="A34" s="1601"/>
      <c r="B34" s="616" t="s">
        <v>905</v>
      </c>
      <c r="C34" s="719">
        <v>0</v>
      </c>
      <c r="D34" s="719">
        <v>0</v>
      </c>
      <c r="E34" s="719">
        <v>0</v>
      </c>
      <c r="F34" s="501" t="str">
        <f>IF(E32&lt;&gt;'ETCA-IV-01'!E20,"ERROR!!!!! EL MONTO NO COINCIDE CON LO REPORTADO EN EL FORMATO ETCA-IV-01 ","")</f>
        <v/>
      </c>
    </row>
    <row r="35" spans="1:6" ht="4.5" customHeight="1">
      <c r="A35" s="770"/>
      <c r="B35" s="615"/>
      <c r="C35" s="713"/>
      <c r="D35" s="713"/>
      <c r="E35" s="713"/>
    </row>
    <row r="36" spans="1:6">
      <c r="A36" s="770"/>
      <c r="B36" s="615" t="s">
        <v>906</v>
      </c>
      <c r="C36" s="724">
        <f>+C27+C32</f>
        <v>18000000</v>
      </c>
      <c r="D36" s="724">
        <f>+D27+D32</f>
        <v>-1089966</v>
      </c>
      <c r="E36" s="724">
        <f>+E27+E32</f>
        <v>2041799</v>
      </c>
    </row>
    <row r="37" spans="1:6" ht="6.75" customHeight="1" thickBot="1">
      <c r="A37" s="612"/>
      <c r="B37" s="611"/>
      <c r="C37" s="611"/>
      <c r="D37" s="611"/>
      <c r="E37" s="611"/>
    </row>
    <row r="38" spans="1:6" ht="9" customHeight="1" thickBot="1"/>
    <row r="39" spans="1:6">
      <c r="A39" s="1595" t="s">
        <v>250</v>
      </c>
      <c r="B39" s="1596"/>
      <c r="C39" s="1599" t="s">
        <v>907</v>
      </c>
      <c r="D39" s="1485" t="s">
        <v>444</v>
      </c>
      <c r="E39" s="622" t="s">
        <v>888</v>
      </c>
    </row>
    <row r="40" spans="1:6" ht="15.75" thickBot="1">
      <c r="A40" s="1597"/>
      <c r="B40" s="1598"/>
      <c r="C40" s="1600"/>
      <c r="D40" s="1486"/>
      <c r="E40" s="623" t="s">
        <v>675</v>
      </c>
    </row>
    <row r="41" spans="1:6" ht="5.25" customHeight="1">
      <c r="A41" s="767"/>
      <c r="B41" s="624"/>
      <c r="C41" s="624"/>
      <c r="D41" s="624"/>
      <c r="E41" s="624"/>
    </row>
    <row r="42" spans="1:6">
      <c r="A42" s="766"/>
      <c r="B42" s="769" t="s">
        <v>908</v>
      </c>
      <c r="C42" s="725">
        <f>SUM(C43:C44)</f>
        <v>0</v>
      </c>
      <c r="D42" s="725">
        <f>SUM(D43:D44)</f>
        <v>0</v>
      </c>
      <c r="E42" s="725">
        <f>SUM(E43:E44)</f>
        <v>0</v>
      </c>
      <c r="F42" s="501" t="str">
        <f>IF(C42&lt;&gt;'ETCA-IV-01'!C25,"ERROR!!!!! EL MONTO NO COINCIDE CON LO REPORTADO EN EL FORMATO ETCA-IV-01 ","")</f>
        <v/>
      </c>
    </row>
    <row r="43" spans="1:6">
      <c r="A43" s="1593"/>
      <c r="B43" s="625" t="s">
        <v>909</v>
      </c>
      <c r="C43" s="713">
        <v>0</v>
      </c>
      <c r="D43" s="713">
        <v>0</v>
      </c>
      <c r="E43" s="713">
        <v>0</v>
      </c>
      <c r="F43" s="501" t="str">
        <f>IF(D42&lt;&gt;'ETCA-IV-01'!D25,"ERROR!!!!! EL MONTO NO COINCIDE CON LO REPORTADO EN EL FORMATO ETCA-IV-01 ","")</f>
        <v/>
      </c>
    </row>
    <row r="44" spans="1:6">
      <c r="A44" s="1593"/>
      <c r="B44" s="625" t="s">
        <v>910</v>
      </c>
      <c r="C44" s="713">
        <v>0</v>
      </c>
      <c r="D44" s="713" t="s">
        <v>248</v>
      </c>
      <c r="E44" s="713">
        <v>0</v>
      </c>
      <c r="F44" s="501" t="str">
        <f>IF(E42&lt;&gt;'ETCA-IV-01'!E25,"ERROR!!!!! EL MONTO NO COINCIDE CON LO REPORTADO EN EL FORMATO ETCA-IV-01 ","")</f>
        <v/>
      </c>
    </row>
    <row r="45" spans="1:6">
      <c r="A45" s="1594"/>
      <c r="B45" s="769" t="s">
        <v>911</v>
      </c>
      <c r="C45" s="725">
        <f>SUM(C46:C47)</f>
        <v>10000000</v>
      </c>
      <c r="D45" s="725">
        <f>SUM(D46:D47)</f>
        <v>9999984</v>
      </c>
      <c r="E45" s="725">
        <f>SUM(E46:E47)</f>
        <v>9999984</v>
      </c>
      <c r="F45" s="501" t="str">
        <f>IF(C45&lt;&gt;'ETCA-IV-01'!C26,"ERROR!!!!! EL MONTO NO COINCIDE CON LO REPORTADO EN EL FORMATO ETCA-IV-01 ","")</f>
        <v/>
      </c>
    </row>
    <row r="46" spans="1:6">
      <c r="A46" s="1594"/>
      <c r="B46" s="625" t="s">
        <v>912</v>
      </c>
      <c r="C46" s="713">
        <v>10000000</v>
      </c>
      <c r="D46" s="713">
        <v>9999984</v>
      </c>
      <c r="E46" s="713">
        <v>9999984</v>
      </c>
      <c r="F46" s="501" t="str">
        <f>IF(D45&lt;&gt;'ETCA-IV-01'!D26,"ERROR!!!!! EL MONTO NO COINCIDE CON LO REPORTADO EN EL FORMATO ETCA-IV-01 ","")</f>
        <v/>
      </c>
    </row>
    <row r="47" spans="1:6">
      <c r="A47" s="1594"/>
      <c r="B47" s="625" t="s">
        <v>913</v>
      </c>
      <c r="C47" s="713">
        <v>0</v>
      </c>
      <c r="D47" s="713">
        <v>0</v>
      </c>
      <c r="E47" s="713">
        <v>0</v>
      </c>
      <c r="F47" s="501" t="str">
        <f>IF(E45&lt;&gt;'ETCA-IV-01'!E26,"ERROR!!!!! EL MONTO NO COINCIDE CON LO REPORTADO EN EL FORMATO ETCA-IV-01 ","")</f>
        <v/>
      </c>
    </row>
    <row r="48" spans="1:6" ht="6.75" customHeight="1">
      <c r="A48" s="766"/>
      <c r="B48" s="769"/>
      <c r="C48" s="641"/>
      <c r="D48" s="641"/>
      <c r="E48" s="641"/>
    </row>
    <row r="49" spans="1:5">
      <c r="A49" s="1594"/>
      <c r="B49" s="1608" t="s">
        <v>914</v>
      </c>
      <c r="C49" s="1610">
        <f>+C42-C45</f>
        <v>-10000000</v>
      </c>
      <c r="D49" s="1610">
        <f>+D42-D45</f>
        <v>-9999984</v>
      </c>
      <c r="E49" s="1610">
        <f>+E42-E45</f>
        <v>-9999984</v>
      </c>
    </row>
    <row r="50" spans="1:5" ht="15.75" thickBot="1">
      <c r="A50" s="1607"/>
      <c r="B50" s="1609"/>
      <c r="C50" s="1611"/>
      <c r="D50" s="1611"/>
      <c r="E50" s="1611"/>
    </row>
    <row r="51" spans="1:5">
      <c r="A51" s="629"/>
      <c r="B51" s="629"/>
      <c r="C51" s="629"/>
      <c r="D51" s="629"/>
      <c r="E51" s="629"/>
    </row>
    <row r="52" spans="1:5">
      <c r="A52" s="629"/>
      <c r="B52" s="629"/>
      <c r="C52" s="629"/>
      <c r="D52" s="629"/>
      <c r="E52" s="629"/>
    </row>
    <row r="53" spans="1:5">
      <c r="A53" s="629"/>
      <c r="B53" s="629"/>
      <c r="C53" s="629"/>
      <c r="D53" s="629"/>
      <c r="E53" s="629"/>
    </row>
    <row r="54" spans="1:5" ht="15.75" thickBot="1">
      <c r="A54" s="629"/>
      <c r="B54" s="629"/>
      <c r="C54" s="629"/>
      <c r="D54" s="629"/>
      <c r="E54" s="629"/>
    </row>
    <row r="55" spans="1:5">
      <c r="A55" s="1595" t="s">
        <v>250</v>
      </c>
      <c r="B55" s="1596"/>
      <c r="C55" s="622" t="s">
        <v>887</v>
      </c>
      <c r="D55" s="1485" t="s">
        <v>444</v>
      </c>
      <c r="E55" s="622" t="s">
        <v>888</v>
      </c>
    </row>
    <row r="56" spans="1:5" ht="15.75" thickBot="1">
      <c r="A56" s="1597"/>
      <c r="B56" s="1598"/>
      <c r="C56" s="623" t="s">
        <v>902</v>
      </c>
      <c r="D56" s="1486"/>
      <c r="E56" s="623" t="s">
        <v>675</v>
      </c>
    </row>
    <row r="57" spans="1:5" ht="6" customHeight="1">
      <c r="A57" s="1612"/>
      <c r="B57" s="1613"/>
      <c r="C57" s="624"/>
      <c r="D57" s="624"/>
      <c r="E57" s="624"/>
    </row>
    <row r="58" spans="1:5">
      <c r="A58" s="1593"/>
      <c r="B58" s="1614" t="s">
        <v>915</v>
      </c>
      <c r="C58" s="1615">
        <f>+C11</f>
        <v>88528385</v>
      </c>
      <c r="D58" s="1615">
        <f>+D11</f>
        <v>86646678</v>
      </c>
      <c r="E58" s="1615">
        <f>+E11</f>
        <v>81536544</v>
      </c>
    </row>
    <row r="59" spans="1:5">
      <c r="A59" s="1593"/>
      <c r="B59" s="1614"/>
      <c r="C59" s="1615"/>
      <c r="D59" s="1615"/>
      <c r="E59" s="1615"/>
    </row>
    <row r="60" spans="1:5" ht="19.5">
      <c r="A60" s="1593"/>
      <c r="B60" s="626" t="s">
        <v>916</v>
      </c>
      <c r="C60" s="720">
        <f>+C61-C62</f>
        <v>-10000000</v>
      </c>
      <c r="D60" s="720">
        <f>+D61-D62</f>
        <v>-9999984</v>
      </c>
      <c r="E60" s="720">
        <f>+E61-E62</f>
        <v>-9999984</v>
      </c>
    </row>
    <row r="61" spans="1:5">
      <c r="A61" s="1593"/>
      <c r="B61" s="625" t="s">
        <v>909</v>
      </c>
      <c r="C61" s="720">
        <f>+C43</f>
        <v>0</v>
      </c>
      <c r="D61" s="720">
        <f>+D43</f>
        <v>0</v>
      </c>
      <c r="E61" s="720">
        <f>+E43</f>
        <v>0</v>
      </c>
    </row>
    <row r="62" spans="1:5">
      <c r="A62" s="1593"/>
      <c r="B62" s="625" t="s">
        <v>912</v>
      </c>
      <c r="C62" s="720">
        <f>+C46</f>
        <v>10000000</v>
      </c>
      <c r="D62" s="720">
        <f>+D46</f>
        <v>9999984</v>
      </c>
      <c r="E62" s="720">
        <f>+E46</f>
        <v>9999984</v>
      </c>
    </row>
    <row r="63" spans="1:5" ht="5.25" customHeight="1">
      <c r="A63" s="1593"/>
      <c r="B63" s="768"/>
      <c r="C63" s="720"/>
      <c r="D63" s="720"/>
      <c r="E63" s="720"/>
    </row>
    <row r="64" spans="1:5">
      <c r="A64" s="767"/>
      <c r="B64" s="768" t="s">
        <v>894</v>
      </c>
      <c r="C64" s="720">
        <f>+C16</f>
        <v>78528385</v>
      </c>
      <c r="D64" s="720">
        <f>+D16</f>
        <v>92933022</v>
      </c>
      <c r="E64" s="720">
        <f>+E16</f>
        <v>84691123</v>
      </c>
    </row>
    <row r="65" spans="1:5" ht="6.75" customHeight="1">
      <c r="A65" s="767"/>
      <c r="B65" s="768"/>
      <c r="C65" s="720"/>
      <c r="D65" s="720"/>
      <c r="E65" s="720"/>
    </row>
    <row r="66" spans="1:5">
      <c r="A66" s="767"/>
      <c r="B66" s="768" t="s">
        <v>897</v>
      </c>
      <c r="C66" s="721"/>
      <c r="D66" s="727">
        <f>+D20</f>
        <v>0</v>
      </c>
      <c r="E66" s="727">
        <f>+E20</f>
        <v>0</v>
      </c>
    </row>
    <row r="67" spans="1:5">
      <c r="A67" s="767"/>
      <c r="B67" s="768"/>
      <c r="C67" s="720"/>
      <c r="D67" s="720"/>
      <c r="E67" s="720"/>
    </row>
    <row r="68" spans="1:5" ht="19.5">
      <c r="A68" s="1594"/>
      <c r="B68" s="615" t="s">
        <v>917</v>
      </c>
      <c r="C68" s="723">
        <f>+C11+C60-C16+C20</f>
        <v>0</v>
      </c>
      <c r="D68" s="723">
        <f>+D11+D60-D16+D20</f>
        <v>-16286328</v>
      </c>
      <c r="E68" s="723">
        <f>+E11+E60-E16+E20</f>
        <v>-13154563</v>
      </c>
    </row>
    <row r="69" spans="1:5">
      <c r="A69" s="1594"/>
      <c r="B69" s="627"/>
      <c r="C69" s="720" t="s">
        <v>248</v>
      </c>
      <c r="D69" s="720" t="s">
        <v>248</v>
      </c>
      <c r="E69" s="720" t="s">
        <v>248</v>
      </c>
    </row>
    <row r="70" spans="1:5" ht="19.5">
      <c r="A70" s="1594"/>
      <c r="B70" s="615" t="s">
        <v>918</v>
      </c>
      <c r="C70" s="723">
        <f>+C68-C60</f>
        <v>10000000</v>
      </c>
      <c r="D70" s="723">
        <f>+D68-D60</f>
        <v>-6286344</v>
      </c>
      <c r="E70" s="723">
        <f>+E68-E60</f>
        <v>-3154579</v>
      </c>
    </row>
    <row r="71" spans="1:5" ht="15.75" thickBot="1">
      <c r="A71" s="1607"/>
      <c r="B71" s="628"/>
      <c r="C71" s="642" t="s">
        <v>248</v>
      </c>
      <c r="D71" s="643" t="s">
        <v>248</v>
      </c>
      <c r="E71" s="642" t="s">
        <v>248</v>
      </c>
    </row>
    <row r="72" spans="1:5" ht="5.25" customHeight="1" thickBot="1"/>
    <row r="73" spans="1:5">
      <c r="A73" s="1595" t="s">
        <v>250</v>
      </c>
      <c r="B73" s="1596"/>
      <c r="C73" s="1599" t="s">
        <v>907</v>
      </c>
      <c r="D73" s="1485" t="s">
        <v>444</v>
      </c>
      <c r="E73" s="622" t="s">
        <v>888</v>
      </c>
    </row>
    <row r="74" spans="1:5" ht="15.75" thickBot="1">
      <c r="A74" s="1597"/>
      <c r="B74" s="1598"/>
      <c r="C74" s="1600"/>
      <c r="D74" s="1486"/>
      <c r="E74" s="623" t="s">
        <v>675</v>
      </c>
    </row>
    <row r="75" spans="1:5">
      <c r="A75" s="1612"/>
      <c r="B75" s="1613"/>
      <c r="C75" s="624"/>
      <c r="D75" s="624"/>
      <c r="E75" s="624"/>
    </row>
    <row r="76" spans="1:5">
      <c r="A76" s="1593"/>
      <c r="B76" s="1614" t="s">
        <v>891</v>
      </c>
      <c r="C76" s="1615">
        <f>+C12</f>
        <v>0</v>
      </c>
      <c r="D76" s="1615">
        <f>+D12</f>
        <v>0</v>
      </c>
      <c r="E76" s="1615">
        <f>+E12</f>
        <v>0</v>
      </c>
    </row>
    <row r="77" spans="1:5">
      <c r="A77" s="1593"/>
      <c r="B77" s="1614"/>
      <c r="C77" s="1615"/>
      <c r="D77" s="1615"/>
      <c r="E77" s="1615"/>
    </row>
    <row r="78" spans="1:5" ht="19.5">
      <c r="A78" s="1593"/>
      <c r="B78" s="626" t="s">
        <v>919</v>
      </c>
      <c r="C78" s="720">
        <f>+C79-C80</f>
        <v>0</v>
      </c>
      <c r="D78" s="720">
        <f>+D79-D80</f>
        <v>0</v>
      </c>
      <c r="E78" s="720">
        <f>+E79-E80</f>
        <v>0</v>
      </c>
    </row>
    <row r="79" spans="1:5">
      <c r="A79" s="1593"/>
      <c r="B79" s="625" t="s">
        <v>910</v>
      </c>
      <c r="C79" s="720">
        <f>+C44</f>
        <v>0</v>
      </c>
      <c r="D79" s="720">
        <v>0</v>
      </c>
      <c r="E79" s="720">
        <v>0</v>
      </c>
    </row>
    <row r="80" spans="1:5">
      <c r="A80" s="1593"/>
      <c r="B80" s="625" t="s">
        <v>913</v>
      </c>
      <c r="C80" s="720">
        <f>+C47</f>
        <v>0</v>
      </c>
      <c r="D80" s="720">
        <v>0</v>
      </c>
      <c r="E80" s="720">
        <v>0</v>
      </c>
    </row>
    <row r="81" spans="1:5">
      <c r="A81" s="1593"/>
      <c r="B81" s="768"/>
      <c r="C81" s="720"/>
      <c r="D81" s="720"/>
      <c r="E81" s="720"/>
    </row>
    <row r="82" spans="1:5">
      <c r="A82" s="767"/>
      <c r="B82" s="768" t="s">
        <v>920</v>
      </c>
      <c r="C82" s="720">
        <f>+C17</f>
        <v>0</v>
      </c>
      <c r="D82" s="720">
        <f>+D17</f>
        <v>0</v>
      </c>
      <c r="E82" s="720">
        <f>+E17</f>
        <v>0</v>
      </c>
    </row>
    <row r="83" spans="1:5">
      <c r="A83" s="767"/>
      <c r="B83" s="768"/>
      <c r="C83" s="720" t="s">
        <v>248</v>
      </c>
      <c r="D83" s="720" t="s">
        <v>248</v>
      </c>
      <c r="E83" s="720" t="s">
        <v>248</v>
      </c>
    </row>
    <row r="84" spans="1:5">
      <c r="A84" s="767"/>
      <c r="B84" s="768" t="s">
        <v>898</v>
      </c>
      <c r="C84" s="721"/>
      <c r="D84" s="727">
        <f>+D21</f>
        <v>0</v>
      </c>
      <c r="E84" s="727">
        <f>+E21</f>
        <v>0</v>
      </c>
    </row>
    <row r="85" spans="1:5">
      <c r="A85" s="767"/>
      <c r="B85" s="768"/>
      <c r="C85" s="720"/>
      <c r="D85" s="720"/>
      <c r="E85" s="720"/>
    </row>
    <row r="86" spans="1:5" ht="19.5">
      <c r="A86" s="1594"/>
      <c r="B86" s="615" t="s">
        <v>921</v>
      </c>
      <c r="C86" s="722">
        <f>+C76+C78-C82+C84</f>
        <v>0</v>
      </c>
      <c r="D86" s="722">
        <f>+D76+D78-D82+D84</f>
        <v>0</v>
      </c>
      <c r="E86" s="722">
        <f>+E76+E78-E82+E84</f>
        <v>0</v>
      </c>
    </row>
    <row r="87" spans="1:5">
      <c r="A87" s="1594"/>
      <c r="B87" s="627"/>
      <c r="C87" s="723"/>
      <c r="D87" s="723"/>
      <c r="E87" s="723"/>
    </row>
    <row r="88" spans="1:5" ht="19.5">
      <c r="A88" s="1594"/>
      <c r="B88" s="615" t="s">
        <v>922</v>
      </c>
      <c r="C88" s="724">
        <f>+C86-C78</f>
        <v>0</v>
      </c>
      <c r="D88" s="724">
        <f>+D86-D78</f>
        <v>0</v>
      </c>
      <c r="E88" s="724">
        <f>+E86-E78</f>
        <v>0</v>
      </c>
    </row>
    <row r="89" spans="1:5" ht="15.75" thickBot="1">
      <c r="A89" s="1607"/>
      <c r="B89" s="628"/>
      <c r="C89" s="628"/>
      <c r="D89" s="628"/>
      <c r="E89" s="628"/>
    </row>
  </sheetData>
  <sheetProtection formatColumns="0" formatRows="0" insertHyperlinks="0"/>
  <mergeCells count="42">
    <mergeCell ref="A86:A89"/>
    <mergeCell ref="E76:E77"/>
    <mergeCell ref="A78:A81"/>
    <mergeCell ref="A75:B75"/>
    <mergeCell ref="A76:A77"/>
    <mergeCell ref="B76:B77"/>
    <mergeCell ref="C76:C77"/>
    <mergeCell ref="D76:D77"/>
    <mergeCell ref="A68:A71"/>
    <mergeCell ref="A73:B74"/>
    <mergeCell ref="C73:C74"/>
    <mergeCell ref="D73:D74"/>
    <mergeCell ref="E58:E59"/>
    <mergeCell ref="A60:A63"/>
    <mergeCell ref="A55:B56"/>
    <mergeCell ref="D55:D56"/>
    <mergeCell ref="A57:B57"/>
    <mergeCell ref="A58:A59"/>
    <mergeCell ref="B58:B59"/>
    <mergeCell ref="C58:C59"/>
    <mergeCell ref="D58:D59"/>
    <mergeCell ref="A49:A50"/>
    <mergeCell ref="B49:B50"/>
    <mergeCell ref="C49:C50"/>
    <mergeCell ref="D49:D50"/>
    <mergeCell ref="E49:E50"/>
    <mergeCell ref="A43:A44"/>
    <mergeCell ref="A45:A47"/>
    <mergeCell ref="A1:E1"/>
    <mergeCell ref="A39:B40"/>
    <mergeCell ref="C39:C40"/>
    <mergeCell ref="D39:D40"/>
    <mergeCell ref="A32:A34"/>
    <mergeCell ref="A5:E5"/>
    <mergeCell ref="A23:A26"/>
    <mergeCell ref="A29:E29"/>
    <mergeCell ref="A30:B30"/>
    <mergeCell ref="A7:B8"/>
    <mergeCell ref="D7:D8"/>
    <mergeCell ref="A4:E4"/>
    <mergeCell ref="A3:E3"/>
    <mergeCell ref="A2:E2"/>
  </mergeCells>
  <printOptions horizontalCentered="1"/>
  <pageMargins left="0.23622047244094491" right="0.23622047244094491" top="0.43307086614173229" bottom="0.43307086614173229" header="0.31496062992125984" footer="0.31496062992125984"/>
  <pageSetup scale="97" orientation="portrait" r:id="rId1"/>
  <headerFooter>
    <oddFooter>Página &amp;P</oddFooter>
  </headerFooter>
  <rowBreaks count="1" manualBreakCount="1">
    <brk id="52" max="4" man="1"/>
  </rowBreaks>
  <drawing r:id="rId2"/>
</worksheet>
</file>

<file path=xl/worksheets/sheet37.xml><?xml version="1.0" encoding="utf-8"?>
<worksheet xmlns="http://schemas.openxmlformats.org/spreadsheetml/2006/main" xmlns:r="http://schemas.openxmlformats.org/officeDocument/2006/relationships">
  <sheetPr codeName="Hoja22"/>
  <dimension ref="A1:D31"/>
  <sheetViews>
    <sheetView view="pageBreakPreview" zoomScale="90" zoomScaleNormal="100" zoomScaleSheetLayoutView="90" workbookViewId="0">
      <selection activeCell="H29" sqref="H29"/>
    </sheetView>
  </sheetViews>
  <sheetFormatPr baseColWidth="10" defaultColWidth="11.28515625" defaultRowHeight="16.5"/>
  <cols>
    <col min="1" max="1" width="2.85546875" style="7" customWidth="1"/>
    <col min="2" max="2" width="40.28515625" style="3" customWidth="1"/>
    <col min="3" max="3" width="31.7109375" style="3" customWidth="1"/>
    <col min="4" max="4" width="23" style="3" customWidth="1"/>
    <col min="5" max="16384" width="11.28515625" style="3"/>
  </cols>
  <sheetData>
    <row r="1" spans="1:4">
      <c r="A1" s="1620" t="s">
        <v>23</v>
      </c>
      <c r="B1" s="1620"/>
      <c r="C1" s="1620"/>
      <c r="D1" s="1620"/>
    </row>
    <row r="2" spans="1:4">
      <c r="A2" s="1621" t="s">
        <v>20</v>
      </c>
      <c r="B2" s="1621"/>
      <c r="C2" s="1621"/>
      <c r="D2" s="1621"/>
    </row>
    <row r="3" spans="1:4">
      <c r="A3" s="1620" t="str">
        <f>'ETCA-I-01'!A3:G3</f>
        <v>TELEVISORA DE HERMOSILLO, S.A. de C.V.</v>
      </c>
      <c r="B3" s="1620"/>
      <c r="C3" s="1620"/>
      <c r="D3" s="1620"/>
    </row>
    <row r="4" spans="1:4">
      <c r="A4" s="1621" t="str">
        <f>'ETCA-I-03'!A4:D4</f>
        <v>Del 01 de Enero al 31 de Diciembre de 2019</v>
      </c>
      <c r="B4" s="1621"/>
      <c r="C4" s="1621"/>
      <c r="D4" s="1621"/>
    </row>
    <row r="5" spans="1:4">
      <c r="A5" s="37"/>
      <c r="B5" s="1621" t="s">
        <v>923</v>
      </c>
      <c r="C5" s="1621"/>
      <c r="D5" s="45"/>
    </row>
    <row r="6" spans="1:4" ht="6.75" customHeight="1" thickBot="1"/>
    <row r="7" spans="1:4" s="31" customFormat="1" ht="30" customHeight="1">
      <c r="A7" s="1624" t="s">
        <v>924</v>
      </c>
      <c r="B7" s="1625"/>
      <c r="C7" s="1622" t="s">
        <v>925</v>
      </c>
      <c r="D7" s="1623"/>
    </row>
    <row r="8" spans="1:4" s="31" customFormat="1" ht="32.25" customHeight="1" thickBot="1">
      <c r="A8" s="1626"/>
      <c r="B8" s="1627"/>
      <c r="C8" s="38" t="s">
        <v>926</v>
      </c>
      <c r="D8" s="39" t="s">
        <v>927</v>
      </c>
    </row>
    <row r="9" spans="1:4" s="31" customFormat="1" ht="31.5" customHeight="1">
      <c r="A9" s="34">
        <v>1</v>
      </c>
      <c r="B9" s="43" t="s">
        <v>1103</v>
      </c>
      <c r="C9" s="35" t="s">
        <v>1104</v>
      </c>
      <c r="D9" s="36" t="s">
        <v>1107</v>
      </c>
    </row>
    <row r="10" spans="1:4" s="31" customFormat="1" ht="31.5" customHeight="1">
      <c r="A10" s="34">
        <v>2</v>
      </c>
      <c r="B10" s="43" t="s">
        <v>1103</v>
      </c>
      <c r="C10" s="35" t="s">
        <v>1105</v>
      </c>
      <c r="D10" s="36">
        <v>45409949</v>
      </c>
    </row>
    <row r="11" spans="1:4" s="31" customFormat="1" ht="31.5" customHeight="1">
      <c r="A11" s="34">
        <v>3</v>
      </c>
      <c r="B11" s="43" t="s">
        <v>1103</v>
      </c>
      <c r="C11" s="35" t="s">
        <v>1106</v>
      </c>
      <c r="D11" s="36" t="s">
        <v>1108</v>
      </c>
    </row>
    <row r="12" spans="1:4" s="31" customFormat="1" ht="31.5" customHeight="1">
      <c r="A12" s="34">
        <v>4</v>
      </c>
      <c r="B12" s="43" t="s">
        <v>1103</v>
      </c>
      <c r="C12" s="35" t="s">
        <v>1106</v>
      </c>
      <c r="D12" s="36" t="s">
        <v>1109</v>
      </c>
    </row>
    <row r="13" spans="1:4" s="31" customFormat="1" ht="31.5" customHeight="1">
      <c r="A13" s="34">
        <v>5</v>
      </c>
      <c r="B13" s="43" t="s">
        <v>1103</v>
      </c>
      <c r="C13" s="35" t="s">
        <v>1106</v>
      </c>
      <c r="D13" s="36">
        <v>51500593097</v>
      </c>
    </row>
    <row r="14" spans="1:4" s="31" customFormat="1" ht="31.5" customHeight="1">
      <c r="A14" s="34">
        <v>6</v>
      </c>
      <c r="B14" s="43"/>
      <c r="C14" s="35"/>
      <c r="D14" s="36"/>
    </row>
    <row r="15" spans="1:4" s="31" customFormat="1" ht="31.5" customHeight="1">
      <c r="A15" s="34">
        <v>7</v>
      </c>
      <c r="B15" s="43"/>
      <c r="C15" s="35"/>
      <c r="D15" s="36"/>
    </row>
    <row r="16" spans="1:4" s="31" customFormat="1" ht="31.5" customHeight="1">
      <c r="A16" s="34">
        <v>8</v>
      </c>
      <c r="B16" s="43"/>
      <c r="C16" s="35"/>
      <c r="D16" s="36"/>
    </row>
    <row r="17" spans="1:4" s="31" customFormat="1" ht="31.5" customHeight="1">
      <c r="A17" s="34">
        <v>9</v>
      </c>
      <c r="B17" s="43"/>
      <c r="C17" s="35"/>
      <c r="D17" s="36"/>
    </row>
    <row r="18" spans="1:4" s="31" customFormat="1" ht="31.5" customHeight="1">
      <c r="A18" s="34"/>
      <c r="B18" s="43"/>
      <c r="C18" s="35"/>
      <c r="D18" s="36"/>
    </row>
    <row r="19" spans="1:4" s="31" customFormat="1" ht="31.5" customHeight="1">
      <c r="A19" s="34"/>
      <c r="B19" s="43"/>
      <c r="C19" s="35"/>
      <c r="D19" s="36"/>
    </row>
    <row r="20" spans="1:4" s="31" customFormat="1" ht="31.5" customHeight="1">
      <c r="A20" s="34"/>
      <c r="B20" s="43"/>
      <c r="C20" s="35"/>
      <c r="D20" s="36"/>
    </row>
    <row r="21" spans="1:4" s="31" customFormat="1" ht="31.5" customHeight="1">
      <c r="A21" s="34"/>
      <c r="B21" s="43"/>
      <c r="C21" s="35"/>
      <c r="D21" s="36"/>
    </row>
    <row r="22" spans="1:4" s="31" customFormat="1" ht="31.5" customHeight="1">
      <c r="A22" s="34"/>
      <c r="B22" s="43"/>
      <c r="C22" s="35"/>
      <c r="D22" s="36"/>
    </row>
    <row r="23" spans="1:4" s="31" customFormat="1" ht="31.5" customHeight="1">
      <c r="A23" s="34"/>
      <c r="B23" s="43"/>
      <c r="C23" s="35"/>
      <c r="D23" s="36"/>
    </row>
    <row r="24" spans="1:4" s="31" customFormat="1" ht="31.5" customHeight="1">
      <c r="A24" s="34">
        <v>10</v>
      </c>
      <c r="B24" s="43"/>
      <c r="C24" s="35"/>
      <c r="D24" s="36"/>
    </row>
    <row r="25" spans="1:4" s="31" customFormat="1" ht="31.5" customHeight="1">
      <c r="A25" s="1616"/>
      <c r="B25" s="1617"/>
      <c r="C25" s="1618"/>
      <c r="D25" s="1619"/>
    </row>
    <row r="26" spans="1:4">
      <c r="A26" s="430" t="s">
        <v>84</v>
      </c>
      <c r="B26" s="44"/>
    </row>
    <row r="27" spans="1:4">
      <c r="A27" s="430"/>
      <c r="B27" s="44"/>
    </row>
    <row r="28" spans="1:4">
      <c r="A28" s="430"/>
      <c r="B28" s="44"/>
    </row>
    <row r="29" spans="1:4">
      <c r="A29" s="430"/>
      <c r="B29" s="44"/>
    </row>
    <row r="30" spans="1:4">
      <c r="A30" s="3"/>
    </row>
    <row r="31" spans="1:4" ht="18.75">
      <c r="B31" s="383" t="s">
        <v>928</v>
      </c>
    </row>
  </sheetData>
  <mergeCells count="8">
    <mergeCell ref="A25:D25"/>
    <mergeCell ref="A1:D1"/>
    <mergeCell ref="A3:D3"/>
    <mergeCell ref="A4:D4"/>
    <mergeCell ref="C7:D7"/>
    <mergeCell ref="A2:D2"/>
    <mergeCell ref="A7:B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sheetPr>
    <tabColor rgb="FFFF0000"/>
  </sheetPr>
  <dimension ref="A1:F79"/>
  <sheetViews>
    <sheetView view="pageBreakPreview" topLeftCell="A64" zoomScaleNormal="100" zoomScaleSheetLayoutView="100" workbookViewId="0">
      <selection activeCell="F80" sqref="F80"/>
    </sheetView>
  </sheetViews>
  <sheetFormatPr baseColWidth="10" defaultRowHeight="13.5"/>
  <cols>
    <col min="1" max="1" width="6" style="1069" bestFit="1" customWidth="1"/>
    <col min="2" max="2" width="28.5703125" style="1067" customWidth="1"/>
    <col min="3" max="3" width="9.140625" style="1074" customWidth="1"/>
    <col min="4" max="4" width="10.42578125" style="1126" customWidth="1"/>
    <col min="5" max="5" width="9" style="1238" customWidth="1"/>
    <col min="6" max="6" width="53.85546875" style="1077" customWidth="1"/>
    <col min="7" max="16384" width="11.42578125" style="1067"/>
  </cols>
  <sheetData>
    <row r="1" spans="1:6" ht="18" customHeight="1">
      <c r="A1" s="1628" t="s">
        <v>1332</v>
      </c>
      <c r="B1" s="1629"/>
      <c r="C1" s="1629"/>
      <c r="D1" s="1629"/>
      <c r="E1" s="1629"/>
      <c r="F1" s="1630"/>
    </row>
    <row r="2" spans="1:6" ht="13.5" customHeight="1">
      <c r="A2" s="1211"/>
      <c r="B2" s="1210"/>
      <c r="C2" s="1212" t="s">
        <v>1393</v>
      </c>
      <c r="D2" s="1212"/>
      <c r="E2" s="1212"/>
      <c r="F2" s="1068" t="s">
        <v>1394</v>
      </c>
    </row>
    <row r="3" spans="1:6" ht="14.25" customHeight="1">
      <c r="A3" s="1631" t="s">
        <v>1395</v>
      </c>
      <c r="B3" s="1632"/>
      <c r="C3" s="1632"/>
      <c r="D3" s="1632"/>
      <c r="E3" s="1632"/>
      <c r="F3" s="1633"/>
    </row>
    <row r="4" spans="1:6" s="1069" customFormat="1" ht="51">
      <c r="A4" s="1213" t="s">
        <v>1333</v>
      </c>
      <c r="B4" s="1213" t="s">
        <v>1334</v>
      </c>
      <c r="C4" s="1214" t="s">
        <v>1335</v>
      </c>
      <c r="D4" s="1215" t="s">
        <v>1396</v>
      </c>
      <c r="E4" s="1216" t="s">
        <v>1336</v>
      </c>
      <c r="F4" s="1217" t="s">
        <v>1337</v>
      </c>
    </row>
    <row r="5" spans="1:6" s="1069" customFormat="1">
      <c r="A5" s="1213">
        <v>11301</v>
      </c>
      <c r="B5" s="1218" t="s">
        <v>769</v>
      </c>
      <c r="C5" s="1219">
        <v>31020238</v>
      </c>
      <c r="D5" s="1220">
        <v>38290846</v>
      </c>
      <c r="E5" s="1221">
        <f>+D5-C5-1</f>
        <v>7270607</v>
      </c>
      <c r="F5" s="1634" t="s">
        <v>1397</v>
      </c>
    </row>
    <row r="6" spans="1:6" s="1069" customFormat="1">
      <c r="A6" s="1222">
        <v>11303</v>
      </c>
      <c r="B6" s="1223" t="s">
        <v>1116</v>
      </c>
      <c r="C6" s="1224">
        <v>2893787</v>
      </c>
      <c r="D6" s="1225">
        <v>3644988</v>
      </c>
      <c r="E6" s="1221">
        <f t="shared" ref="E6:E21" si="0">+D6-C6</f>
        <v>751201</v>
      </c>
      <c r="F6" s="1635"/>
    </row>
    <row r="7" spans="1:6" s="1069" customFormat="1">
      <c r="A7" s="1222">
        <v>11308</v>
      </c>
      <c r="B7" s="1223" t="s">
        <v>1117</v>
      </c>
      <c r="C7" s="1224">
        <v>1688612</v>
      </c>
      <c r="D7" s="1225">
        <v>2359292</v>
      </c>
      <c r="E7" s="1221">
        <f t="shared" si="0"/>
        <v>670680</v>
      </c>
      <c r="F7" s="1635"/>
    </row>
    <row r="8" spans="1:6" s="1069" customFormat="1">
      <c r="A8" s="1222">
        <v>12101</v>
      </c>
      <c r="B8" s="1223" t="s">
        <v>775</v>
      </c>
      <c r="C8" s="1224">
        <v>526349</v>
      </c>
      <c r="D8" s="1225">
        <v>468042</v>
      </c>
      <c r="E8" s="1221">
        <f t="shared" si="0"/>
        <v>-58307</v>
      </c>
      <c r="F8" s="1635"/>
    </row>
    <row r="9" spans="1:6" s="1069" customFormat="1">
      <c r="A9" s="1222">
        <v>13201</v>
      </c>
      <c r="B9" s="1223" t="s">
        <v>781</v>
      </c>
      <c r="C9" s="1224">
        <v>2839394</v>
      </c>
      <c r="D9" s="1225">
        <v>3818301</v>
      </c>
      <c r="E9" s="1221">
        <f t="shared" si="0"/>
        <v>978907</v>
      </c>
      <c r="F9" s="1635"/>
    </row>
    <row r="10" spans="1:6" s="1069" customFormat="1">
      <c r="A10" s="1222">
        <v>13202</v>
      </c>
      <c r="B10" s="1223" t="s">
        <v>782</v>
      </c>
      <c r="C10" s="1224">
        <v>4469692</v>
      </c>
      <c r="D10" s="1225">
        <v>6340581</v>
      </c>
      <c r="E10" s="1221">
        <f t="shared" si="0"/>
        <v>1870889</v>
      </c>
      <c r="F10" s="1635"/>
    </row>
    <row r="11" spans="1:6" s="1069" customFormat="1">
      <c r="A11" s="1222">
        <v>13301</v>
      </c>
      <c r="B11" s="1223" t="s">
        <v>1118</v>
      </c>
      <c r="C11" s="1224">
        <v>665748</v>
      </c>
      <c r="D11" s="1225">
        <v>676746</v>
      </c>
      <c r="E11" s="1221">
        <f t="shared" si="0"/>
        <v>10998</v>
      </c>
      <c r="F11" s="1635"/>
    </row>
    <row r="12" spans="1:6" s="1069" customFormat="1">
      <c r="A12" s="1222">
        <v>14101</v>
      </c>
      <c r="B12" s="1223" t="s">
        <v>1120</v>
      </c>
      <c r="C12" s="1224">
        <v>2980120</v>
      </c>
      <c r="D12" s="1225">
        <v>4216527</v>
      </c>
      <c r="E12" s="1221">
        <f t="shared" si="0"/>
        <v>1236407</v>
      </c>
      <c r="F12" s="1635"/>
    </row>
    <row r="13" spans="1:6" s="1069" customFormat="1">
      <c r="A13" s="1222">
        <v>14201</v>
      </c>
      <c r="B13" s="1223" t="s">
        <v>1121</v>
      </c>
      <c r="C13" s="1224">
        <v>1512808</v>
      </c>
      <c r="D13" s="1225">
        <v>2122420</v>
      </c>
      <c r="E13" s="1221">
        <f t="shared" si="0"/>
        <v>609612</v>
      </c>
      <c r="F13" s="1635"/>
    </row>
    <row r="14" spans="1:6" s="1069" customFormat="1">
      <c r="A14" s="1222">
        <v>14301</v>
      </c>
      <c r="B14" s="1223" t="s">
        <v>1122</v>
      </c>
      <c r="C14" s="1224">
        <v>1883613</v>
      </c>
      <c r="D14" s="1225">
        <v>2649242</v>
      </c>
      <c r="E14" s="1221">
        <f t="shared" si="0"/>
        <v>765629</v>
      </c>
      <c r="F14" s="1635"/>
    </row>
    <row r="15" spans="1:6" s="1069" customFormat="1">
      <c r="A15" s="1222">
        <v>15101</v>
      </c>
      <c r="B15" s="1223" t="s">
        <v>1124</v>
      </c>
      <c r="C15" s="1224">
        <v>1944526</v>
      </c>
      <c r="D15" s="1225">
        <v>2368240</v>
      </c>
      <c r="E15" s="1221">
        <f t="shared" si="0"/>
        <v>423714</v>
      </c>
      <c r="F15" s="1635"/>
    </row>
    <row r="16" spans="1:6" s="1069" customFormat="1">
      <c r="A16" s="1222">
        <v>15201</v>
      </c>
      <c r="B16" s="1223" t="s">
        <v>1125</v>
      </c>
      <c r="C16" s="1224">
        <v>0</v>
      </c>
      <c r="D16" s="1225">
        <v>725348</v>
      </c>
      <c r="E16" s="1221">
        <f t="shared" si="0"/>
        <v>725348</v>
      </c>
      <c r="F16" s="1635"/>
    </row>
    <row r="17" spans="1:6" s="1069" customFormat="1">
      <c r="A17" s="1222">
        <v>15303</v>
      </c>
      <c r="B17" s="1223" t="s">
        <v>1398</v>
      </c>
      <c r="C17" s="1224">
        <v>132771</v>
      </c>
      <c r="D17" s="1225">
        <v>163800</v>
      </c>
      <c r="E17" s="1221">
        <f t="shared" si="0"/>
        <v>31029</v>
      </c>
      <c r="F17" s="1635"/>
    </row>
    <row r="18" spans="1:6" s="1069" customFormat="1">
      <c r="A18" s="1222">
        <v>15404</v>
      </c>
      <c r="B18" s="1223" t="s">
        <v>1127</v>
      </c>
      <c r="C18" s="1224">
        <v>2028562</v>
      </c>
      <c r="D18" s="1225">
        <v>1928479</v>
      </c>
      <c r="E18" s="1221">
        <f t="shared" si="0"/>
        <v>-100083</v>
      </c>
      <c r="F18" s="1635"/>
    </row>
    <row r="19" spans="1:6" s="1069" customFormat="1">
      <c r="A19" s="1222">
        <v>15413</v>
      </c>
      <c r="B19" s="1223" t="s">
        <v>1128</v>
      </c>
      <c r="C19" s="1224">
        <v>7943</v>
      </c>
      <c r="D19" s="1225">
        <v>10800</v>
      </c>
      <c r="E19" s="1221">
        <f t="shared" si="0"/>
        <v>2857</v>
      </c>
      <c r="F19" s="1635"/>
    </row>
    <row r="20" spans="1:6" s="1069" customFormat="1">
      <c r="A20" s="1222">
        <v>15901</v>
      </c>
      <c r="B20" s="1223" t="s">
        <v>1129</v>
      </c>
      <c r="C20" s="1224">
        <v>1309138</v>
      </c>
      <c r="D20" s="1225">
        <v>2130527</v>
      </c>
      <c r="E20" s="1221">
        <f t="shared" si="0"/>
        <v>821389</v>
      </c>
      <c r="F20" s="1635"/>
    </row>
    <row r="21" spans="1:6" s="1069" customFormat="1">
      <c r="A21" s="1222">
        <v>17102</v>
      </c>
      <c r="B21" s="1223" t="s">
        <v>1131</v>
      </c>
      <c r="C21" s="1224">
        <v>1707275</v>
      </c>
      <c r="D21" s="1225">
        <v>1723599</v>
      </c>
      <c r="E21" s="1221">
        <f t="shared" si="0"/>
        <v>16324</v>
      </c>
      <c r="F21" s="1636"/>
    </row>
    <row r="22" spans="1:6" s="1070" customFormat="1" ht="31.5" customHeight="1">
      <c r="A22" s="1226" t="s">
        <v>1136</v>
      </c>
      <c r="B22" s="1227" t="s">
        <v>1137</v>
      </c>
      <c r="C22" s="1228">
        <v>109561</v>
      </c>
      <c r="D22" s="1229">
        <v>117774</v>
      </c>
      <c r="E22" s="1221">
        <f>+D22-C22+1</f>
        <v>8214</v>
      </c>
      <c r="F22" s="1230" t="s">
        <v>1399</v>
      </c>
    </row>
    <row r="23" spans="1:6" s="1070" customFormat="1" ht="33.75" customHeight="1">
      <c r="A23" s="1226">
        <v>21601</v>
      </c>
      <c r="B23" s="1227" t="s">
        <v>1143</v>
      </c>
      <c r="C23" s="1228">
        <v>995</v>
      </c>
      <c r="D23" s="1229">
        <v>854</v>
      </c>
      <c r="E23" s="1221">
        <f>+D23-C23-1</f>
        <v>-142</v>
      </c>
      <c r="F23" s="1230" t="s">
        <v>1362</v>
      </c>
    </row>
    <row r="24" spans="1:6" s="1070" customFormat="1" ht="36.75" customHeight="1">
      <c r="A24" s="1213" t="s">
        <v>1146</v>
      </c>
      <c r="B24" s="1231" t="s">
        <v>1361</v>
      </c>
      <c r="C24" s="1229">
        <v>163902</v>
      </c>
      <c r="D24" s="1229">
        <v>205885</v>
      </c>
      <c r="E24" s="1221">
        <f t="shared" ref="E24:E71" si="1">+D24-C24</f>
        <v>41983</v>
      </c>
      <c r="F24" s="1230" t="s">
        <v>1400</v>
      </c>
    </row>
    <row r="25" spans="1:6" s="1070" customFormat="1" ht="37.5" customHeight="1">
      <c r="A25" s="1213" t="s">
        <v>1150</v>
      </c>
      <c r="B25" s="1227" t="s">
        <v>1151</v>
      </c>
      <c r="C25" s="1228">
        <v>7635</v>
      </c>
      <c r="D25" s="1229">
        <v>8540</v>
      </c>
      <c r="E25" s="1221">
        <f t="shared" si="1"/>
        <v>905</v>
      </c>
      <c r="F25" s="1230" t="s">
        <v>1401</v>
      </c>
    </row>
    <row r="26" spans="1:6" ht="36" customHeight="1">
      <c r="A26" s="1213">
        <v>24801</v>
      </c>
      <c r="B26" s="1232" t="s">
        <v>1153</v>
      </c>
      <c r="C26" s="1224">
        <v>470396</v>
      </c>
      <c r="D26" s="1229">
        <v>39789</v>
      </c>
      <c r="E26" s="1221">
        <f t="shared" si="1"/>
        <v>-430607</v>
      </c>
      <c r="F26" s="1230" t="s">
        <v>1338</v>
      </c>
    </row>
    <row r="27" spans="1:6" s="965" customFormat="1" ht="23.25" customHeight="1">
      <c r="A27" s="1226" t="s">
        <v>1156</v>
      </c>
      <c r="B27" s="1233" t="s">
        <v>1157</v>
      </c>
      <c r="C27" s="1228">
        <v>216</v>
      </c>
      <c r="D27" s="1219">
        <v>532</v>
      </c>
      <c r="E27" s="1221">
        <f t="shared" si="1"/>
        <v>316</v>
      </c>
      <c r="F27" s="1230" t="s">
        <v>1339</v>
      </c>
    </row>
    <row r="28" spans="1:6" s="965" customFormat="1" ht="36" customHeight="1">
      <c r="A28" s="1226">
        <v>26101</v>
      </c>
      <c r="B28" s="1227" t="s">
        <v>1161</v>
      </c>
      <c r="C28" s="1228">
        <v>550694</v>
      </c>
      <c r="D28" s="1229">
        <v>675441</v>
      </c>
      <c r="E28" s="1221">
        <f t="shared" si="1"/>
        <v>124747</v>
      </c>
      <c r="F28" s="1230" t="s">
        <v>1402</v>
      </c>
    </row>
    <row r="29" spans="1:6" ht="23.25" customHeight="1">
      <c r="A29" s="1213">
        <v>27101</v>
      </c>
      <c r="B29" s="1232" t="s">
        <v>1165</v>
      </c>
      <c r="C29" s="1224">
        <v>33171</v>
      </c>
      <c r="D29" s="1219">
        <v>201523</v>
      </c>
      <c r="E29" s="1221">
        <f t="shared" si="1"/>
        <v>168352</v>
      </c>
      <c r="F29" s="1230" t="s">
        <v>1340</v>
      </c>
    </row>
    <row r="30" spans="1:6" ht="23.25" customHeight="1">
      <c r="A30" s="1213" t="s">
        <v>1168</v>
      </c>
      <c r="B30" s="1232" t="s">
        <v>1363</v>
      </c>
      <c r="C30" s="1228">
        <v>21801</v>
      </c>
      <c r="D30" s="1229">
        <v>45160</v>
      </c>
      <c r="E30" s="1221">
        <f t="shared" si="1"/>
        <v>23359</v>
      </c>
      <c r="F30" s="1230" t="s">
        <v>1403</v>
      </c>
    </row>
    <row r="31" spans="1:6" ht="23.25" customHeight="1">
      <c r="A31" s="1226" t="s">
        <v>1170</v>
      </c>
      <c r="B31" s="1233" t="s">
        <v>1341</v>
      </c>
      <c r="C31" s="1224">
        <v>61734</v>
      </c>
      <c r="D31" s="1229">
        <v>86122</v>
      </c>
      <c r="E31" s="1221">
        <f t="shared" si="1"/>
        <v>24388</v>
      </c>
      <c r="F31" s="1230" t="s">
        <v>1404</v>
      </c>
    </row>
    <row r="32" spans="1:6" ht="23.25" customHeight="1">
      <c r="A32" s="1213" t="s">
        <v>1176</v>
      </c>
      <c r="B32" s="1227" t="s">
        <v>1177</v>
      </c>
      <c r="C32" s="1228">
        <v>1340073</v>
      </c>
      <c r="D32" s="1229">
        <v>1676747</v>
      </c>
      <c r="E32" s="1221">
        <f t="shared" si="1"/>
        <v>336674</v>
      </c>
      <c r="F32" s="1234" t="s">
        <v>1405</v>
      </c>
    </row>
    <row r="33" spans="1:6" ht="23.25" customHeight="1">
      <c r="A33" s="1213" t="s">
        <v>1178</v>
      </c>
      <c r="B33" s="1227" t="s">
        <v>1179</v>
      </c>
      <c r="C33" s="1228">
        <v>50369</v>
      </c>
      <c r="D33" s="1229">
        <v>95320</v>
      </c>
      <c r="E33" s="1221">
        <f t="shared" si="1"/>
        <v>44951</v>
      </c>
      <c r="F33" s="1234" t="s">
        <v>1364</v>
      </c>
    </row>
    <row r="34" spans="1:6" ht="23.25" customHeight="1">
      <c r="A34" s="1213">
        <v>31401</v>
      </c>
      <c r="B34" s="1227" t="s">
        <v>1406</v>
      </c>
      <c r="C34" s="1228">
        <v>253376</v>
      </c>
      <c r="D34" s="1229">
        <v>278035</v>
      </c>
      <c r="E34" s="1221">
        <f t="shared" si="1"/>
        <v>24659</v>
      </c>
      <c r="F34" s="1234" t="s">
        <v>1407</v>
      </c>
    </row>
    <row r="35" spans="1:6" ht="23.25" customHeight="1">
      <c r="A35" s="1213">
        <v>31601</v>
      </c>
      <c r="B35" s="1232" t="s">
        <v>1342</v>
      </c>
      <c r="C35" s="1224">
        <v>400000</v>
      </c>
      <c r="D35" s="1219">
        <v>714419</v>
      </c>
      <c r="E35" s="1221">
        <f t="shared" si="1"/>
        <v>314419</v>
      </c>
      <c r="F35" s="1230" t="s">
        <v>1343</v>
      </c>
    </row>
    <row r="36" spans="1:6" s="965" customFormat="1" ht="34.5" customHeight="1">
      <c r="A36" s="1226" t="s">
        <v>1184</v>
      </c>
      <c r="B36" s="1232" t="s">
        <v>1344</v>
      </c>
      <c r="C36" s="1224">
        <v>412756</v>
      </c>
      <c r="D36" s="1219">
        <v>466283</v>
      </c>
      <c r="E36" s="1221">
        <f t="shared" si="1"/>
        <v>53527</v>
      </c>
      <c r="F36" s="1230" t="s">
        <v>1408</v>
      </c>
    </row>
    <row r="37" spans="1:6" s="965" customFormat="1" ht="23.25" customHeight="1">
      <c r="A37" s="1213" t="s">
        <v>1186</v>
      </c>
      <c r="B37" s="1227" t="s">
        <v>1187</v>
      </c>
      <c r="C37" s="1224">
        <v>18651</v>
      </c>
      <c r="D37" s="1219">
        <v>7125</v>
      </c>
      <c r="E37" s="1221">
        <f t="shared" si="1"/>
        <v>-11526</v>
      </c>
      <c r="F37" s="1234" t="s">
        <v>1365</v>
      </c>
    </row>
    <row r="38" spans="1:6" s="965" customFormat="1" ht="23.25" customHeight="1">
      <c r="A38" s="1213" t="s">
        <v>1188</v>
      </c>
      <c r="B38" s="1227" t="s">
        <v>1189</v>
      </c>
      <c r="C38" s="1224">
        <v>9306</v>
      </c>
      <c r="D38" s="1219">
        <v>13940</v>
      </c>
      <c r="E38" s="1221">
        <f t="shared" si="1"/>
        <v>4634</v>
      </c>
      <c r="F38" s="1234" t="s">
        <v>1366</v>
      </c>
    </row>
    <row r="39" spans="1:6" s="965" customFormat="1" ht="23.25" customHeight="1">
      <c r="A39" s="1213">
        <v>32101</v>
      </c>
      <c r="B39" s="1227" t="s">
        <v>1409</v>
      </c>
      <c r="C39" s="1224">
        <v>71664</v>
      </c>
      <c r="D39" s="1219">
        <v>91200</v>
      </c>
      <c r="E39" s="1221">
        <f t="shared" si="1"/>
        <v>19536</v>
      </c>
      <c r="F39" s="1234" t="s">
        <v>1410</v>
      </c>
    </row>
    <row r="40" spans="1:6" s="965" customFormat="1" ht="23.25" customHeight="1">
      <c r="A40" s="1213" t="s">
        <v>1194</v>
      </c>
      <c r="B40" s="1227" t="s">
        <v>1195</v>
      </c>
      <c r="C40" s="1224">
        <v>62473</v>
      </c>
      <c r="D40" s="1219">
        <v>66150</v>
      </c>
      <c r="E40" s="1221">
        <f t="shared" si="1"/>
        <v>3677</v>
      </c>
      <c r="F40" s="1234" t="s">
        <v>1367</v>
      </c>
    </row>
    <row r="41" spans="1:6" s="1071" customFormat="1" ht="23.25" customHeight="1">
      <c r="A41" s="1226" t="s">
        <v>1196</v>
      </c>
      <c r="B41" s="1232" t="s">
        <v>1197</v>
      </c>
      <c r="C41" s="1224">
        <v>119666</v>
      </c>
      <c r="D41" s="1219">
        <v>139781</v>
      </c>
      <c r="E41" s="1221">
        <f t="shared" si="1"/>
        <v>20115</v>
      </c>
      <c r="F41" s="1230" t="s">
        <v>1411</v>
      </c>
    </row>
    <row r="42" spans="1:6" s="1071" customFormat="1" ht="23.25" customHeight="1">
      <c r="A42" s="1213" t="s">
        <v>1198</v>
      </c>
      <c r="B42" s="1227" t="s">
        <v>1199</v>
      </c>
      <c r="C42" s="1224">
        <v>21734</v>
      </c>
      <c r="D42" s="1219">
        <v>28382</v>
      </c>
      <c r="E42" s="1221">
        <f t="shared" si="1"/>
        <v>6648</v>
      </c>
      <c r="F42" s="1234" t="s">
        <v>1368</v>
      </c>
    </row>
    <row r="43" spans="1:6" ht="38.25" customHeight="1">
      <c r="A43" s="1213">
        <v>33101</v>
      </c>
      <c r="B43" s="1232" t="s">
        <v>1345</v>
      </c>
      <c r="C43" s="1224">
        <v>2424957</v>
      </c>
      <c r="D43" s="1219">
        <v>2051458</v>
      </c>
      <c r="E43" s="1221">
        <f t="shared" si="1"/>
        <v>-373499</v>
      </c>
      <c r="F43" s="1230" t="s">
        <v>1346</v>
      </c>
    </row>
    <row r="44" spans="1:6" ht="38.25" customHeight="1">
      <c r="A44" s="1213" t="s">
        <v>1206</v>
      </c>
      <c r="B44" s="1227" t="s">
        <v>1207</v>
      </c>
      <c r="C44" s="1224">
        <v>26028</v>
      </c>
      <c r="D44" s="1219">
        <v>26651</v>
      </c>
      <c r="E44" s="1221">
        <f t="shared" si="1"/>
        <v>623</v>
      </c>
      <c r="F44" s="1234" t="s">
        <v>1369</v>
      </c>
    </row>
    <row r="45" spans="1:6" ht="38.25" customHeight="1">
      <c r="A45" s="1213">
        <v>33401</v>
      </c>
      <c r="B45" s="1232" t="s">
        <v>1347</v>
      </c>
      <c r="C45" s="1224">
        <v>62628</v>
      </c>
      <c r="D45" s="1219">
        <v>272277</v>
      </c>
      <c r="E45" s="1221">
        <f t="shared" si="1"/>
        <v>209649</v>
      </c>
      <c r="F45" s="1234" t="s">
        <v>1348</v>
      </c>
    </row>
    <row r="46" spans="1:6" s="1071" customFormat="1" ht="23.25" customHeight="1">
      <c r="A46" s="1226">
        <v>33603</v>
      </c>
      <c r="B46" s="1232" t="s">
        <v>1210</v>
      </c>
      <c r="C46" s="1224">
        <v>4744</v>
      </c>
      <c r="D46" s="1219">
        <v>4420</v>
      </c>
      <c r="E46" s="1221">
        <f t="shared" si="1"/>
        <v>-324</v>
      </c>
      <c r="F46" s="1230" t="s">
        <v>1349</v>
      </c>
    </row>
    <row r="47" spans="1:6" s="1071" customFormat="1" ht="23.25" customHeight="1">
      <c r="A47" s="1226">
        <v>33801</v>
      </c>
      <c r="B47" s="1232" t="s">
        <v>1212</v>
      </c>
      <c r="C47" s="1224">
        <v>3381</v>
      </c>
      <c r="D47" s="1219">
        <v>4086</v>
      </c>
      <c r="E47" s="1221">
        <f t="shared" si="1"/>
        <v>705</v>
      </c>
      <c r="F47" s="1230" t="s">
        <v>1412</v>
      </c>
    </row>
    <row r="48" spans="1:6" s="1071" customFormat="1" ht="23.25" customHeight="1">
      <c r="A48" s="1226">
        <v>34101</v>
      </c>
      <c r="B48" s="1232" t="s">
        <v>1216</v>
      </c>
      <c r="C48" s="1224">
        <v>207238</v>
      </c>
      <c r="D48" s="1219">
        <v>182578</v>
      </c>
      <c r="E48" s="1221">
        <f t="shared" si="1"/>
        <v>-24660</v>
      </c>
      <c r="F48" s="1230" t="s">
        <v>1349</v>
      </c>
    </row>
    <row r="49" spans="1:6" s="1071" customFormat="1" ht="23.25" customHeight="1">
      <c r="A49" s="1213" t="s">
        <v>1218</v>
      </c>
      <c r="B49" s="1227" t="s">
        <v>1219</v>
      </c>
      <c r="C49" s="1224">
        <v>322308</v>
      </c>
      <c r="D49" s="1219">
        <v>548843</v>
      </c>
      <c r="E49" s="1221">
        <f t="shared" si="1"/>
        <v>226535</v>
      </c>
      <c r="F49" s="1230" t="s">
        <v>1370</v>
      </c>
    </row>
    <row r="50" spans="1:6" s="1071" customFormat="1" ht="24.75" customHeight="1">
      <c r="A50" s="1226">
        <v>34701</v>
      </c>
      <c r="B50" s="1232" t="s">
        <v>1220</v>
      </c>
      <c r="C50" s="1224">
        <v>0</v>
      </c>
      <c r="D50" s="1219">
        <v>47</v>
      </c>
      <c r="E50" s="1221">
        <f t="shared" si="1"/>
        <v>47</v>
      </c>
      <c r="F50" s="1230" t="s">
        <v>1350</v>
      </c>
    </row>
    <row r="51" spans="1:6" s="1071" customFormat="1" ht="23.25" customHeight="1">
      <c r="A51" s="1226" t="s">
        <v>1221</v>
      </c>
      <c r="B51" s="1227" t="s">
        <v>1222</v>
      </c>
      <c r="C51" s="1224">
        <v>1282527</v>
      </c>
      <c r="D51" s="1219">
        <v>841898</v>
      </c>
      <c r="E51" s="1221">
        <f t="shared" si="1"/>
        <v>-440629</v>
      </c>
      <c r="F51" s="1230" t="s">
        <v>1371</v>
      </c>
    </row>
    <row r="52" spans="1:6" ht="23.25" customHeight="1">
      <c r="A52" s="1213">
        <v>35101</v>
      </c>
      <c r="B52" s="1232" t="s">
        <v>1352</v>
      </c>
      <c r="C52" s="1224">
        <v>105758</v>
      </c>
      <c r="D52" s="1219">
        <v>100028</v>
      </c>
      <c r="E52" s="1221">
        <f t="shared" si="1"/>
        <v>-5730</v>
      </c>
      <c r="F52" s="1230" t="s">
        <v>1372</v>
      </c>
    </row>
    <row r="53" spans="1:6" ht="23.25" customHeight="1">
      <c r="A53" s="1213">
        <v>35201</v>
      </c>
      <c r="B53" s="1232" t="s">
        <v>1353</v>
      </c>
      <c r="C53" s="1224">
        <v>104167</v>
      </c>
      <c r="D53" s="1219">
        <v>92636</v>
      </c>
      <c r="E53" s="1221">
        <f t="shared" si="1"/>
        <v>-11531</v>
      </c>
      <c r="F53" s="1230" t="s">
        <v>1351</v>
      </c>
    </row>
    <row r="54" spans="1:6" ht="37.5" customHeight="1">
      <c r="A54" s="1213" t="s">
        <v>1229</v>
      </c>
      <c r="B54" s="1232" t="s">
        <v>1230</v>
      </c>
      <c r="C54" s="1224">
        <v>466542</v>
      </c>
      <c r="D54" s="1219">
        <v>449600</v>
      </c>
      <c r="E54" s="1221">
        <f t="shared" si="1"/>
        <v>-16942</v>
      </c>
      <c r="F54" s="1234" t="s">
        <v>1373</v>
      </c>
    </row>
    <row r="55" spans="1:6" ht="23.25" customHeight="1">
      <c r="A55" s="1213" t="s">
        <v>1231</v>
      </c>
      <c r="B55" s="1232" t="s">
        <v>1374</v>
      </c>
      <c r="C55" s="1224">
        <v>171322</v>
      </c>
      <c r="D55" s="1219">
        <v>301741</v>
      </c>
      <c r="E55" s="1221">
        <f t="shared" si="1"/>
        <v>130419</v>
      </c>
      <c r="F55" s="1234" t="s">
        <v>1375</v>
      </c>
    </row>
    <row r="56" spans="1:6" ht="23.25" customHeight="1">
      <c r="A56" s="1213">
        <v>35801</v>
      </c>
      <c r="B56" s="1232" t="s">
        <v>1354</v>
      </c>
      <c r="C56" s="1224">
        <v>397435</v>
      </c>
      <c r="D56" s="1219">
        <v>481107</v>
      </c>
      <c r="E56" s="1221">
        <f t="shared" si="1"/>
        <v>83672</v>
      </c>
      <c r="F56" s="1234" t="s">
        <v>1355</v>
      </c>
    </row>
    <row r="57" spans="1:6" ht="23.25" customHeight="1">
      <c r="A57" s="1213">
        <v>35901</v>
      </c>
      <c r="B57" s="1232" t="s">
        <v>1413</v>
      </c>
      <c r="C57" s="1224">
        <v>31497</v>
      </c>
      <c r="D57" s="1219">
        <v>45600</v>
      </c>
      <c r="E57" s="1221">
        <f t="shared" si="1"/>
        <v>14103</v>
      </c>
      <c r="F57" s="1234" t="s">
        <v>1414</v>
      </c>
    </row>
    <row r="58" spans="1:6" ht="23.25" customHeight="1">
      <c r="A58" s="1213">
        <v>36201</v>
      </c>
      <c r="B58" s="1232" t="s">
        <v>1356</v>
      </c>
      <c r="C58" s="1224">
        <v>0</v>
      </c>
      <c r="D58" s="1219">
        <v>10500</v>
      </c>
      <c r="E58" s="1221">
        <f t="shared" si="1"/>
        <v>10500</v>
      </c>
      <c r="F58" s="1234" t="s">
        <v>1357</v>
      </c>
    </row>
    <row r="59" spans="1:6" ht="23.25" customHeight="1">
      <c r="A59" s="1213">
        <v>36301</v>
      </c>
      <c r="B59" s="1232" t="s">
        <v>1358</v>
      </c>
      <c r="C59" s="1224">
        <v>538763</v>
      </c>
      <c r="D59" s="1219">
        <v>157870</v>
      </c>
      <c r="E59" s="1221">
        <f t="shared" si="1"/>
        <v>-380893</v>
      </c>
      <c r="F59" s="1230" t="s">
        <v>1359</v>
      </c>
    </row>
    <row r="60" spans="1:6" ht="23.25" customHeight="1">
      <c r="A60" s="1213" t="s">
        <v>1243</v>
      </c>
      <c r="B60" s="1232" t="s">
        <v>1376</v>
      </c>
      <c r="C60" s="1224">
        <v>34751</v>
      </c>
      <c r="D60" s="1219">
        <v>38500</v>
      </c>
      <c r="E60" s="1221">
        <f t="shared" si="1"/>
        <v>3749</v>
      </c>
      <c r="F60" s="1230" t="s">
        <v>1415</v>
      </c>
    </row>
    <row r="61" spans="1:6" ht="23.25" customHeight="1">
      <c r="A61" s="1213">
        <v>37201</v>
      </c>
      <c r="B61" s="1232" t="s">
        <v>1247</v>
      </c>
      <c r="C61" s="1224">
        <v>20528</v>
      </c>
      <c r="D61" s="1219">
        <v>7622</v>
      </c>
      <c r="E61" s="1221">
        <f t="shared" si="1"/>
        <v>-12906</v>
      </c>
      <c r="F61" s="1230" t="s">
        <v>1351</v>
      </c>
    </row>
    <row r="62" spans="1:6" ht="23.25" customHeight="1">
      <c r="A62" s="1213" t="s">
        <v>1248</v>
      </c>
      <c r="B62" s="1232" t="s">
        <v>1249</v>
      </c>
      <c r="C62" s="1224">
        <v>220249</v>
      </c>
      <c r="D62" s="1219">
        <v>239866</v>
      </c>
      <c r="E62" s="1221">
        <f t="shared" si="1"/>
        <v>19617</v>
      </c>
      <c r="F62" s="1230" t="s">
        <v>1416</v>
      </c>
    </row>
    <row r="63" spans="1:6" ht="23.25" customHeight="1">
      <c r="A63" s="1213" t="s">
        <v>1253</v>
      </c>
      <c r="B63" s="1227" t="s">
        <v>1254</v>
      </c>
      <c r="C63" s="1224">
        <v>363774</v>
      </c>
      <c r="D63" s="1219">
        <v>571447</v>
      </c>
      <c r="E63" s="1221">
        <f t="shared" si="1"/>
        <v>207673</v>
      </c>
      <c r="F63" s="1234" t="s">
        <v>1377</v>
      </c>
    </row>
    <row r="64" spans="1:6" ht="34.5" customHeight="1">
      <c r="A64" s="1213" t="s">
        <v>1255</v>
      </c>
      <c r="B64" s="1227" t="s">
        <v>1256</v>
      </c>
      <c r="C64" s="1224">
        <v>35122</v>
      </c>
      <c r="D64" s="1219">
        <v>15000</v>
      </c>
      <c r="E64" s="1221">
        <f t="shared" si="1"/>
        <v>-20122</v>
      </c>
      <c r="F64" s="1230" t="s">
        <v>1378</v>
      </c>
    </row>
    <row r="65" spans="1:6" ht="36" customHeight="1">
      <c r="A65" s="1213" t="s">
        <v>1259</v>
      </c>
      <c r="B65" s="1227" t="s">
        <v>1260</v>
      </c>
      <c r="C65" s="1224">
        <v>196839</v>
      </c>
      <c r="D65" s="1219">
        <v>111874</v>
      </c>
      <c r="E65" s="1221">
        <f t="shared" si="1"/>
        <v>-84965</v>
      </c>
      <c r="F65" s="1230" t="s">
        <v>1379</v>
      </c>
    </row>
    <row r="66" spans="1:6" ht="38.25" customHeight="1">
      <c r="A66" s="1213" t="s">
        <v>1261</v>
      </c>
      <c r="B66" s="1227" t="s">
        <v>1262</v>
      </c>
      <c r="C66" s="1224">
        <v>381322</v>
      </c>
      <c r="D66" s="1219">
        <v>539300</v>
      </c>
      <c r="E66" s="1221">
        <f t="shared" si="1"/>
        <v>157978</v>
      </c>
      <c r="F66" s="1234" t="s">
        <v>1380</v>
      </c>
    </row>
    <row r="67" spans="1:6" ht="38.25" customHeight="1">
      <c r="A67" s="1213">
        <v>39801</v>
      </c>
      <c r="B67" s="1227" t="s">
        <v>1264</v>
      </c>
      <c r="C67" s="1224">
        <v>1335755</v>
      </c>
      <c r="D67" s="1219">
        <v>1748017</v>
      </c>
      <c r="E67" s="1221">
        <f t="shared" si="1"/>
        <v>412262</v>
      </c>
      <c r="F67" s="1235" t="s">
        <v>1417</v>
      </c>
    </row>
    <row r="68" spans="1:6" ht="23.25" customHeight="1">
      <c r="A68" s="1213">
        <v>51501</v>
      </c>
      <c r="B68" s="1227" t="s">
        <v>1268</v>
      </c>
      <c r="C68" s="1224">
        <v>0</v>
      </c>
      <c r="D68" s="1219">
        <v>16456</v>
      </c>
      <c r="E68" s="1221">
        <f t="shared" si="1"/>
        <v>16456</v>
      </c>
      <c r="F68" s="1638" t="s">
        <v>1381</v>
      </c>
    </row>
    <row r="69" spans="1:6" ht="23.25" customHeight="1">
      <c r="A69" s="1213">
        <v>56501</v>
      </c>
      <c r="B69" s="1227" t="s">
        <v>1272</v>
      </c>
      <c r="C69" s="1224">
        <v>0</v>
      </c>
      <c r="D69" s="1219">
        <v>280441</v>
      </c>
      <c r="E69" s="1221">
        <f t="shared" si="1"/>
        <v>280441</v>
      </c>
      <c r="F69" s="1639"/>
    </row>
    <row r="70" spans="1:6" ht="23.25" customHeight="1">
      <c r="A70" s="1236">
        <v>91101</v>
      </c>
      <c r="B70" s="1227" t="s">
        <v>1274</v>
      </c>
      <c r="C70" s="1224">
        <v>10000000</v>
      </c>
      <c r="D70" s="1219">
        <f>10000000-16</f>
        <v>9999984</v>
      </c>
      <c r="E70" s="1221">
        <f t="shared" si="1"/>
        <v>-16</v>
      </c>
      <c r="F70" s="1209" t="s">
        <v>1418</v>
      </c>
    </row>
    <row r="71" spans="1:6" ht="23.25" customHeight="1">
      <c r="A71" s="1236">
        <v>92101</v>
      </c>
      <c r="B71" s="1227" t="s">
        <v>1419</v>
      </c>
      <c r="C71" s="1224">
        <v>8000000</v>
      </c>
      <c r="D71" s="1219">
        <v>5196378</v>
      </c>
      <c r="E71" s="1221">
        <f t="shared" si="1"/>
        <v>-2803622</v>
      </c>
      <c r="F71" s="1209" t="s">
        <v>1420</v>
      </c>
    </row>
    <row r="72" spans="1:6">
      <c r="A72" s="1236"/>
      <c r="B72" s="1227"/>
      <c r="C72" s="1224">
        <f>SUM(C5:C71)+1</f>
        <v>88528385</v>
      </c>
      <c r="D72" s="1224">
        <f>SUM(D5:D71)+1</f>
        <v>102933006</v>
      </c>
      <c r="E72" s="1224">
        <f>SUM(E5:E71)+1</f>
        <v>14404621</v>
      </c>
      <c r="F72" s="1237"/>
    </row>
    <row r="73" spans="1:6" ht="54.75" customHeight="1">
      <c r="A73" s="1640" t="s">
        <v>1360</v>
      </c>
      <c r="B73" s="1642" t="s">
        <v>1421</v>
      </c>
      <c r="C73" s="1643"/>
      <c r="D73" s="1643"/>
      <c r="E73" s="1643"/>
      <c r="F73" s="1644"/>
    </row>
    <row r="74" spans="1:6" ht="22.5" customHeight="1">
      <c r="A74" s="1641"/>
      <c r="B74" s="1645" t="s">
        <v>1422</v>
      </c>
      <c r="C74" s="1646"/>
      <c r="D74" s="1646"/>
      <c r="E74" s="1646"/>
      <c r="F74" s="1647"/>
    </row>
    <row r="77" spans="1:6">
      <c r="B77" s="1072"/>
      <c r="C77" s="1073"/>
      <c r="D77" s="1125"/>
      <c r="F77" s="1075"/>
    </row>
    <row r="78" spans="1:6">
      <c r="B78" s="1637" t="s">
        <v>1329</v>
      </c>
      <c r="C78" s="1637"/>
      <c r="D78" s="1637"/>
      <c r="F78" s="1076" t="s">
        <v>1391</v>
      </c>
    </row>
    <row r="79" spans="1:6">
      <c r="B79" s="1637" t="s">
        <v>1330</v>
      </c>
      <c r="C79" s="1637"/>
      <c r="D79" s="1637"/>
      <c r="F79" s="1076" t="s">
        <v>1392</v>
      </c>
    </row>
  </sheetData>
  <mergeCells count="9">
    <mergeCell ref="A1:F1"/>
    <mergeCell ref="A3:F3"/>
    <mergeCell ref="F5:F21"/>
    <mergeCell ref="B79:D79"/>
    <mergeCell ref="F68:F69"/>
    <mergeCell ref="A73:A74"/>
    <mergeCell ref="B73:F73"/>
    <mergeCell ref="B74:F74"/>
    <mergeCell ref="B78:D78"/>
  </mergeCells>
  <pageMargins left="0.70866141732283472" right="0.70866141732283472" top="0.74803149606299213" bottom="0.74803149606299213" header="0.31496062992125984" footer="0.31496062992125984"/>
  <pageSetup scale="75" orientation="portrait" r:id="rId1"/>
  <headerFooter>
    <oddFooter>Página &amp;P</oddFooter>
  </headerFooter>
</worksheet>
</file>

<file path=xl/worksheets/sheet39.xml><?xml version="1.0" encoding="utf-8"?>
<worksheet xmlns="http://schemas.openxmlformats.org/spreadsheetml/2006/main" xmlns:r="http://schemas.openxmlformats.org/officeDocument/2006/relationships">
  <sheetPr>
    <tabColor rgb="FFFF0000"/>
  </sheetPr>
  <dimension ref="A1:F81"/>
  <sheetViews>
    <sheetView view="pageBreakPreview" topLeftCell="A73" zoomScale="120" zoomScaleNormal="100" zoomScaleSheetLayoutView="120" workbookViewId="0">
      <selection activeCell="E86" sqref="E86"/>
    </sheetView>
  </sheetViews>
  <sheetFormatPr baseColWidth="10" defaultColWidth="11.28515625" defaultRowHeight="16.5"/>
  <cols>
    <col min="1" max="1" width="6.7109375" style="7" customWidth="1"/>
    <col min="2" max="2" width="25.7109375" style="7" customWidth="1"/>
    <col min="3" max="3" width="23.7109375" style="3" customWidth="1"/>
    <col min="4" max="4" width="23.28515625" style="3" customWidth="1"/>
    <col min="5" max="5" width="23" style="3" customWidth="1"/>
    <col min="6" max="6" width="168.85546875" style="3" customWidth="1"/>
    <col min="7" max="16384" width="11.28515625" style="3"/>
  </cols>
  <sheetData>
    <row r="1" spans="1:5">
      <c r="A1" s="1620"/>
      <c r="B1" s="1620"/>
      <c r="C1" s="1620"/>
      <c r="D1" s="1620"/>
      <c r="E1" s="1620"/>
    </row>
    <row r="2" spans="1:5">
      <c r="A2" s="1515" t="s">
        <v>1078</v>
      </c>
      <c r="B2" s="1515"/>
      <c r="C2" s="1515"/>
      <c r="D2" s="1515"/>
      <c r="E2" s="1515"/>
    </row>
    <row r="3" spans="1:5">
      <c r="A3" s="1620" t="str">
        <f>+'ETCA-IV-03'!A3:D3</f>
        <v>TELEVISORA DE HERMOSILLO, S.A. de C.V.</v>
      </c>
      <c r="B3" s="1620"/>
      <c r="C3" s="1620"/>
      <c r="D3" s="1620"/>
      <c r="E3" s="1620"/>
    </row>
    <row r="4" spans="1:5">
      <c r="A4" s="1621" t="str">
        <f>+'ETCA-IV-03'!A4:D4</f>
        <v>Del 01 de Enero al 31 de Diciembre de 2019</v>
      </c>
      <c r="B4" s="1621"/>
      <c r="C4" s="1621"/>
      <c r="D4" s="1621"/>
      <c r="E4" s="1621"/>
    </row>
    <row r="5" spans="1:5">
      <c r="A5" s="37"/>
      <c r="B5" s="1653" t="s">
        <v>923</v>
      </c>
      <c r="C5" s="1653"/>
      <c r="D5" s="1653"/>
      <c r="E5" s="45"/>
    </row>
    <row r="6" spans="1:5">
      <c r="A6" s="37"/>
      <c r="B6" s="928"/>
      <c r="C6" s="928"/>
      <c r="D6" s="928"/>
      <c r="E6" s="45"/>
    </row>
    <row r="7" spans="1:5" ht="33" customHeight="1">
      <c r="A7" s="1650" t="s">
        <v>1079</v>
      </c>
      <c r="B7" s="1651"/>
      <c r="C7" s="1651"/>
      <c r="D7" s="1651"/>
      <c r="E7" s="1652"/>
    </row>
    <row r="8" spans="1:5" ht="32.25" customHeight="1">
      <c r="A8" s="1648" t="s">
        <v>925</v>
      </c>
      <c r="B8" s="1648"/>
      <c r="C8" s="1648"/>
      <c r="D8" s="1648"/>
      <c r="E8" s="1649" t="s">
        <v>1075</v>
      </c>
    </row>
    <row r="9" spans="1:5">
      <c r="A9" s="924"/>
      <c r="B9" s="923" t="s">
        <v>926</v>
      </c>
      <c r="C9" s="923" t="s">
        <v>927</v>
      </c>
      <c r="D9" s="923" t="s">
        <v>311</v>
      </c>
      <c r="E9" s="1649"/>
    </row>
    <row r="10" spans="1:5" s="31" customFormat="1" ht="31.5" customHeight="1">
      <c r="A10" s="34">
        <v>1</v>
      </c>
      <c r="B10" s="341" t="s">
        <v>1104</v>
      </c>
      <c r="C10" s="342" t="s">
        <v>1107</v>
      </c>
      <c r="D10" s="940">
        <v>337678.11</v>
      </c>
      <c r="E10" s="341" t="s">
        <v>1114</v>
      </c>
    </row>
    <row r="11" spans="1:5" s="31" customFormat="1" ht="31.5" customHeight="1">
      <c r="A11" s="34">
        <v>2</v>
      </c>
      <c r="B11" s="341" t="s">
        <v>1105</v>
      </c>
      <c r="C11" s="342">
        <v>45409949</v>
      </c>
      <c r="D11" s="940">
        <v>376378.19</v>
      </c>
      <c r="E11" s="341" t="s">
        <v>1114</v>
      </c>
    </row>
    <row r="12" spans="1:5" s="31" customFormat="1" ht="31.5" customHeight="1">
      <c r="A12" s="34">
        <v>3</v>
      </c>
      <c r="B12" s="341" t="s">
        <v>1106</v>
      </c>
      <c r="C12" s="342" t="s">
        <v>1108</v>
      </c>
      <c r="D12" s="940">
        <v>801830.37</v>
      </c>
      <c r="E12" s="341" t="s">
        <v>1114</v>
      </c>
    </row>
    <row r="13" spans="1:5" s="31" customFormat="1" ht="31.5" customHeight="1">
      <c r="A13" s="34">
        <v>4</v>
      </c>
      <c r="B13" s="341" t="s">
        <v>1106</v>
      </c>
      <c r="C13" s="342" t="s">
        <v>1109</v>
      </c>
      <c r="D13" s="940">
        <v>52006.41</v>
      </c>
      <c r="E13" s="341" t="s">
        <v>1114</v>
      </c>
    </row>
    <row r="14" spans="1:5" s="31" customFormat="1" ht="31.5" customHeight="1">
      <c r="A14" s="34">
        <v>5</v>
      </c>
      <c r="B14" s="341" t="s">
        <v>1106</v>
      </c>
      <c r="C14" s="342">
        <v>51500593097</v>
      </c>
      <c r="D14" s="940">
        <v>10622.91</v>
      </c>
      <c r="E14" s="341" t="s">
        <v>1114</v>
      </c>
    </row>
    <row r="15" spans="1:5" s="31" customFormat="1" ht="31.5" customHeight="1">
      <c r="A15" s="34">
        <v>6</v>
      </c>
      <c r="B15" s="341" t="s">
        <v>1115</v>
      </c>
      <c r="C15" s="342">
        <v>1022983302</v>
      </c>
      <c r="D15" s="940">
        <v>1800000</v>
      </c>
      <c r="E15" s="341" t="s">
        <v>1114</v>
      </c>
    </row>
    <row r="16" spans="1:5" s="31" customFormat="1" ht="31.5" customHeight="1">
      <c r="A16" s="34">
        <v>7</v>
      </c>
      <c r="B16" s="341" t="s">
        <v>248</v>
      </c>
      <c r="C16" s="341"/>
      <c r="D16" s="940" t="s">
        <v>248</v>
      </c>
      <c r="E16" s="341" t="s">
        <v>248</v>
      </c>
    </row>
    <row r="17" spans="1:6" s="31" customFormat="1" ht="31.5" customHeight="1">
      <c r="A17" s="34">
        <v>8</v>
      </c>
      <c r="B17" s="341"/>
      <c r="C17" s="341"/>
      <c r="D17" s="341"/>
      <c r="E17" s="341"/>
    </row>
    <row r="18" spans="1:6" s="31" customFormat="1" ht="31.5" customHeight="1">
      <c r="A18" s="34">
        <v>9</v>
      </c>
      <c r="B18" s="341"/>
      <c r="C18" s="341"/>
      <c r="D18" s="341"/>
      <c r="E18" s="341"/>
    </row>
    <row r="19" spans="1:6" s="31" customFormat="1" ht="31.5" customHeight="1">
      <c r="A19" s="34">
        <v>10</v>
      </c>
      <c r="B19" s="341"/>
      <c r="C19" s="341"/>
      <c r="D19" s="341"/>
      <c r="E19" s="341"/>
    </row>
    <row r="20" spans="1:6" s="31" customFormat="1" ht="31.5" customHeight="1">
      <c r="A20" s="34">
        <v>11</v>
      </c>
      <c r="B20" s="341"/>
      <c r="C20" s="341"/>
      <c r="D20" s="341"/>
      <c r="E20" s="341"/>
    </row>
    <row r="21" spans="1:6" s="31" customFormat="1" ht="31.5" customHeight="1">
      <c r="A21" s="34">
        <v>12</v>
      </c>
      <c r="B21" s="341"/>
      <c r="C21" s="341"/>
      <c r="D21" s="341"/>
      <c r="E21" s="341"/>
    </row>
    <row r="22" spans="1:6" s="31" customFormat="1" ht="31.5" customHeight="1">
      <c r="A22" s="34">
        <v>13</v>
      </c>
      <c r="B22" s="341"/>
      <c r="C22" s="341"/>
      <c r="D22" s="341"/>
      <c r="E22" s="341"/>
    </row>
    <row r="23" spans="1:6" s="31" customFormat="1" ht="31.5" customHeight="1">
      <c r="A23" s="34">
        <v>14</v>
      </c>
      <c r="B23" s="341"/>
      <c r="C23" s="341"/>
      <c r="D23" s="341"/>
      <c r="E23" s="341"/>
    </row>
    <row r="24" spans="1:6" s="31" customFormat="1" ht="31.5" customHeight="1">
      <c r="A24" s="34">
        <v>15</v>
      </c>
      <c r="B24" s="341"/>
      <c r="C24" s="341"/>
      <c r="D24" s="341"/>
      <c r="E24" s="341"/>
    </row>
    <row r="25" spans="1:6" s="31" customFormat="1" ht="31.5" customHeight="1">
      <c r="A25" s="34">
        <v>16</v>
      </c>
      <c r="B25" s="341"/>
      <c r="C25" s="341"/>
      <c r="D25" s="341"/>
      <c r="E25" s="341"/>
    </row>
    <row r="26" spans="1:6" s="31" customFormat="1" ht="31.5" customHeight="1">
      <c r="A26" s="34">
        <v>17</v>
      </c>
      <c r="B26" s="341"/>
      <c r="C26" s="341"/>
      <c r="D26" s="341"/>
      <c r="E26" s="341"/>
    </row>
    <row r="27" spans="1:6" s="31" customFormat="1" ht="31.5" customHeight="1">
      <c r="A27" s="34">
        <v>18</v>
      </c>
      <c r="B27" s="341"/>
      <c r="C27" s="341"/>
      <c r="D27" s="341"/>
      <c r="E27" s="341"/>
    </row>
    <row r="28" spans="1:6" s="31" customFormat="1" ht="31.5" customHeight="1">
      <c r="A28" s="34">
        <v>19</v>
      </c>
      <c r="B28" s="341"/>
      <c r="C28" s="341"/>
      <c r="D28" s="341"/>
      <c r="E28" s="341"/>
    </row>
    <row r="29" spans="1:6" s="31" customFormat="1" ht="31.5" customHeight="1">
      <c r="A29" s="34">
        <v>20</v>
      </c>
      <c r="B29" s="341"/>
      <c r="C29" s="341"/>
      <c r="D29" s="341"/>
      <c r="E29" s="341"/>
    </row>
    <row r="30" spans="1:6" s="31" customFormat="1" ht="18.75" customHeight="1">
      <c r="A30" s="925"/>
      <c r="B30" s="926"/>
      <c r="C30" s="931" t="s">
        <v>818</v>
      </c>
      <c r="D30" s="941">
        <f>SUM(D10:D29)</f>
        <v>3378515.9899999998</v>
      </c>
      <c r="E30" s="927"/>
      <c r="F30" s="930" t="s">
        <v>248</v>
      </c>
    </row>
    <row r="31" spans="1:6" s="430" customFormat="1" ht="15" customHeight="1">
      <c r="A31" s="932" t="s">
        <v>84</v>
      </c>
    </row>
    <row r="32" spans="1:6">
      <c r="A32" s="932" t="s">
        <v>1084</v>
      </c>
    </row>
    <row r="33" spans="1:6" s="430" customFormat="1" ht="12.75">
      <c r="A33" s="932" t="s">
        <v>1083</v>
      </c>
    </row>
    <row r="34" spans="1:6">
      <c r="A34" s="3"/>
      <c r="B34" s="3"/>
    </row>
    <row r="35" spans="1:6" ht="33" customHeight="1">
      <c r="A35" s="1650" t="s">
        <v>1080</v>
      </c>
      <c r="B35" s="1651"/>
      <c r="C35" s="1651"/>
      <c r="D35" s="1651"/>
      <c r="E35" s="1652"/>
    </row>
    <row r="36" spans="1:6" ht="18">
      <c r="A36" s="1648" t="s">
        <v>925</v>
      </c>
      <c r="B36" s="1648"/>
      <c r="C36" s="1648"/>
      <c r="D36" s="1648"/>
      <c r="E36" s="1649" t="s">
        <v>1075</v>
      </c>
    </row>
    <row r="37" spans="1:6">
      <c r="A37" s="924"/>
      <c r="B37" s="923" t="s">
        <v>926</v>
      </c>
      <c r="C37" s="923" t="s">
        <v>927</v>
      </c>
      <c r="D37" s="923" t="s">
        <v>311</v>
      </c>
      <c r="E37" s="1649"/>
    </row>
    <row r="38" spans="1:6">
      <c r="A38" s="34">
        <v>1</v>
      </c>
      <c r="B38" s="341"/>
      <c r="C38" s="341"/>
      <c r="D38" s="341"/>
      <c r="E38" s="341"/>
    </row>
    <row r="39" spans="1:6">
      <c r="A39" s="34">
        <v>2</v>
      </c>
      <c r="B39" s="341"/>
      <c r="C39" s="341"/>
      <c r="D39" s="341"/>
      <c r="E39" s="341"/>
    </row>
    <row r="40" spans="1:6">
      <c r="A40" s="34">
        <v>3</v>
      </c>
      <c r="B40" s="341"/>
      <c r="C40" s="341"/>
      <c r="D40" s="341"/>
      <c r="E40" s="341"/>
    </row>
    <row r="41" spans="1:6">
      <c r="A41" s="34">
        <v>4</v>
      </c>
      <c r="B41" s="341"/>
      <c r="C41" s="341"/>
      <c r="D41" s="341"/>
      <c r="E41" s="341"/>
    </row>
    <row r="42" spans="1:6">
      <c r="A42" s="34">
        <v>5</v>
      </c>
      <c r="B42" s="341"/>
      <c r="C42" s="341"/>
      <c r="D42" s="341"/>
      <c r="E42" s="341"/>
    </row>
    <row r="43" spans="1:6">
      <c r="A43" s="34">
        <v>6</v>
      </c>
      <c r="B43" s="341"/>
      <c r="C43" s="341"/>
      <c r="D43" s="341"/>
      <c r="E43" s="341"/>
    </row>
    <row r="44" spans="1:6">
      <c r="A44" s="34">
        <v>7</v>
      </c>
      <c r="B44" s="341"/>
      <c r="C44" s="341"/>
      <c r="D44" s="341"/>
      <c r="E44" s="341"/>
    </row>
    <row r="45" spans="1:6">
      <c r="A45" s="34">
        <v>8</v>
      </c>
      <c r="B45" s="341"/>
      <c r="C45" s="341"/>
      <c r="D45" s="341"/>
      <c r="E45" s="341"/>
    </row>
    <row r="46" spans="1:6">
      <c r="A46" s="34">
        <v>9</v>
      </c>
      <c r="B46" s="341"/>
      <c r="C46" s="341"/>
      <c r="D46" s="341"/>
      <c r="E46" s="341"/>
    </row>
    <row r="47" spans="1:6" ht="18.75">
      <c r="A47" s="925"/>
      <c r="B47" s="926"/>
      <c r="C47" s="931" t="s">
        <v>818</v>
      </c>
      <c r="D47" s="926">
        <f>SUM(D38:D46)</f>
        <v>0</v>
      </c>
      <c r="E47" s="927"/>
      <c r="F47" s="930" t="str">
        <f>IF(D47='ETCA-I-02'!$B$13,"","VALOR INCORRECTO, DEBE SER IGUAL A LO REPORTADO EN ETCA-I-02 EN LA CUENTA a4) INVERSIONES TEMPORALES (HASTA 3 MESES)")</f>
        <v/>
      </c>
    </row>
    <row r="49" spans="1:6" ht="33.75" customHeight="1">
      <c r="A49" s="1650" t="s">
        <v>1081</v>
      </c>
      <c r="B49" s="1651"/>
      <c r="C49" s="1651"/>
      <c r="D49" s="1651"/>
      <c r="E49" s="1652"/>
    </row>
    <row r="50" spans="1:6" ht="18" customHeight="1">
      <c r="A50" s="1648" t="s">
        <v>925</v>
      </c>
      <c r="B50" s="1648"/>
      <c r="C50" s="1648"/>
      <c r="D50" s="1648"/>
      <c r="E50" s="1649" t="s">
        <v>1075</v>
      </c>
    </row>
    <row r="51" spans="1:6">
      <c r="A51" s="924"/>
      <c r="B51" s="923" t="s">
        <v>926</v>
      </c>
      <c r="C51" s="923" t="s">
        <v>927</v>
      </c>
      <c r="D51" s="923" t="s">
        <v>311</v>
      </c>
      <c r="E51" s="1649"/>
    </row>
    <row r="52" spans="1:6">
      <c r="A52" s="34">
        <v>1</v>
      </c>
      <c r="B52" s="341"/>
      <c r="C52" s="341"/>
      <c r="D52" s="341"/>
      <c r="E52" s="341"/>
    </row>
    <row r="53" spans="1:6">
      <c r="A53" s="34">
        <v>2</v>
      </c>
      <c r="B53" s="341"/>
      <c r="C53" s="341"/>
      <c r="D53" s="341"/>
      <c r="E53" s="341"/>
    </row>
    <row r="54" spans="1:6">
      <c r="A54" s="34">
        <v>3</v>
      </c>
      <c r="B54" s="341"/>
      <c r="C54" s="341"/>
      <c r="D54" s="341"/>
      <c r="E54" s="341"/>
    </row>
    <row r="55" spans="1:6">
      <c r="A55" s="34">
        <v>4</v>
      </c>
      <c r="B55" s="341"/>
      <c r="C55" s="341"/>
      <c r="D55" s="341"/>
      <c r="E55" s="341"/>
    </row>
    <row r="56" spans="1:6">
      <c r="A56" s="34">
        <v>5</v>
      </c>
      <c r="B56" s="341"/>
      <c r="C56" s="341"/>
      <c r="D56" s="341"/>
      <c r="E56" s="341"/>
    </row>
    <row r="57" spans="1:6">
      <c r="A57" s="34">
        <v>6</v>
      </c>
      <c r="B57" s="341"/>
      <c r="C57" s="341"/>
      <c r="D57" s="341"/>
      <c r="E57" s="341"/>
    </row>
    <row r="58" spans="1:6">
      <c r="A58" s="34">
        <v>7</v>
      </c>
      <c r="B58" s="341"/>
      <c r="C58" s="341"/>
      <c r="D58" s="341"/>
      <c r="E58" s="341"/>
    </row>
    <row r="59" spans="1:6">
      <c r="A59" s="34">
        <v>8</v>
      </c>
      <c r="B59" s="341"/>
      <c r="C59" s="341"/>
      <c r="D59" s="341"/>
      <c r="E59" s="341"/>
    </row>
    <row r="60" spans="1:6">
      <c r="A60" s="34">
        <v>9</v>
      </c>
      <c r="B60" s="341"/>
      <c r="C60" s="341"/>
      <c r="D60" s="341"/>
      <c r="E60" s="341"/>
    </row>
    <row r="61" spans="1:6" ht="18.75">
      <c r="A61" s="925"/>
      <c r="B61" s="926"/>
      <c r="C61" s="931" t="s">
        <v>818</v>
      </c>
      <c r="D61" s="926">
        <f>SUM(D52:D60)</f>
        <v>0</v>
      </c>
      <c r="E61" s="927"/>
      <c r="F61" s="930" t="str">
        <f>IF(D61='ETCA-I-02'!$B$18,"","VALOR INCORRECTO, DEBE SER IGUAL A LO REPORTADO EN ETCA-I-02 EN LA CUENTA b1) INVERSIONES FINANCIERAS DE CORTO PLAZO")</f>
        <v/>
      </c>
    </row>
    <row r="63" spans="1:6" ht="33.75" customHeight="1">
      <c r="A63" s="1650" t="s">
        <v>1082</v>
      </c>
      <c r="B63" s="1651"/>
      <c r="C63" s="1651"/>
      <c r="D63" s="1651"/>
      <c r="E63" s="1652"/>
    </row>
    <row r="64" spans="1:6" ht="18">
      <c r="A64" s="1648" t="s">
        <v>925</v>
      </c>
      <c r="B64" s="1648"/>
      <c r="C64" s="1648"/>
      <c r="D64" s="1648"/>
      <c r="E64" s="1649" t="s">
        <v>1075</v>
      </c>
    </row>
    <row r="65" spans="1:6">
      <c r="A65" s="924"/>
      <c r="B65" s="923" t="s">
        <v>926</v>
      </c>
      <c r="C65" s="923" t="s">
        <v>927</v>
      </c>
      <c r="D65" s="923" t="s">
        <v>311</v>
      </c>
      <c r="E65" s="1649"/>
    </row>
    <row r="66" spans="1:6">
      <c r="A66" s="34">
        <v>1</v>
      </c>
      <c r="B66" s="341"/>
      <c r="C66" s="341"/>
      <c r="D66" s="341"/>
      <c r="E66" s="341"/>
    </row>
    <row r="67" spans="1:6">
      <c r="A67" s="34">
        <v>2</v>
      </c>
      <c r="B67" s="341"/>
      <c r="C67" s="341"/>
      <c r="D67" s="341"/>
      <c r="E67" s="341"/>
    </row>
    <row r="68" spans="1:6">
      <c r="A68" s="34">
        <v>3</v>
      </c>
      <c r="B68" s="341"/>
      <c r="C68" s="341"/>
      <c r="D68" s="341"/>
      <c r="E68" s="341"/>
    </row>
    <row r="69" spans="1:6">
      <c r="A69" s="34">
        <v>4</v>
      </c>
      <c r="B69" s="341"/>
      <c r="C69" s="341"/>
      <c r="D69" s="341"/>
      <c r="E69" s="341"/>
    </row>
    <row r="70" spans="1:6">
      <c r="A70" s="34">
        <v>5</v>
      </c>
      <c r="B70" s="341"/>
      <c r="C70" s="341"/>
      <c r="D70" s="341"/>
      <c r="E70" s="341"/>
    </row>
    <row r="71" spans="1:6">
      <c r="A71" s="34">
        <v>6</v>
      </c>
      <c r="B71" s="341"/>
      <c r="C71" s="341"/>
      <c r="D71" s="341"/>
      <c r="E71" s="341"/>
    </row>
    <row r="72" spans="1:6">
      <c r="A72" s="34">
        <v>7</v>
      </c>
      <c r="B72" s="341"/>
      <c r="C72" s="341"/>
      <c r="D72" s="341"/>
      <c r="E72" s="341"/>
    </row>
    <row r="73" spans="1:6">
      <c r="A73" s="34">
        <v>8</v>
      </c>
      <c r="B73" s="341"/>
      <c r="C73" s="341"/>
      <c r="D73" s="341"/>
      <c r="E73" s="341"/>
    </row>
    <row r="74" spans="1:6">
      <c r="A74" s="34">
        <v>9</v>
      </c>
      <c r="B74" s="341"/>
      <c r="C74" s="341"/>
      <c r="D74" s="341"/>
      <c r="E74" s="341"/>
    </row>
    <row r="75" spans="1:6" ht="18.75">
      <c r="A75" s="925"/>
      <c r="B75" s="926"/>
      <c r="C75" s="931" t="s">
        <v>818</v>
      </c>
      <c r="D75" s="926">
        <f>SUM(D66:D74)</f>
        <v>0</v>
      </c>
      <c r="E75" s="927"/>
      <c r="F75" s="930" t="str">
        <f>IF(D75='ETCA-I-02'!$B$48,"","VALOR INCORRECTO, DEBE SER IGUAL A LO REPORTADO EN ETCA-I-02 EN LA CUENTA a) INVERSIONES FINANCIERAS A LARGO PLAZO")</f>
        <v/>
      </c>
    </row>
    <row r="76" spans="1:6">
      <c r="A76" s="932" t="s">
        <v>84</v>
      </c>
      <c r="B76" s="430"/>
      <c r="C76" s="44"/>
    </row>
    <row r="77" spans="1:6">
      <c r="A77" s="932" t="s">
        <v>1084</v>
      </c>
      <c r="B77" s="430"/>
      <c r="C77" s="44"/>
    </row>
    <row r="78" spans="1:6">
      <c r="A78" s="932" t="s">
        <v>1083</v>
      </c>
      <c r="B78" s="430"/>
      <c r="C78" s="430"/>
      <c r="D78" s="430"/>
      <c r="E78" s="430"/>
    </row>
    <row r="79" spans="1:6">
      <c r="A79" s="430"/>
      <c r="B79" s="430"/>
      <c r="C79" s="430"/>
      <c r="D79" s="430"/>
      <c r="E79" s="430"/>
    </row>
    <row r="80" spans="1:6" ht="39" customHeight="1">
      <c r="A80" s="929"/>
      <c r="B80" s="929"/>
      <c r="C80" s="929"/>
      <c r="D80" s="929"/>
      <c r="E80" s="929"/>
    </row>
    <row r="81" spans="1:5" ht="15.75" customHeight="1">
      <c r="A81" s="929"/>
      <c r="B81" s="929"/>
      <c r="C81" s="929"/>
      <c r="D81" s="929"/>
      <c r="E81" s="929"/>
    </row>
  </sheetData>
  <mergeCells count="17">
    <mergeCell ref="A1:E1"/>
    <mergeCell ref="A2:E2"/>
    <mergeCell ref="A3:E3"/>
    <mergeCell ref="A4:E4"/>
    <mergeCell ref="A8:D8"/>
    <mergeCell ref="E8:E9"/>
    <mergeCell ref="B5:D5"/>
    <mergeCell ref="A36:D36"/>
    <mergeCell ref="A7:E7"/>
    <mergeCell ref="A35:E35"/>
    <mergeCell ref="E36:E37"/>
    <mergeCell ref="A49:E49"/>
    <mergeCell ref="A50:D50"/>
    <mergeCell ref="E50:E51"/>
    <mergeCell ref="A63:E63"/>
    <mergeCell ref="A64:D64"/>
    <mergeCell ref="E64:E65"/>
  </mergeCells>
  <printOptions horizontalCentered="1"/>
  <pageMargins left="0.39370078740157483" right="0.39370078740157483" top="0.74803149606299213" bottom="0.74803149606299213" header="0.31496062992125984" footer="0.31496062992125984"/>
  <pageSetup scale="70" orientation="portrait" r:id="rId1"/>
  <headerFooter>
    <oddFooter>Página &amp;P</oddFooter>
  </headerFooter>
  <rowBreaks count="1" manualBreakCount="1">
    <brk id="33" max="4" man="1"/>
  </rowBreaks>
  <drawing r:id="rId2"/>
</worksheet>
</file>

<file path=xl/worksheets/sheet4.xml><?xml version="1.0" encoding="utf-8"?>
<worksheet xmlns="http://schemas.openxmlformats.org/spreadsheetml/2006/main" xmlns:r="http://schemas.openxmlformats.org/officeDocument/2006/relationships">
  <sheetPr codeName="Hoja2">
    <tabColor rgb="FFFFFF00"/>
    <pageSetUpPr fitToPage="1"/>
  </sheetPr>
  <dimension ref="A1:G71"/>
  <sheetViews>
    <sheetView view="pageBreakPreview" zoomScale="110" zoomScaleNormal="100" zoomScaleSheetLayoutView="110" workbookViewId="0">
      <selection activeCell="C24" sqref="C24"/>
    </sheetView>
  </sheetViews>
  <sheetFormatPr baseColWidth="10" defaultColWidth="11.28515625" defaultRowHeight="16.5"/>
  <cols>
    <col min="1" max="1" width="1.7109375" style="106" customWidth="1"/>
    <col min="2" max="2" width="101.7109375" style="106" bestFit="1" customWidth="1"/>
    <col min="3" max="3" width="18.28515625" style="106" customWidth="1"/>
    <col min="4" max="4" width="18" style="424" customWidth="1"/>
    <col min="5" max="5" width="59.28515625" style="105" customWidth="1"/>
    <col min="6" max="6" width="22.7109375" style="105" customWidth="1"/>
    <col min="7" max="16384" width="11.28515625" style="105"/>
  </cols>
  <sheetData>
    <row r="1" spans="1:7" s="104" customFormat="1" ht="20.25">
      <c r="A1" s="1251" t="s">
        <v>23</v>
      </c>
      <c r="B1" s="1251"/>
      <c r="C1" s="1251"/>
      <c r="D1" s="1251"/>
      <c r="E1" s="412"/>
      <c r="G1" s="49"/>
    </row>
    <row r="2" spans="1:7" ht="15.75">
      <c r="A2" s="1252" t="s">
        <v>1</v>
      </c>
      <c r="B2" s="1252"/>
      <c r="C2" s="1252"/>
      <c r="D2" s="1252"/>
    </row>
    <row r="3" spans="1:7" ht="15.75">
      <c r="A3" s="1261" t="str">
        <f>'ETCA-I-01'!A3</f>
        <v>TELEVISORA DE HERMOSILLO, S.A. de C.V.</v>
      </c>
      <c r="B3" s="1261"/>
      <c r="C3" s="1261"/>
      <c r="D3" s="1261"/>
    </row>
    <row r="4" spans="1:7">
      <c r="A4" s="1253" t="s">
        <v>1387</v>
      </c>
      <c r="B4" s="1253"/>
      <c r="C4" s="1253"/>
      <c r="D4" s="1253"/>
    </row>
    <row r="5" spans="1:7" s="106" customFormat="1" ht="17.25" thickBot="1">
      <c r="A5" s="1256" t="s">
        <v>200</v>
      </c>
      <c r="B5" s="1256"/>
      <c r="C5" s="49"/>
      <c r="D5" s="420"/>
    </row>
    <row r="6" spans="1:7" ht="27.75" customHeight="1" thickBot="1">
      <c r="A6" s="1259"/>
      <c r="B6" s="1260"/>
      <c r="C6" s="804">
        <v>2019</v>
      </c>
      <c r="D6" s="804">
        <v>2018</v>
      </c>
    </row>
    <row r="7" spans="1:7" ht="17.25" thickTop="1">
      <c r="A7" s="107" t="s">
        <v>201</v>
      </c>
      <c r="B7" s="108"/>
      <c r="C7" s="109"/>
      <c r="D7" s="577"/>
    </row>
    <row r="8" spans="1:7">
      <c r="A8" s="110" t="s">
        <v>1022</v>
      </c>
      <c r="B8" s="111"/>
      <c r="C8" s="523">
        <f>SUM(C9:C15)</f>
        <v>70618896</v>
      </c>
      <c r="D8" s="524">
        <f>SUM(D9:D15)</f>
        <v>83112666</v>
      </c>
    </row>
    <row r="9" spans="1:7">
      <c r="A9" s="112"/>
      <c r="B9" s="113" t="s">
        <v>202</v>
      </c>
      <c r="C9" s="525">
        <v>0</v>
      </c>
      <c r="D9" s="526">
        <v>0</v>
      </c>
    </row>
    <row r="10" spans="1:7">
      <c r="A10" s="112"/>
      <c r="B10" s="113" t="s">
        <v>203</v>
      </c>
      <c r="C10" s="525">
        <v>0</v>
      </c>
      <c r="D10" s="526">
        <v>0</v>
      </c>
    </row>
    <row r="11" spans="1:7">
      <c r="A11" s="112"/>
      <c r="B11" s="113" t="s">
        <v>204</v>
      </c>
      <c r="C11" s="525">
        <v>0</v>
      </c>
      <c r="D11" s="526">
        <v>0</v>
      </c>
    </row>
    <row r="12" spans="1:7">
      <c r="A12" s="112"/>
      <c r="B12" s="113" t="s">
        <v>205</v>
      </c>
      <c r="C12" s="525">
        <v>0</v>
      </c>
      <c r="D12" s="526">
        <v>0</v>
      </c>
    </row>
    <row r="13" spans="1:7">
      <c r="A13" s="112"/>
      <c r="B13" s="113" t="s">
        <v>1006</v>
      </c>
      <c r="C13" s="525">
        <v>24125</v>
      </c>
      <c r="D13" s="526">
        <v>0</v>
      </c>
    </row>
    <row r="14" spans="1:7">
      <c r="A14" s="112"/>
      <c r="B14" s="113" t="s">
        <v>1007</v>
      </c>
      <c r="C14" s="525">
        <v>0</v>
      </c>
      <c r="D14" s="526">
        <v>0</v>
      </c>
    </row>
    <row r="15" spans="1:7">
      <c r="A15" s="112"/>
      <c r="B15" s="113" t="s">
        <v>1023</v>
      </c>
      <c r="C15" s="525">
        <v>70594771</v>
      </c>
      <c r="D15" s="526">
        <v>83112666</v>
      </c>
    </row>
    <row r="16" spans="1:7" ht="33" customHeight="1">
      <c r="A16" s="1257" t="s">
        <v>1008</v>
      </c>
      <c r="B16" s="1258"/>
      <c r="C16" s="523">
        <f>SUM(C17:C18)</f>
        <v>16027783</v>
      </c>
      <c r="D16" s="524">
        <f>SUM(D17:D18)</f>
        <v>17245682</v>
      </c>
    </row>
    <row r="17" spans="1:4">
      <c r="A17" s="112"/>
      <c r="B17" s="113" t="s">
        <v>1025</v>
      </c>
      <c r="C17" s="525">
        <v>0</v>
      </c>
      <c r="D17" s="526">
        <v>0</v>
      </c>
    </row>
    <row r="18" spans="1:4">
      <c r="A18" s="112"/>
      <c r="B18" s="113" t="s">
        <v>1024</v>
      </c>
      <c r="C18" s="525">
        <v>16027783</v>
      </c>
      <c r="D18" s="526">
        <v>17245682</v>
      </c>
    </row>
    <row r="19" spans="1:4">
      <c r="A19" s="110" t="s">
        <v>207</v>
      </c>
      <c r="B19" s="111"/>
      <c r="C19" s="523">
        <f>SUM(C20:C24)-1</f>
        <v>534496</v>
      </c>
      <c r="D19" s="524">
        <f>SUM(D20:D24)</f>
        <v>90682</v>
      </c>
    </row>
    <row r="20" spans="1:4">
      <c r="A20" s="112"/>
      <c r="B20" s="113" t="s">
        <v>208</v>
      </c>
      <c r="C20" s="525">
        <v>0</v>
      </c>
      <c r="D20" s="526">
        <v>9898</v>
      </c>
    </row>
    <row r="21" spans="1:4">
      <c r="A21" s="112"/>
      <c r="B21" s="113" t="s">
        <v>209</v>
      </c>
      <c r="C21" s="525">
        <v>0</v>
      </c>
      <c r="D21" s="526">
        <v>0</v>
      </c>
    </row>
    <row r="22" spans="1:4">
      <c r="A22" s="112"/>
      <c r="B22" s="113" t="s">
        <v>210</v>
      </c>
      <c r="C22" s="525">
        <v>0</v>
      </c>
      <c r="D22" s="526">
        <v>0</v>
      </c>
    </row>
    <row r="23" spans="1:4">
      <c r="A23" s="112"/>
      <c r="B23" s="113" t="s">
        <v>211</v>
      </c>
      <c r="C23" s="525">
        <v>0</v>
      </c>
      <c r="D23" s="526">
        <v>0</v>
      </c>
    </row>
    <row r="24" spans="1:4">
      <c r="A24" s="112"/>
      <c r="B24" s="113" t="s">
        <v>212</v>
      </c>
      <c r="C24" s="525">
        <v>534497</v>
      </c>
      <c r="D24" s="526">
        <v>80784</v>
      </c>
    </row>
    <row r="25" spans="1:4">
      <c r="A25" s="114" t="s">
        <v>213</v>
      </c>
      <c r="B25" s="115"/>
      <c r="C25" s="527">
        <f>C19+C16+C8</f>
        <v>87181175</v>
      </c>
      <c r="D25" s="528">
        <f>D19+D16+D8</f>
        <v>100449030</v>
      </c>
    </row>
    <row r="26" spans="1:4">
      <c r="A26" s="112"/>
      <c r="B26" s="109"/>
      <c r="C26" s="525"/>
      <c r="D26" s="526"/>
    </row>
    <row r="27" spans="1:4">
      <c r="A27" s="107" t="s">
        <v>214</v>
      </c>
      <c r="B27" s="108"/>
      <c r="C27" s="525"/>
      <c r="D27" s="526"/>
    </row>
    <row r="28" spans="1:4">
      <c r="A28" s="110" t="s">
        <v>215</v>
      </c>
      <c r="B28" s="111"/>
      <c r="C28" s="523">
        <f>SUM(C29:C31)</f>
        <v>87439747</v>
      </c>
      <c r="D28" s="524">
        <f>SUM(D29:D31)</f>
        <v>92653965</v>
      </c>
    </row>
    <row r="29" spans="1:4">
      <c r="A29" s="112"/>
      <c r="B29" s="113" t="s">
        <v>216</v>
      </c>
      <c r="C29" s="525">
        <v>73637779</v>
      </c>
      <c r="D29" s="526">
        <v>71267084</v>
      </c>
    </row>
    <row r="30" spans="1:4">
      <c r="A30" s="112"/>
      <c r="B30" s="113" t="s">
        <v>217</v>
      </c>
      <c r="C30" s="525">
        <v>1381620</v>
      </c>
      <c r="D30" s="526">
        <v>2163664</v>
      </c>
    </row>
    <row r="31" spans="1:4">
      <c r="A31" s="112"/>
      <c r="B31" s="113" t="s">
        <v>218</v>
      </c>
      <c r="C31" s="525">
        <v>12420348</v>
      </c>
      <c r="D31" s="526">
        <v>19223217</v>
      </c>
    </row>
    <row r="32" spans="1:4">
      <c r="A32" s="110" t="s">
        <v>434</v>
      </c>
      <c r="B32" s="111"/>
      <c r="C32" s="523">
        <f>SUM(C33:C41)</f>
        <v>0</v>
      </c>
      <c r="D32" s="524">
        <f>SUM(D33:D41)</f>
        <v>0</v>
      </c>
    </row>
    <row r="33" spans="1:4">
      <c r="A33" s="112"/>
      <c r="B33" s="113" t="s">
        <v>219</v>
      </c>
      <c r="C33" s="525">
        <v>0</v>
      </c>
      <c r="D33" s="526">
        <v>0</v>
      </c>
    </row>
    <row r="34" spans="1:4">
      <c r="A34" s="112"/>
      <c r="B34" s="113" t="s">
        <v>220</v>
      </c>
      <c r="C34" s="525">
        <v>0</v>
      </c>
      <c r="D34" s="526">
        <v>0</v>
      </c>
    </row>
    <row r="35" spans="1:4">
      <c r="A35" s="112"/>
      <c r="B35" s="113" t="s">
        <v>221</v>
      </c>
      <c r="C35" s="525">
        <v>0</v>
      </c>
      <c r="D35" s="526">
        <v>0</v>
      </c>
    </row>
    <row r="36" spans="1:4">
      <c r="A36" s="112"/>
      <c r="B36" s="113" t="s">
        <v>222</v>
      </c>
      <c r="C36" s="525">
        <v>0</v>
      </c>
      <c r="D36" s="526">
        <v>0</v>
      </c>
    </row>
    <row r="37" spans="1:4">
      <c r="A37" s="112"/>
      <c r="B37" s="113" t="s">
        <v>223</v>
      </c>
      <c r="C37" s="525">
        <v>0</v>
      </c>
      <c r="D37" s="526">
        <v>0</v>
      </c>
    </row>
    <row r="38" spans="1:4">
      <c r="A38" s="112"/>
      <c r="B38" s="113" t="s">
        <v>224</v>
      </c>
      <c r="C38" s="525">
        <v>0</v>
      </c>
      <c r="D38" s="526">
        <v>0</v>
      </c>
    </row>
    <row r="39" spans="1:4">
      <c r="A39" s="112"/>
      <c r="B39" s="113" t="s">
        <v>225</v>
      </c>
      <c r="C39" s="525">
        <v>0</v>
      </c>
      <c r="D39" s="526">
        <v>0</v>
      </c>
    </row>
    <row r="40" spans="1:4">
      <c r="A40" s="112"/>
      <c r="B40" s="113" t="s">
        <v>226</v>
      </c>
      <c r="C40" s="525">
        <v>0</v>
      </c>
      <c r="D40" s="526">
        <v>0</v>
      </c>
    </row>
    <row r="41" spans="1:4">
      <c r="A41" s="112"/>
      <c r="B41" s="113" t="s">
        <v>227</v>
      </c>
      <c r="C41" s="525">
        <v>0</v>
      </c>
      <c r="D41" s="526">
        <v>0</v>
      </c>
    </row>
    <row r="42" spans="1:4">
      <c r="A42" s="110" t="s">
        <v>228</v>
      </c>
      <c r="B42" s="111"/>
      <c r="C42" s="523">
        <f>SUM(C43:C45)</f>
        <v>0</v>
      </c>
      <c r="D42" s="524">
        <f>SUM(D43:D45)</f>
        <v>0</v>
      </c>
    </row>
    <row r="43" spans="1:4">
      <c r="A43" s="112"/>
      <c r="B43" s="113" t="s">
        <v>229</v>
      </c>
      <c r="C43" s="525">
        <v>0</v>
      </c>
      <c r="D43" s="526">
        <v>0</v>
      </c>
    </row>
    <row r="44" spans="1:4">
      <c r="A44" s="112"/>
      <c r="B44" s="113" t="s">
        <v>70</v>
      </c>
      <c r="C44" s="525">
        <v>0</v>
      </c>
      <c r="D44" s="526">
        <v>0</v>
      </c>
    </row>
    <row r="45" spans="1:4">
      <c r="A45" s="112"/>
      <c r="B45" s="113" t="s">
        <v>230</v>
      </c>
      <c r="C45" s="525">
        <v>0</v>
      </c>
      <c r="D45" s="526">
        <v>0</v>
      </c>
    </row>
    <row r="46" spans="1:4">
      <c r="A46" s="110" t="s">
        <v>231</v>
      </c>
      <c r="B46" s="111"/>
      <c r="C46" s="523">
        <f>SUM(C47:C51)</f>
        <v>5196378</v>
      </c>
      <c r="D46" s="524">
        <f>SUM(D47:D51)</f>
        <v>6246291</v>
      </c>
    </row>
    <row r="47" spans="1:4">
      <c r="A47" s="112"/>
      <c r="B47" s="113" t="s">
        <v>232</v>
      </c>
      <c r="C47" s="525">
        <v>5196378</v>
      </c>
      <c r="D47" s="526">
        <v>6246291</v>
      </c>
    </row>
    <row r="48" spans="1:4">
      <c r="A48" s="112"/>
      <c r="B48" s="113" t="s">
        <v>233</v>
      </c>
      <c r="C48" s="525">
        <v>0</v>
      </c>
      <c r="D48" s="526">
        <v>0</v>
      </c>
    </row>
    <row r="49" spans="1:5">
      <c r="A49" s="112"/>
      <c r="B49" s="113" t="s">
        <v>234</v>
      </c>
      <c r="C49" s="525">
        <v>0</v>
      </c>
      <c r="D49" s="526">
        <v>0</v>
      </c>
    </row>
    <row r="50" spans="1:5">
      <c r="A50" s="112"/>
      <c r="B50" s="113" t="s">
        <v>235</v>
      </c>
      <c r="C50" s="525">
        <v>0</v>
      </c>
      <c r="D50" s="526">
        <v>0</v>
      </c>
    </row>
    <row r="51" spans="1:5">
      <c r="A51" s="112"/>
      <c r="B51" s="113" t="s">
        <v>236</v>
      </c>
      <c r="C51" s="525">
        <v>0</v>
      </c>
      <c r="D51" s="526">
        <v>0</v>
      </c>
    </row>
    <row r="52" spans="1:5">
      <c r="A52" s="110" t="s">
        <v>237</v>
      </c>
      <c r="B52" s="111"/>
      <c r="C52" s="527">
        <f>SUM(C53:C58)</f>
        <v>15076080</v>
      </c>
      <c r="D52" s="528">
        <f>SUM(D53:D58)</f>
        <v>20675085</v>
      </c>
    </row>
    <row r="53" spans="1:5">
      <c r="A53" s="112"/>
      <c r="B53" s="113" t="s">
        <v>238</v>
      </c>
      <c r="C53" s="525">
        <v>13552802</v>
      </c>
      <c r="D53" s="526">
        <v>18664982</v>
      </c>
    </row>
    <row r="54" spans="1:5">
      <c r="A54" s="112"/>
      <c r="B54" s="113" t="s">
        <v>239</v>
      </c>
      <c r="C54" s="525">
        <v>0</v>
      </c>
      <c r="D54" s="526">
        <v>0</v>
      </c>
    </row>
    <row r="55" spans="1:5">
      <c r="A55" s="112"/>
      <c r="B55" s="113" t="s">
        <v>240</v>
      </c>
      <c r="C55" s="525">
        <v>0</v>
      </c>
      <c r="D55" s="526">
        <v>0</v>
      </c>
    </row>
    <row r="56" spans="1:5">
      <c r="A56" s="112"/>
      <c r="B56" s="113" t="s">
        <v>1026</v>
      </c>
      <c r="C56" s="525">
        <v>0</v>
      </c>
      <c r="D56" s="526">
        <v>0</v>
      </c>
    </row>
    <row r="57" spans="1:5">
      <c r="A57" s="112"/>
      <c r="B57" s="113" t="s">
        <v>241</v>
      </c>
      <c r="C57" s="525">
        <v>0</v>
      </c>
      <c r="D57" s="526">
        <v>0</v>
      </c>
    </row>
    <row r="58" spans="1:5">
      <c r="A58" s="112"/>
      <c r="B58" s="113" t="s">
        <v>242</v>
      </c>
      <c r="C58" s="525">
        <v>1523278</v>
      </c>
      <c r="D58" s="526">
        <v>2010103</v>
      </c>
    </row>
    <row r="59" spans="1:5">
      <c r="A59" s="110" t="s">
        <v>243</v>
      </c>
      <c r="B59" s="111"/>
      <c r="C59" s="527">
        <f>C60</f>
        <v>0</v>
      </c>
      <c r="D59" s="528">
        <f>D60</f>
        <v>0</v>
      </c>
    </row>
    <row r="60" spans="1:5">
      <c r="A60" s="112"/>
      <c r="B60" s="113" t="s">
        <v>244</v>
      </c>
      <c r="C60" s="525">
        <v>0</v>
      </c>
      <c r="D60" s="526">
        <v>0</v>
      </c>
    </row>
    <row r="61" spans="1:5">
      <c r="A61" s="112"/>
      <c r="B61" s="116"/>
      <c r="C61" s="525"/>
      <c r="D61" s="526"/>
    </row>
    <row r="62" spans="1:5">
      <c r="A62" s="110" t="s">
        <v>245</v>
      </c>
      <c r="B62" s="111"/>
      <c r="C62" s="527">
        <f>C59+C52+C46+C32+C28+C42</f>
        <v>107712205</v>
      </c>
      <c r="D62" s="528">
        <f>D59+D52+D46+D32+D28+D42+1</f>
        <v>119575342</v>
      </c>
    </row>
    <row r="63" spans="1:5">
      <c r="A63" s="112"/>
      <c r="B63" s="116"/>
      <c r="C63" s="525"/>
      <c r="D63" s="526"/>
    </row>
    <row r="64" spans="1:5" ht="20.25">
      <c r="A64" s="110" t="s">
        <v>246</v>
      </c>
      <c r="B64" s="111"/>
      <c r="C64" s="527">
        <f>C25-C62</f>
        <v>-20531030</v>
      </c>
      <c r="D64" s="528">
        <f>D25-D62</f>
        <v>-19126312</v>
      </c>
      <c r="E64" s="425" t="str">
        <f>IF((C64-'ETCA-I-01'!F41)&gt;0.9,"ERROR!!!, NO COINCIDEN LOS MONTOS CON LO REPORTADO EN EL FORMATO ETCA-I-01","")</f>
        <v/>
      </c>
    </row>
    <row r="65" spans="1:5" ht="21" thickBot="1">
      <c r="A65" s="117"/>
      <c r="B65" s="118"/>
      <c r="C65" s="118"/>
      <c r="D65" s="421"/>
      <c r="E65" s="425" t="s">
        <v>248</v>
      </c>
    </row>
    <row r="66" spans="1:5" s="414" customFormat="1" ht="16.5" customHeight="1">
      <c r="A66" s="116"/>
      <c r="B66" s="480" t="s">
        <v>247</v>
      </c>
      <c r="C66" s="116"/>
      <c r="D66" s="481"/>
    </row>
    <row r="67" spans="1:5" s="414" customFormat="1" ht="16.5" customHeight="1">
      <c r="A67" s="116"/>
      <c r="B67" s="116"/>
      <c r="C67" s="116" t="s">
        <v>248</v>
      </c>
      <c r="D67" s="481"/>
    </row>
    <row r="68" spans="1:5" s="414" customFormat="1" ht="16.5" customHeight="1">
      <c r="A68" s="116"/>
      <c r="B68" s="116" t="s">
        <v>248</v>
      </c>
      <c r="C68" s="116" t="s">
        <v>248</v>
      </c>
      <c r="D68" s="481"/>
    </row>
    <row r="69" spans="1:5" s="414" customFormat="1" ht="16.5" customHeight="1">
      <c r="A69" s="116"/>
      <c r="B69" s="116"/>
      <c r="C69" s="116"/>
      <c r="D69" s="481"/>
    </row>
    <row r="70" spans="1:5" s="414" customFormat="1" ht="16.5" customHeight="1">
      <c r="A70" s="413"/>
      <c r="B70" s="48" t="s">
        <v>248</v>
      </c>
      <c r="C70" s="413"/>
      <c r="D70" s="422"/>
    </row>
    <row r="71" spans="1:5">
      <c r="C71" s="98"/>
      <c r="D71" s="423" t="s">
        <v>85</v>
      </c>
    </row>
  </sheetData>
  <sheetProtection formatColumns="0" formatRows="0" insertHyperlinks="0"/>
  <mergeCells count="7">
    <mergeCell ref="A1:D1"/>
    <mergeCell ref="A5:B5"/>
    <mergeCell ref="A16:B16"/>
    <mergeCell ref="A6:B6"/>
    <mergeCell ref="A3:D3"/>
    <mergeCell ref="A2:D2"/>
    <mergeCell ref="A4:D4"/>
  </mergeCells>
  <printOptions horizontalCentered="1"/>
  <pageMargins left="0.47244094488188981" right="0.19685039370078741" top="0.39370078740157483" bottom="0.19685039370078741" header="0.31496062992125984" footer="0.19685039370078741"/>
  <pageSetup scale="61" orientation="portrait" r:id="rId1"/>
  <drawing r:id="rId2"/>
  <legacyDrawing r:id="rId3"/>
</worksheet>
</file>

<file path=xl/worksheets/sheet40.xml><?xml version="1.0" encoding="utf-8"?>
<worksheet xmlns="http://schemas.openxmlformats.org/spreadsheetml/2006/main" xmlns:r="http://schemas.openxmlformats.org/officeDocument/2006/relationships">
  <sheetPr>
    <tabColor rgb="FFFF0000"/>
  </sheetPr>
  <dimension ref="A1:W284"/>
  <sheetViews>
    <sheetView workbookViewId="0">
      <pane ySplit="4" topLeftCell="A274" activePane="bottomLeft" state="frozen"/>
      <selection pane="bottomLeft" activeCell="A284" sqref="A284"/>
    </sheetView>
  </sheetViews>
  <sheetFormatPr baseColWidth="10" defaultRowHeight="15"/>
  <cols>
    <col min="1" max="1" width="15.7109375" customWidth="1"/>
    <col min="2" max="4" width="4.5703125" customWidth="1"/>
    <col min="5" max="5" width="13" customWidth="1"/>
    <col min="6" max="6" width="7.7109375" customWidth="1"/>
    <col min="7" max="8" width="6.42578125" customWidth="1"/>
    <col min="9" max="9" width="12" customWidth="1"/>
    <col min="10" max="10" width="6" customWidth="1"/>
    <col min="11" max="12" width="6.42578125" customWidth="1"/>
    <col min="13" max="13" width="7.85546875" customWidth="1"/>
    <col min="14" max="14" width="8.85546875" customWidth="1"/>
    <col min="15" max="15" width="7.5703125" customWidth="1"/>
    <col min="16" max="22" width="13.85546875" style="1064" customWidth="1"/>
    <col min="23" max="23" width="14.5703125" customWidth="1"/>
  </cols>
  <sheetData>
    <row r="1" spans="1:23" ht="32.25" customHeight="1" thickBot="1">
      <c r="A1" s="1065" t="s">
        <v>1280</v>
      </c>
      <c r="I1" s="1066" t="s">
        <v>1331</v>
      </c>
    </row>
    <row r="2" spans="1:23" ht="24.75" customHeight="1">
      <c r="A2" s="922" t="s">
        <v>1074</v>
      </c>
      <c r="B2" s="1654" t="s">
        <v>1073</v>
      </c>
      <c r="C2" s="1655"/>
      <c r="D2" s="1655"/>
      <c r="E2" s="1655"/>
      <c r="F2" s="1655"/>
      <c r="G2" s="1655"/>
      <c r="H2" s="1656"/>
      <c r="I2" s="1657" t="s">
        <v>1072</v>
      </c>
      <c r="J2" s="1658"/>
      <c r="K2" s="1654" t="s">
        <v>1071</v>
      </c>
      <c r="L2" s="1655"/>
      <c r="M2" s="1655"/>
      <c r="N2" s="1655"/>
      <c r="O2" s="1656"/>
      <c r="P2" s="1659" t="s">
        <v>1070</v>
      </c>
      <c r="Q2" s="1660"/>
      <c r="R2" s="1660"/>
      <c r="S2" s="1660"/>
      <c r="T2" s="1660"/>
      <c r="U2" s="1660"/>
      <c r="V2" s="1661"/>
    </row>
    <row r="3" spans="1:23" ht="130.5" customHeight="1" thickBot="1">
      <c r="A3" s="921" t="s">
        <v>1069</v>
      </c>
      <c r="B3" s="920" t="s">
        <v>1068</v>
      </c>
      <c r="C3" s="919" t="s">
        <v>1067</v>
      </c>
      <c r="D3" s="919" t="s">
        <v>1066</v>
      </c>
      <c r="E3" s="918" t="s">
        <v>1065</v>
      </c>
      <c r="F3" s="917" t="s">
        <v>1064</v>
      </c>
      <c r="G3" s="917" t="s">
        <v>1063</v>
      </c>
      <c r="H3" s="917" t="s">
        <v>1062</v>
      </c>
      <c r="I3" s="916" t="s">
        <v>1061</v>
      </c>
      <c r="J3" s="915" t="s">
        <v>1060</v>
      </c>
      <c r="K3" s="914" t="s">
        <v>1059</v>
      </c>
      <c r="L3" s="913" t="s">
        <v>1058</v>
      </c>
      <c r="M3" s="913" t="s">
        <v>1057</v>
      </c>
      <c r="N3" s="913" t="s">
        <v>1056</v>
      </c>
      <c r="O3" s="912" t="s">
        <v>1055</v>
      </c>
      <c r="P3" s="1059" t="s">
        <v>1054</v>
      </c>
      <c r="Q3" s="1060" t="s">
        <v>1053</v>
      </c>
      <c r="R3" s="1060" t="s">
        <v>1052</v>
      </c>
      <c r="S3" s="1061" t="s">
        <v>1051</v>
      </c>
      <c r="T3" s="1061" t="s">
        <v>1050</v>
      </c>
      <c r="U3" s="1061" t="s">
        <v>1049</v>
      </c>
      <c r="V3" s="1062" t="s">
        <v>1048</v>
      </c>
    </row>
    <row r="4" spans="1:23" ht="15.75" thickBot="1">
      <c r="A4" s="911">
        <v>10</v>
      </c>
      <c r="B4" s="911">
        <v>1</v>
      </c>
      <c r="C4" s="911">
        <v>1</v>
      </c>
      <c r="D4" s="911">
        <v>2</v>
      </c>
      <c r="E4" s="911">
        <v>7</v>
      </c>
      <c r="F4" s="911">
        <v>3</v>
      </c>
      <c r="G4" s="911">
        <v>1</v>
      </c>
      <c r="H4" s="911">
        <v>1</v>
      </c>
      <c r="I4" s="911">
        <v>5</v>
      </c>
      <c r="J4" s="911">
        <v>1</v>
      </c>
      <c r="K4" s="911">
        <v>2</v>
      </c>
      <c r="L4" s="911">
        <v>1</v>
      </c>
      <c r="M4" s="910">
        <v>1</v>
      </c>
      <c r="N4" s="910">
        <v>2</v>
      </c>
      <c r="O4" s="910">
        <v>2</v>
      </c>
      <c r="P4" s="1063"/>
      <c r="Q4" s="1063"/>
      <c r="R4" s="1063"/>
      <c r="S4" s="1063"/>
      <c r="T4" s="1063"/>
      <c r="U4" s="1063"/>
      <c r="V4" s="1063"/>
    </row>
    <row r="5" spans="1:23">
      <c r="A5" s="1115">
        <v>4089100100</v>
      </c>
      <c r="B5" s="1116">
        <v>2</v>
      </c>
      <c r="C5" s="1116">
        <v>4</v>
      </c>
      <c r="D5" s="1116">
        <v>3</v>
      </c>
      <c r="E5" s="1116" t="s">
        <v>1276</v>
      </c>
      <c r="F5" s="1116">
        <v>92</v>
      </c>
      <c r="G5" s="1116" t="s">
        <v>811</v>
      </c>
      <c r="H5" s="1116">
        <v>0</v>
      </c>
      <c r="I5" s="1117">
        <v>11301</v>
      </c>
      <c r="J5" s="1116">
        <v>1</v>
      </c>
      <c r="K5" s="1116">
        <v>19</v>
      </c>
      <c r="L5" s="1116">
        <v>1</v>
      </c>
      <c r="M5" s="1116">
        <v>4</v>
      </c>
      <c r="N5" s="1116" t="s">
        <v>1277</v>
      </c>
      <c r="O5" s="1116">
        <v>13</v>
      </c>
      <c r="P5" s="1118">
        <v>3044382.89</v>
      </c>
      <c r="Q5" s="1118">
        <v>631900.52</v>
      </c>
      <c r="R5" s="1118">
        <v>3676283.41</v>
      </c>
      <c r="S5" s="1118">
        <v>3676283.41</v>
      </c>
      <c r="T5" s="1118">
        <v>3676283.4100000011</v>
      </c>
      <c r="U5" s="1118">
        <v>3676283.4100000011</v>
      </c>
      <c r="V5" s="1118">
        <v>3676283.4100000011</v>
      </c>
      <c r="W5" s="1124"/>
    </row>
    <row r="6" spans="1:23">
      <c r="A6" s="1115">
        <v>4089100100</v>
      </c>
      <c r="B6" s="1116">
        <v>2</v>
      </c>
      <c r="C6" s="1116">
        <v>4</v>
      </c>
      <c r="D6" s="1116">
        <v>3</v>
      </c>
      <c r="E6" s="1116" t="s">
        <v>1276</v>
      </c>
      <c r="F6" s="1116">
        <v>92</v>
      </c>
      <c r="G6" s="1116" t="s">
        <v>811</v>
      </c>
      <c r="H6" s="1116">
        <v>0</v>
      </c>
      <c r="I6" s="1117">
        <v>11303</v>
      </c>
      <c r="J6" s="1116">
        <v>1</v>
      </c>
      <c r="K6" s="1116">
        <v>19</v>
      </c>
      <c r="L6" s="1116">
        <v>1</v>
      </c>
      <c r="M6" s="1116">
        <v>4</v>
      </c>
      <c r="N6" s="1116" t="s">
        <v>1277</v>
      </c>
      <c r="O6" s="1116">
        <v>13</v>
      </c>
      <c r="P6" s="1118">
        <v>2243.5300000000002</v>
      </c>
      <c r="Q6" s="1118">
        <v>109839.21</v>
      </c>
      <c r="R6" s="1118">
        <v>112082.74</v>
      </c>
      <c r="S6" s="1118">
        <v>112082.74</v>
      </c>
      <c r="T6" s="1118">
        <v>112082.74</v>
      </c>
      <c r="U6" s="1118">
        <v>112082.74</v>
      </c>
      <c r="V6" s="1118">
        <v>112082.74</v>
      </c>
      <c r="W6" s="1124"/>
    </row>
    <row r="7" spans="1:23">
      <c r="A7" s="1115">
        <v>4089100100</v>
      </c>
      <c r="B7" s="1116">
        <v>2</v>
      </c>
      <c r="C7" s="1116">
        <v>4</v>
      </c>
      <c r="D7" s="1116">
        <v>3</v>
      </c>
      <c r="E7" s="1116" t="s">
        <v>1276</v>
      </c>
      <c r="F7" s="1116">
        <v>92</v>
      </c>
      <c r="G7" s="1116" t="s">
        <v>811</v>
      </c>
      <c r="H7" s="1116">
        <v>0</v>
      </c>
      <c r="I7" s="1117">
        <v>11308</v>
      </c>
      <c r="J7" s="1116">
        <v>1</v>
      </c>
      <c r="K7" s="1116">
        <v>19</v>
      </c>
      <c r="L7" s="1116">
        <v>1</v>
      </c>
      <c r="M7" s="1116">
        <v>4</v>
      </c>
      <c r="N7" s="1116" t="s">
        <v>1277</v>
      </c>
      <c r="O7" s="1116">
        <v>13</v>
      </c>
      <c r="P7" s="1118">
        <v>67068.41</v>
      </c>
      <c r="Q7" s="1118">
        <v>22848.59</v>
      </c>
      <c r="R7" s="1118">
        <v>89917</v>
      </c>
      <c r="S7" s="1118">
        <v>89917</v>
      </c>
      <c r="T7" s="1118">
        <v>89917</v>
      </c>
      <c r="U7" s="1118">
        <v>89917</v>
      </c>
      <c r="V7" s="1118">
        <v>89917</v>
      </c>
      <c r="W7" s="1124"/>
    </row>
    <row r="8" spans="1:23">
      <c r="A8" s="1115">
        <v>4089100100</v>
      </c>
      <c r="B8" s="1116">
        <v>2</v>
      </c>
      <c r="C8" s="1116">
        <v>4</v>
      </c>
      <c r="D8" s="1116">
        <v>3</v>
      </c>
      <c r="E8" s="1116" t="s">
        <v>1276</v>
      </c>
      <c r="F8" s="1116">
        <v>92</v>
      </c>
      <c r="G8" s="1116" t="s">
        <v>811</v>
      </c>
      <c r="H8" s="1116">
        <v>0</v>
      </c>
      <c r="I8" s="1117">
        <v>13201</v>
      </c>
      <c r="J8" s="1116">
        <v>1</v>
      </c>
      <c r="K8" s="1116">
        <v>19</v>
      </c>
      <c r="L8" s="1116">
        <v>1</v>
      </c>
      <c r="M8" s="1116">
        <v>4</v>
      </c>
      <c r="N8" s="1116" t="s">
        <v>1277</v>
      </c>
      <c r="O8" s="1116">
        <v>13</v>
      </c>
      <c r="P8" s="1118">
        <v>189855.63</v>
      </c>
      <c r="Q8" s="1118">
        <v>69277.180000000008</v>
      </c>
      <c r="R8" s="1118">
        <v>259132.81</v>
      </c>
      <c r="S8" s="1118">
        <v>259132.81</v>
      </c>
      <c r="T8" s="1118">
        <v>259132.80999999997</v>
      </c>
      <c r="U8" s="1118">
        <v>259132.81</v>
      </c>
      <c r="V8" s="1118">
        <v>259132.81</v>
      </c>
      <c r="W8" s="1124"/>
    </row>
    <row r="9" spans="1:23">
      <c r="A9" s="1115">
        <v>4089100100</v>
      </c>
      <c r="B9" s="1116">
        <v>2</v>
      </c>
      <c r="C9" s="1116">
        <v>4</v>
      </c>
      <c r="D9" s="1116">
        <v>3</v>
      </c>
      <c r="E9" s="1116" t="s">
        <v>1276</v>
      </c>
      <c r="F9" s="1116">
        <v>92</v>
      </c>
      <c r="G9" s="1116" t="s">
        <v>811</v>
      </c>
      <c r="H9" s="1116">
        <v>0</v>
      </c>
      <c r="I9" s="1117">
        <v>13202</v>
      </c>
      <c r="J9" s="1116">
        <v>1</v>
      </c>
      <c r="K9" s="1116">
        <v>19</v>
      </c>
      <c r="L9" s="1116">
        <v>1</v>
      </c>
      <c r="M9" s="1116">
        <v>4</v>
      </c>
      <c r="N9" s="1116" t="s">
        <v>1277</v>
      </c>
      <c r="O9" s="1116">
        <v>13</v>
      </c>
      <c r="P9" s="1118">
        <v>427695.47000000003</v>
      </c>
      <c r="Q9" s="1118">
        <v>312870.46999999997</v>
      </c>
      <c r="R9" s="1118">
        <v>740565.94000000006</v>
      </c>
      <c r="S9" s="1118">
        <v>740565.94000000006</v>
      </c>
      <c r="T9" s="1118">
        <v>740565.94000000006</v>
      </c>
      <c r="U9" s="1118">
        <v>740565.94000000018</v>
      </c>
      <c r="V9" s="1118">
        <v>740565.94000000018</v>
      </c>
      <c r="W9" s="1124"/>
    </row>
    <row r="10" spans="1:23">
      <c r="A10" s="1115">
        <v>4089100100</v>
      </c>
      <c r="B10" s="1116">
        <v>2</v>
      </c>
      <c r="C10" s="1116">
        <v>4</v>
      </c>
      <c r="D10" s="1116">
        <v>3</v>
      </c>
      <c r="E10" s="1116" t="s">
        <v>1276</v>
      </c>
      <c r="F10" s="1116">
        <v>92</v>
      </c>
      <c r="G10" s="1116" t="s">
        <v>811</v>
      </c>
      <c r="H10" s="1116">
        <v>0</v>
      </c>
      <c r="I10" s="1117">
        <v>14101</v>
      </c>
      <c r="J10" s="1116">
        <v>1</v>
      </c>
      <c r="K10" s="1116">
        <v>19</v>
      </c>
      <c r="L10" s="1116">
        <v>1</v>
      </c>
      <c r="M10" s="1116">
        <v>4</v>
      </c>
      <c r="N10" s="1116" t="s">
        <v>1277</v>
      </c>
      <c r="O10" s="1116">
        <v>13</v>
      </c>
      <c r="P10" s="1118">
        <v>208367.14</v>
      </c>
      <c r="Q10" s="1118">
        <v>79397.210000000006</v>
      </c>
      <c r="R10" s="1118">
        <v>287764.35000000003</v>
      </c>
      <c r="S10" s="1118">
        <v>287764.34999999998</v>
      </c>
      <c r="T10" s="1118">
        <v>287764.34999999998</v>
      </c>
      <c r="U10" s="1118">
        <v>263058.49</v>
      </c>
      <c r="V10" s="1118">
        <v>263058.49</v>
      </c>
      <c r="W10" s="1124"/>
    </row>
    <row r="11" spans="1:23">
      <c r="A11" s="1115">
        <v>4089100100</v>
      </c>
      <c r="B11" s="1116">
        <v>2</v>
      </c>
      <c r="C11" s="1116">
        <v>4</v>
      </c>
      <c r="D11" s="1116">
        <v>3</v>
      </c>
      <c r="E11" s="1116" t="s">
        <v>1276</v>
      </c>
      <c r="F11" s="1116">
        <v>92</v>
      </c>
      <c r="G11" s="1116" t="s">
        <v>811</v>
      </c>
      <c r="H11" s="1116">
        <v>0</v>
      </c>
      <c r="I11" s="1117">
        <v>14201</v>
      </c>
      <c r="J11" s="1116">
        <v>1</v>
      </c>
      <c r="K11" s="1116">
        <v>19</v>
      </c>
      <c r="L11" s="1116">
        <v>1</v>
      </c>
      <c r="M11" s="1116">
        <v>4</v>
      </c>
      <c r="N11" s="1116" t="s">
        <v>1277</v>
      </c>
      <c r="O11" s="1116">
        <v>13</v>
      </c>
      <c r="P11" s="1118">
        <v>113566.27</v>
      </c>
      <c r="Q11" s="1118">
        <v>43465.7</v>
      </c>
      <c r="R11" s="1118">
        <v>157031.97</v>
      </c>
      <c r="S11" s="1118">
        <v>157031.97</v>
      </c>
      <c r="T11" s="1118">
        <v>157031.97000000003</v>
      </c>
      <c r="U11" s="1118">
        <v>104460.21</v>
      </c>
      <c r="V11" s="1118">
        <v>104460.21</v>
      </c>
      <c r="W11" s="1124"/>
    </row>
    <row r="12" spans="1:23">
      <c r="A12" s="1115">
        <v>4089100100</v>
      </c>
      <c r="B12" s="1116">
        <v>2</v>
      </c>
      <c r="C12" s="1116">
        <v>4</v>
      </c>
      <c r="D12" s="1116">
        <v>3</v>
      </c>
      <c r="E12" s="1116" t="s">
        <v>1276</v>
      </c>
      <c r="F12" s="1116">
        <v>92</v>
      </c>
      <c r="G12" s="1116" t="s">
        <v>811</v>
      </c>
      <c r="H12" s="1116">
        <v>0</v>
      </c>
      <c r="I12" s="1117">
        <v>14301</v>
      </c>
      <c r="J12" s="1116">
        <v>1</v>
      </c>
      <c r="K12" s="1116">
        <v>19</v>
      </c>
      <c r="L12" s="1116">
        <v>1</v>
      </c>
      <c r="M12" s="1116">
        <v>4</v>
      </c>
      <c r="N12" s="1116" t="s">
        <v>1277</v>
      </c>
      <c r="O12" s="1116">
        <v>13</v>
      </c>
      <c r="P12" s="1118">
        <v>142525.68</v>
      </c>
      <c r="Q12" s="1118">
        <v>55038.610000000008</v>
      </c>
      <c r="R12" s="1118">
        <v>197564.28999999998</v>
      </c>
      <c r="S12" s="1118">
        <v>197564.28999999998</v>
      </c>
      <c r="T12" s="1118">
        <v>197564.29</v>
      </c>
      <c r="U12" s="1118">
        <v>64854.92</v>
      </c>
      <c r="V12" s="1118">
        <v>64854.92</v>
      </c>
      <c r="W12" s="1124"/>
    </row>
    <row r="13" spans="1:23">
      <c r="A13" s="1115">
        <v>4089100100</v>
      </c>
      <c r="B13" s="1116">
        <v>2</v>
      </c>
      <c r="C13" s="1116">
        <v>4</v>
      </c>
      <c r="D13" s="1116">
        <v>3</v>
      </c>
      <c r="E13" s="1116" t="s">
        <v>1276</v>
      </c>
      <c r="F13" s="1116">
        <v>92</v>
      </c>
      <c r="G13" s="1116" t="s">
        <v>811</v>
      </c>
      <c r="H13" s="1116">
        <v>0</v>
      </c>
      <c r="I13" s="1117">
        <v>15101</v>
      </c>
      <c r="J13" s="1116">
        <v>1</v>
      </c>
      <c r="K13" s="1116">
        <v>19</v>
      </c>
      <c r="L13" s="1116">
        <v>1</v>
      </c>
      <c r="M13" s="1116">
        <v>4</v>
      </c>
      <c r="N13" s="1116" t="s">
        <v>1277</v>
      </c>
      <c r="O13" s="1116">
        <v>13</v>
      </c>
      <c r="P13" s="1118">
        <v>182630.64</v>
      </c>
      <c r="Q13" s="1118">
        <v>35227.11</v>
      </c>
      <c r="R13" s="1118">
        <v>217857.75</v>
      </c>
      <c r="S13" s="1118">
        <v>217857.75</v>
      </c>
      <c r="T13" s="1118">
        <v>217857.75000000009</v>
      </c>
      <c r="U13" s="1118">
        <v>9146.14</v>
      </c>
      <c r="V13" s="1118">
        <v>9146.14</v>
      </c>
      <c r="W13" s="1124"/>
    </row>
    <row r="14" spans="1:23">
      <c r="A14" s="1115">
        <v>4089100100</v>
      </c>
      <c r="B14" s="1116">
        <v>2</v>
      </c>
      <c r="C14" s="1116">
        <v>4</v>
      </c>
      <c r="D14" s="1116">
        <v>3</v>
      </c>
      <c r="E14" s="1116" t="s">
        <v>1276</v>
      </c>
      <c r="F14" s="1116">
        <v>92</v>
      </c>
      <c r="G14" s="1116" t="s">
        <v>811</v>
      </c>
      <c r="H14" s="1116">
        <v>0</v>
      </c>
      <c r="I14" s="1117">
        <v>15201</v>
      </c>
      <c r="J14" s="1116">
        <v>1</v>
      </c>
      <c r="K14" s="1116">
        <v>19</v>
      </c>
      <c r="L14" s="1116">
        <v>1</v>
      </c>
      <c r="M14" s="1116">
        <v>4</v>
      </c>
      <c r="N14" s="1116" t="s">
        <v>1277</v>
      </c>
      <c r="O14" s="1116">
        <v>13</v>
      </c>
      <c r="P14" s="1118">
        <v>0</v>
      </c>
      <c r="Q14" s="1118">
        <v>725347.52</v>
      </c>
      <c r="R14" s="1118">
        <v>725347.52</v>
      </c>
      <c r="S14" s="1118">
        <v>725347.52</v>
      </c>
      <c r="T14" s="1118">
        <v>725347.52</v>
      </c>
      <c r="U14" s="1118">
        <v>725347.52</v>
      </c>
      <c r="V14" s="1118">
        <v>725347.52</v>
      </c>
      <c r="W14" s="1124"/>
    </row>
    <row r="15" spans="1:23">
      <c r="A15" s="1115">
        <v>4089100100</v>
      </c>
      <c r="B15" s="1116">
        <v>2</v>
      </c>
      <c r="C15" s="1116">
        <v>4</v>
      </c>
      <c r="D15" s="1116">
        <v>3</v>
      </c>
      <c r="E15" s="1116" t="s">
        <v>1276</v>
      </c>
      <c r="F15" s="1116">
        <v>92</v>
      </c>
      <c r="G15" s="1116" t="s">
        <v>811</v>
      </c>
      <c r="H15" s="1116">
        <v>0</v>
      </c>
      <c r="I15" s="1117">
        <v>15404</v>
      </c>
      <c r="J15" s="1116">
        <v>1</v>
      </c>
      <c r="K15" s="1116">
        <v>19</v>
      </c>
      <c r="L15" s="1116">
        <v>1</v>
      </c>
      <c r="M15" s="1116">
        <v>4</v>
      </c>
      <c r="N15" s="1116" t="s">
        <v>1277</v>
      </c>
      <c r="O15" s="1116">
        <v>13</v>
      </c>
      <c r="P15" s="1118">
        <v>1580.07</v>
      </c>
      <c r="Q15" s="1118">
        <v>-1580.07</v>
      </c>
      <c r="R15" s="1118">
        <v>0</v>
      </c>
      <c r="S15" s="1118">
        <v>0</v>
      </c>
      <c r="T15" s="1118">
        <v>0</v>
      </c>
      <c r="U15" s="1118">
        <v>0</v>
      </c>
      <c r="V15" s="1118">
        <v>0</v>
      </c>
      <c r="W15" s="1124"/>
    </row>
    <row r="16" spans="1:23">
      <c r="A16" s="1115">
        <v>4089100100</v>
      </c>
      <c r="B16" s="1116">
        <v>2</v>
      </c>
      <c r="C16" s="1116">
        <v>4</v>
      </c>
      <c r="D16" s="1116">
        <v>3</v>
      </c>
      <c r="E16" s="1116" t="s">
        <v>1276</v>
      </c>
      <c r="F16" s="1116">
        <v>92</v>
      </c>
      <c r="G16" s="1116" t="s">
        <v>811</v>
      </c>
      <c r="H16" s="1116">
        <v>0</v>
      </c>
      <c r="I16" s="1117">
        <v>15901</v>
      </c>
      <c r="J16" s="1116">
        <v>1</v>
      </c>
      <c r="K16" s="1116">
        <v>19</v>
      </c>
      <c r="L16" s="1116">
        <v>1</v>
      </c>
      <c r="M16" s="1116">
        <v>4</v>
      </c>
      <c r="N16" s="1116" t="s">
        <v>1277</v>
      </c>
      <c r="O16" s="1116">
        <v>13</v>
      </c>
      <c r="P16" s="1118">
        <v>27229.16</v>
      </c>
      <c r="Q16" s="1118">
        <v>14471.959999999997</v>
      </c>
      <c r="R16" s="1118">
        <v>41701.120000000003</v>
      </c>
      <c r="S16" s="1118">
        <v>41701.119999999995</v>
      </c>
      <c r="T16" s="1118">
        <v>41701.119999999995</v>
      </c>
      <c r="U16" s="1118">
        <v>40087.64</v>
      </c>
      <c r="V16" s="1118">
        <v>40087.640000000014</v>
      </c>
      <c r="W16" s="1124"/>
    </row>
    <row r="17" spans="1:23">
      <c r="A17" s="1115">
        <v>4089100100</v>
      </c>
      <c r="B17" s="1116">
        <v>2</v>
      </c>
      <c r="C17" s="1116">
        <v>4</v>
      </c>
      <c r="D17" s="1116">
        <v>3</v>
      </c>
      <c r="E17" s="1116" t="s">
        <v>1276</v>
      </c>
      <c r="F17" s="1116">
        <v>92</v>
      </c>
      <c r="G17" s="1116" t="s">
        <v>811</v>
      </c>
      <c r="H17" s="1116">
        <v>0</v>
      </c>
      <c r="I17" s="1117">
        <v>17102</v>
      </c>
      <c r="J17" s="1116">
        <v>1</v>
      </c>
      <c r="K17" s="1116">
        <v>19</v>
      </c>
      <c r="L17" s="1116">
        <v>1</v>
      </c>
      <c r="M17" s="1116">
        <v>4</v>
      </c>
      <c r="N17" s="1116" t="s">
        <v>1277</v>
      </c>
      <c r="O17" s="1116">
        <v>13</v>
      </c>
      <c r="P17" s="1118">
        <v>164735.18</v>
      </c>
      <c r="Q17" s="1118">
        <v>-7454.4400000000023</v>
      </c>
      <c r="R17" s="1118">
        <v>157280.74</v>
      </c>
      <c r="S17" s="1118">
        <v>157280.74</v>
      </c>
      <c r="T17" s="1118">
        <v>157280.74</v>
      </c>
      <c r="U17" s="1118">
        <v>157280.74</v>
      </c>
      <c r="V17" s="1118">
        <v>157280.74</v>
      </c>
      <c r="W17" s="1124"/>
    </row>
    <row r="18" spans="1:23">
      <c r="A18" s="1115">
        <v>4089100100</v>
      </c>
      <c r="B18" s="1116">
        <v>2</v>
      </c>
      <c r="C18" s="1116">
        <v>4</v>
      </c>
      <c r="D18" s="1116">
        <v>3</v>
      </c>
      <c r="E18" s="1116" t="s">
        <v>1276</v>
      </c>
      <c r="F18" s="1116">
        <v>92</v>
      </c>
      <c r="G18" s="1116" t="s">
        <v>811</v>
      </c>
      <c r="H18" s="1116">
        <v>0</v>
      </c>
      <c r="I18" s="1117" t="s">
        <v>1136</v>
      </c>
      <c r="J18" s="1116">
        <v>1</v>
      </c>
      <c r="K18" s="1116">
        <v>19</v>
      </c>
      <c r="L18" s="1116">
        <v>1</v>
      </c>
      <c r="M18" s="1116">
        <v>4</v>
      </c>
      <c r="N18" s="1116" t="s">
        <v>1277</v>
      </c>
      <c r="O18" s="1116">
        <v>13</v>
      </c>
      <c r="P18" s="1118">
        <v>33095.1</v>
      </c>
      <c r="Q18" s="1118">
        <v>-3087.5900000000011</v>
      </c>
      <c r="R18" s="1118">
        <v>30007.510000000002</v>
      </c>
      <c r="S18" s="1118">
        <v>30007.510000000006</v>
      </c>
      <c r="T18" s="1118">
        <v>30007.510000000006</v>
      </c>
      <c r="U18" s="1118">
        <v>28145.560000000005</v>
      </c>
      <c r="V18" s="1118">
        <v>28145.560000000005</v>
      </c>
      <c r="W18" s="1124"/>
    </row>
    <row r="19" spans="1:23">
      <c r="A19" s="1115">
        <v>4089100100</v>
      </c>
      <c r="B19" s="1116">
        <v>2</v>
      </c>
      <c r="C19" s="1116">
        <v>4</v>
      </c>
      <c r="D19" s="1116">
        <v>3</v>
      </c>
      <c r="E19" s="1116" t="s">
        <v>1276</v>
      </c>
      <c r="F19" s="1116">
        <v>92</v>
      </c>
      <c r="G19" s="1116" t="s">
        <v>811</v>
      </c>
      <c r="H19" s="1116">
        <v>0</v>
      </c>
      <c r="I19" s="1117">
        <v>22101</v>
      </c>
      <c r="J19" s="1116">
        <v>1</v>
      </c>
      <c r="K19" s="1116">
        <v>19</v>
      </c>
      <c r="L19" s="1116">
        <v>1</v>
      </c>
      <c r="M19" s="1116">
        <v>4</v>
      </c>
      <c r="N19" s="1116" t="s">
        <v>1277</v>
      </c>
      <c r="O19" s="1116">
        <v>13</v>
      </c>
      <c r="P19" s="1118">
        <v>22908.600000000002</v>
      </c>
      <c r="Q19" s="1118">
        <v>6412.59</v>
      </c>
      <c r="R19" s="1118">
        <v>29321.190000000002</v>
      </c>
      <c r="S19" s="1118">
        <v>29321.190000000002</v>
      </c>
      <c r="T19" s="1118">
        <v>29321.190000000002</v>
      </c>
      <c r="U19" s="1118">
        <v>29321.190000000002</v>
      </c>
      <c r="V19" s="1118">
        <v>29321.190000000002</v>
      </c>
      <c r="W19" s="1124"/>
    </row>
    <row r="20" spans="1:23">
      <c r="A20" s="1115">
        <v>4089100100</v>
      </c>
      <c r="B20" s="1116">
        <v>2</v>
      </c>
      <c r="C20" s="1116">
        <v>4</v>
      </c>
      <c r="D20" s="1116">
        <v>3</v>
      </c>
      <c r="E20" s="1116" t="s">
        <v>1276</v>
      </c>
      <c r="F20" s="1116">
        <v>92</v>
      </c>
      <c r="G20" s="1116" t="s">
        <v>811</v>
      </c>
      <c r="H20" s="1116">
        <v>0</v>
      </c>
      <c r="I20" s="1117" t="s">
        <v>1150</v>
      </c>
      <c r="J20" s="1116">
        <v>1</v>
      </c>
      <c r="K20" s="1116">
        <v>19</v>
      </c>
      <c r="L20" s="1116">
        <v>1</v>
      </c>
      <c r="M20" s="1116">
        <v>4</v>
      </c>
      <c r="N20" s="1116" t="s">
        <v>1277</v>
      </c>
      <c r="O20" s="1116">
        <v>13</v>
      </c>
      <c r="P20" s="1118">
        <v>497.88</v>
      </c>
      <c r="Q20" s="1118">
        <v>-34.950000000000003</v>
      </c>
      <c r="R20" s="1118">
        <v>462.93</v>
      </c>
      <c r="S20" s="1118">
        <v>462.93</v>
      </c>
      <c r="T20" s="1118">
        <v>462.93</v>
      </c>
      <c r="U20" s="1118">
        <v>462.93</v>
      </c>
      <c r="V20" s="1118">
        <v>462.93</v>
      </c>
      <c r="W20" s="1124"/>
    </row>
    <row r="21" spans="1:23">
      <c r="A21" s="1115">
        <v>4089100100</v>
      </c>
      <c r="B21" s="1116">
        <v>2</v>
      </c>
      <c r="C21" s="1116">
        <v>4</v>
      </c>
      <c r="D21" s="1116">
        <v>3</v>
      </c>
      <c r="E21" s="1116" t="s">
        <v>1276</v>
      </c>
      <c r="F21" s="1116">
        <v>92</v>
      </c>
      <c r="G21" s="1116" t="s">
        <v>811</v>
      </c>
      <c r="H21" s="1116">
        <v>0</v>
      </c>
      <c r="I21" s="1117" t="s">
        <v>1156</v>
      </c>
      <c r="J21" s="1116">
        <v>1</v>
      </c>
      <c r="K21" s="1116">
        <v>19</v>
      </c>
      <c r="L21" s="1116">
        <v>1</v>
      </c>
      <c r="M21" s="1116">
        <v>4</v>
      </c>
      <c r="N21" s="1116" t="s">
        <v>1277</v>
      </c>
      <c r="O21" s="1116">
        <v>13</v>
      </c>
      <c r="P21" s="1118">
        <v>135.4</v>
      </c>
      <c r="Q21" s="1118">
        <v>-91.4</v>
      </c>
      <c r="R21" s="1118">
        <v>44</v>
      </c>
      <c r="S21" s="1118">
        <v>44</v>
      </c>
      <c r="T21" s="1118">
        <v>44</v>
      </c>
      <c r="U21" s="1118">
        <v>44</v>
      </c>
      <c r="V21" s="1118">
        <v>44</v>
      </c>
      <c r="W21" s="1124"/>
    </row>
    <row r="22" spans="1:23">
      <c r="A22" s="1115">
        <v>4089100100</v>
      </c>
      <c r="B22" s="1116">
        <v>2</v>
      </c>
      <c r="C22" s="1116">
        <v>4</v>
      </c>
      <c r="D22" s="1116">
        <v>3</v>
      </c>
      <c r="E22" s="1116" t="s">
        <v>1276</v>
      </c>
      <c r="F22" s="1116">
        <v>92</v>
      </c>
      <c r="G22" s="1116" t="s">
        <v>811</v>
      </c>
      <c r="H22" s="1116">
        <v>0</v>
      </c>
      <c r="I22" s="1117" t="s">
        <v>1160</v>
      </c>
      <c r="J22" s="1116">
        <v>1</v>
      </c>
      <c r="K22" s="1116">
        <v>19</v>
      </c>
      <c r="L22" s="1116">
        <v>1</v>
      </c>
      <c r="M22" s="1116">
        <v>4</v>
      </c>
      <c r="N22" s="1116" t="s">
        <v>1277</v>
      </c>
      <c r="O22" s="1116">
        <v>13</v>
      </c>
      <c r="P22" s="1118">
        <v>23115.54</v>
      </c>
      <c r="Q22" s="1118">
        <v>8901.27</v>
      </c>
      <c r="R22" s="1118">
        <v>32016.81</v>
      </c>
      <c r="S22" s="1118">
        <v>32016.809999999983</v>
      </c>
      <c r="T22" s="1118">
        <v>32016.809999999983</v>
      </c>
      <c r="U22" s="1118">
        <v>32016.809999999983</v>
      </c>
      <c r="V22" s="1118">
        <v>32016.809999999987</v>
      </c>
      <c r="W22" s="1124"/>
    </row>
    <row r="23" spans="1:23">
      <c r="A23" s="1115">
        <v>4089100100</v>
      </c>
      <c r="B23" s="1116">
        <v>2</v>
      </c>
      <c r="C23" s="1116">
        <v>4</v>
      </c>
      <c r="D23" s="1116">
        <v>3</v>
      </c>
      <c r="E23" s="1116" t="s">
        <v>1276</v>
      </c>
      <c r="F23" s="1116">
        <v>92</v>
      </c>
      <c r="G23" s="1116" t="s">
        <v>811</v>
      </c>
      <c r="H23" s="1116">
        <v>0</v>
      </c>
      <c r="I23" s="1117">
        <v>27101</v>
      </c>
      <c r="J23" s="1116">
        <v>1</v>
      </c>
      <c r="K23" s="1116">
        <v>19</v>
      </c>
      <c r="L23" s="1116">
        <v>1</v>
      </c>
      <c r="M23" s="1116">
        <v>4</v>
      </c>
      <c r="N23" s="1116" t="s">
        <v>1277</v>
      </c>
      <c r="O23" s="1116">
        <v>13</v>
      </c>
      <c r="P23" s="1118">
        <v>0</v>
      </c>
      <c r="Q23" s="1118">
        <v>2980.7000000000003</v>
      </c>
      <c r="R23" s="1118">
        <v>2980.7000000000003</v>
      </c>
      <c r="S23" s="1118">
        <v>2980.7000000000003</v>
      </c>
      <c r="T23" s="1118">
        <v>2980.7000000000003</v>
      </c>
      <c r="U23" s="1118">
        <v>2980.7000000000003</v>
      </c>
      <c r="V23" s="1118">
        <v>2980.7000000000003</v>
      </c>
      <c r="W23" s="1124"/>
    </row>
    <row r="24" spans="1:23">
      <c r="A24" s="1115">
        <v>4089100100</v>
      </c>
      <c r="B24" s="1116">
        <v>2</v>
      </c>
      <c r="C24" s="1116">
        <v>4</v>
      </c>
      <c r="D24" s="1116">
        <v>3</v>
      </c>
      <c r="E24" s="1116" t="s">
        <v>1276</v>
      </c>
      <c r="F24" s="1116">
        <v>92</v>
      </c>
      <c r="G24" s="1116" t="s">
        <v>811</v>
      </c>
      <c r="H24" s="1116">
        <v>0</v>
      </c>
      <c r="I24" s="1117" t="s">
        <v>1168</v>
      </c>
      <c r="J24" s="1116">
        <v>1</v>
      </c>
      <c r="K24" s="1116">
        <v>19</v>
      </c>
      <c r="L24" s="1116">
        <v>1</v>
      </c>
      <c r="M24" s="1116">
        <v>4</v>
      </c>
      <c r="N24" s="1116" t="s">
        <v>1277</v>
      </c>
      <c r="O24" s="1116">
        <v>13</v>
      </c>
      <c r="P24" s="1118">
        <v>237.76</v>
      </c>
      <c r="Q24" s="1118">
        <v>-142.93</v>
      </c>
      <c r="R24" s="1118">
        <v>94.829999999999984</v>
      </c>
      <c r="S24" s="1118">
        <v>94.83</v>
      </c>
      <c r="T24" s="1118">
        <v>94.83</v>
      </c>
      <c r="U24" s="1118">
        <v>94.83</v>
      </c>
      <c r="V24" s="1118">
        <v>94.83</v>
      </c>
      <c r="W24" s="1124"/>
    </row>
    <row r="25" spans="1:23">
      <c r="A25" s="1115">
        <v>4089100100</v>
      </c>
      <c r="B25" s="1116">
        <v>2</v>
      </c>
      <c r="C25" s="1116">
        <v>4</v>
      </c>
      <c r="D25" s="1116">
        <v>3</v>
      </c>
      <c r="E25" s="1116" t="s">
        <v>1276</v>
      </c>
      <c r="F25" s="1116">
        <v>92</v>
      </c>
      <c r="G25" s="1116" t="s">
        <v>811</v>
      </c>
      <c r="H25" s="1116">
        <v>0</v>
      </c>
      <c r="I25" s="1117" t="s">
        <v>1170</v>
      </c>
      <c r="J25" s="1116">
        <v>1</v>
      </c>
      <c r="K25" s="1116">
        <v>19</v>
      </c>
      <c r="L25" s="1116">
        <v>1</v>
      </c>
      <c r="M25" s="1116">
        <v>4</v>
      </c>
      <c r="N25" s="1116" t="s">
        <v>1277</v>
      </c>
      <c r="O25" s="1116">
        <v>13</v>
      </c>
      <c r="P25" s="1118">
        <v>1116.99</v>
      </c>
      <c r="Q25" s="1118">
        <v>1681.82</v>
      </c>
      <c r="R25" s="1118">
        <v>2798.81</v>
      </c>
      <c r="S25" s="1118">
        <v>2798.8100000000009</v>
      </c>
      <c r="T25" s="1118">
        <v>2798.8100000000009</v>
      </c>
      <c r="U25" s="1118">
        <v>2798.8100000000009</v>
      </c>
      <c r="V25" s="1118">
        <v>2798.81</v>
      </c>
      <c r="W25" s="1124"/>
    </row>
    <row r="26" spans="1:23">
      <c r="A26" s="1115">
        <v>4089100100</v>
      </c>
      <c r="B26" s="1116">
        <v>2</v>
      </c>
      <c r="C26" s="1116">
        <v>4</v>
      </c>
      <c r="D26" s="1116">
        <v>3</v>
      </c>
      <c r="E26" s="1116" t="s">
        <v>1276</v>
      </c>
      <c r="F26" s="1116">
        <v>92</v>
      </c>
      <c r="G26" s="1116" t="s">
        <v>811</v>
      </c>
      <c r="H26" s="1116">
        <v>0</v>
      </c>
      <c r="I26" s="1117" t="s">
        <v>1176</v>
      </c>
      <c r="J26" s="1116">
        <v>1</v>
      </c>
      <c r="K26" s="1116">
        <v>19</v>
      </c>
      <c r="L26" s="1116">
        <v>1</v>
      </c>
      <c r="M26" s="1116">
        <v>4</v>
      </c>
      <c r="N26" s="1116" t="s">
        <v>1277</v>
      </c>
      <c r="O26" s="1116">
        <v>13</v>
      </c>
      <c r="P26" s="1118">
        <v>27470.91</v>
      </c>
      <c r="Q26" s="1118">
        <v>8629.619999999999</v>
      </c>
      <c r="R26" s="1118">
        <v>36100.53</v>
      </c>
      <c r="S26" s="1118">
        <v>36100.530000000006</v>
      </c>
      <c r="T26" s="1118">
        <v>36100.530000000006</v>
      </c>
      <c r="U26" s="1118">
        <v>36100.53</v>
      </c>
      <c r="V26" s="1118">
        <v>36100.530000000006</v>
      </c>
      <c r="W26" s="1124"/>
    </row>
    <row r="27" spans="1:23">
      <c r="A27" s="1115">
        <v>4089100100</v>
      </c>
      <c r="B27" s="1116">
        <v>2</v>
      </c>
      <c r="C27" s="1116">
        <v>4</v>
      </c>
      <c r="D27" s="1116">
        <v>3</v>
      </c>
      <c r="E27" s="1116" t="s">
        <v>1276</v>
      </c>
      <c r="F27" s="1116">
        <v>92</v>
      </c>
      <c r="G27" s="1116" t="s">
        <v>811</v>
      </c>
      <c r="H27" s="1116">
        <v>0</v>
      </c>
      <c r="I27" s="1117" t="s">
        <v>1178</v>
      </c>
      <c r="J27" s="1116">
        <v>1</v>
      </c>
      <c r="K27" s="1116">
        <v>19</v>
      </c>
      <c r="L27" s="1116">
        <v>1</v>
      </c>
      <c r="M27" s="1116">
        <v>4</v>
      </c>
      <c r="N27" s="1116" t="s">
        <v>1277</v>
      </c>
      <c r="O27" s="1116">
        <v>13</v>
      </c>
      <c r="P27" s="1118">
        <v>1541.07</v>
      </c>
      <c r="Q27" s="1118">
        <v>2204.7000000000003</v>
      </c>
      <c r="R27" s="1118">
        <v>3745.7700000000004</v>
      </c>
      <c r="S27" s="1118">
        <v>3745.7699999999995</v>
      </c>
      <c r="T27" s="1118">
        <v>3745.77</v>
      </c>
      <c r="U27" s="1118">
        <v>3480.1700000000005</v>
      </c>
      <c r="V27" s="1118">
        <v>3480.1699999999996</v>
      </c>
      <c r="W27" s="1124"/>
    </row>
    <row r="28" spans="1:23">
      <c r="A28" s="1115">
        <v>4089100100</v>
      </c>
      <c r="B28" s="1116">
        <v>2</v>
      </c>
      <c r="C28" s="1116">
        <v>4</v>
      </c>
      <c r="D28" s="1116">
        <v>3</v>
      </c>
      <c r="E28" s="1116" t="s">
        <v>1276</v>
      </c>
      <c r="F28" s="1116">
        <v>92</v>
      </c>
      <c r="G28" s="1116" t="s">
        <v>811</v>
      </c>
      <c r="H28" s="1116">
        <v>0</v>
      </c>
      <c r="I28" s="1117" t="s">
        <v>1180</v>
      </c>
      <c r="J28" s="1116">
        <v>1</v>
      </c>
      <c r="K28" s="1116">
        <v>19</v>
      </c>
      <c r="L28" s="1116">
        <v>1</v>
      </c>
      <c r="M28" s="1116">
        <v>4</v>
      </c>
      <c r="N28" s="1116" t="s">
        <v>1277</v>
      </c>
      <c r="O28" s="1116">
        <v>13</v>
      </c>
      <c r="P28" s="1118">
        <v>10135.02</v>
      </c>
      <c r="Q28" s="1118">
        <v>986.34999999999991</v>
      </c>
      <c r="R28" s="1118">
        <v>11121.37</v>
      </c>
      <c r="S28" s="1118">
        <v>11121.370000000003</v>
      </c>
      <c r="T28" s="1118">
        <v>11121.37</v>
      </c>
      <c r="U28" s="1118">
        <v>11121.37</v>
      </c>
      <c r="V28" s="1118">
        <v>12035.81</v>
      </c>
      <c r="W28" s="1124"/>
    </row>
    <row r="29" spans="1:23">
      <c r="A29" s="1115">
        <v>4089100100</v>
      </c>
      <c r="B29" s="1116">
        <v>2</v>
      </c>
      <c r="C29" s="1116">
        <v>4</v>
      </c>
      <c r="D29" s="1116">
        <v>3</v>
      </c>
      <c r="E29" s="1116" t="s">
        <v>1276</v>
      </c>
      <c r="F29" s="1116">
        <v>92</v>
      </c>
      <c r="G29" s="1116" t="s">
        <v>811</v>
      </c>
      <c r="H29" s="1116">
        <v>0</v>
      </c>
      <c r="I29" s="1117" t="s">
        <v>1184</v>
      </c>
      <c r="J29" s="1116">
        <v>1</v>
      </c>
      <c r="K29" s="1116">
        <v>19</v>
      </c>
      <c r="L29" s="1116">
        <v>1</v>
      </c>
      <c r="M29" s="1116">
        <v>4</v>
      </c>
      <c r="N29" s="1116" t="s">
        <v>1277</v>
      </c>
      <c r="O29" s="1116">
        <v>13</v>
      </c>
      <c r="P29" s="1118">
        <v>19326.02</v>
      </c>
      <c r="Q29" s="1118">
        <v>3589.3</v>
      </c>
      <c r="R29" s="1118">
        <v>22915.32</v>
      </c>
      <c r="S29" s="1118">
        <v>22915.319999999996</v>
      </c>
      <c r="T29" s="1118">
        <v>22915.320000000003</v>
      </c>
      <c r="U29" s="1118">
        <v>23875.32</v>
      </c>
      <c r="V29" s="1118">
        <v>22915.319999999996</v>
      </c>
      <c r="W29" s="1124"/>
    </row>
    <row r="30" spans="1:23">
      <c r="A30" s="1115">
        <v>4089100100</v>
      </c>
      <c r="B30" s="1116">
        <v>2</v>
      </c>
      <c r="C30" s="1116">
        <v>4</v>
      </c>
      <c r="D30" s="1116">
        <v>3</v>
      </c>
      <c r="E30" s="1116" t="s">
        <v>1276</v>
      </c>
      <c r="F30" s="1116">
        <v>92</v>
      </c>
      <c r="G30" s="1116" t="s">
        <v>811</v>
      </c>
      <c r="H30" s="1116">
        <v>0</v>
      </c>
      <c r="I30" s="1117" t="s">
        <v>1186</v>
      </c>
      <c r="J30" s="1116">
        <v>1</v>
      </c>
      <c r="K30" s="1116">
        <v>19</v>
      </c>
      <c r="L30" s="1116">
        <v>1</v>
      </c>
      <c r="M30" s="1116">
        <v>4</v>
      </c>
      <c r="N30" s="1116" t="s">
        <v>1277</v>
      </c>
      <c r="O30" s="1116">
        <v>13</v>
      </c>
      <c r="P30" s="1118">
        <v>1105.1099999999999</v>
      </c>
      <c r="Q30" s="1118">
        <v>-389.24</v>
      </c>
      <c r="R30" s="1118">
        <v>715.86999999999989</v>
      </c>
      <c r="S30" s="1118">
        <v>715.87</v>
      </c>
      <c r="T30" s="1118">
        <v>715.87</v>
      </c>
      <c r="U30" s="1118">
        <v>715.87</v>
      </c>
      <c r="V30" s="1118">
        <v>715.87</v>
      </c>
      <c r="W30" s="1124"/>
    </row>
    <row r="31" spans="1:23">
      <c r="A31" s="1115">
        <v>4089100100</v>
      </c>
      <c r="B31" s="1116">
        <v>2</v>
      </c>
      <c r="C31" s="1116">
        <v>4</v>
      </c>
      <c r="D31" s="1116">
        <v>3</v>
      </c>
      <c r="E31" s="1116" t="s">
        <v>1276</v>
      </c>
      <c r="F31" s="1116">
        <v>92</v>
      </c>
      <c r="G31" s="1116" t="s">
        <v>811</v>
      </c>
      <c r="H31" s="1116">
        <v>0</v>
      </c>
      <c r="I31" s="1117">
        <v>32302</v>
      </c>
      <c r="J31" s="1116">
        <v>1</v>
      </c>
      <c r="K31" s="1116">
        <v>19</v>
      </c>
      <c r="L31" s="1116">
        <v>1</v>
      </c>
      <c r="M31" s="1116">
        <v>4</v>
      </c>
      <c r="N31" s="1116" t="s">
        <v>1277</v>
      </c>
      <c r="O31" s="1116">
        <v>13</v>
      </c>
      <c r="P31" s="1118">
        <v>4786.6499999999996</v>
      </c>
      <c r="Q31" s="1118">
        <v>804.59</v>
      </c>
      <c r="R31" s="1118">
        <v>5591.24</v>
      </c>
      <c r="S31" s="1118">
        <v>5591.24</v>
      </c>
      <c r="T31" s="1118">
        <v>5591.2400000000016</v>
      </c>
      <c r="U31" s="1118">
        <v>4652.71</v>
      </c>
      <c r="V31" s="1118">
        <v>4652.71</v>
      </c>
      <c r="W31" s="1124"/>
    </row>
    <row r="32" spans="1:23">
      <c r="A32" s="1115">
        <v>4089100100</v>
      </c>
      <c r="B32" s="1116">
        <v>2</v>
      </c>
      <c r="C32" s="1116">
        <v>4</v>
      </c>
      <c r="D32" s="1116">
        <v>3</v>
      </c>
      <c r="E32" s="1116" t="s">
        <v>1276</v>
      </c>
      <c r="F32" s="1116">
        <v>92</v>
      </c>
      <c r="G32" s="1116" t="s">
        <v>811</v>
      </c>
      <c r="H32" s="1116">
        <v>0</v>
      </c>
      <c r="I32" s="1117">
        <v>32501</v>
      </c>
      <c r="J32" s="1116">
        <v>1</v>
      </c>
      <c r="K32" s="1116">
        <v>19</v>
      </c>
      <c r="L32" s="1116">
        <v>1</v>
      </c>
      <c r="M32" s="1116">
        <v>4</v>
      </c>
      <c r="N32" s="1116" t="s">
        <v>1277</v>
      </c>
      <c r="O32" s="1116">
        <v>13</v>
      </c>
      <c r="P32" s="1118">
        <v>2710.46</v>
      </c>
      <c r="Q32" s="1118">
        <v>867.11</v>
      </c>
      <c r="R32" s="1118">
        <v>3577.57</v>
      </c>
      <c r="S32" s="1118">
        <v>3577.57</v>
      </c>
      <c r="T32" s="1118">
        <v>3577.57</v>
      </c>
      <c r="U32" s="1118">
        <v>3577.57</v>
      </c>
      <c r="V32" s="1118">
        <v>3577.57</v>
      </c>
      <c r="W32" s="1124"/>
    </row>
    <row r="33" spans="1:23">
      <c r="A33" s="1115">
        <v>4089100100</v>
      </c>
      <c r="B33" s="1116">
        <v>2</v>
      </c>
      <c r="C33" s="1116">
        <v>4</v>
      </c>
      <c r="D33" s="1116">
        <v>3</v>
      </c>
      <c r="E33" s="1116" t="s">
        <v>1276</v>
      </c>
      <c r="F33" s="1116">
        <v>92</v>
      </c>
      <c r="G33" s="1116" t="s">
        <v>811</v>
      </c>
      <c r="H33" s="1116">
        <v>0</v>
      </c>
      <c r="I33" s="1117" t="s">
        <v>1204</v>
      </c>
      <c r="J33" s="1116">
        <v>1</v>
      </c>
      <c r="K33" s="1116">
        <v>19</v>
      </c>
      <c r="L33" s="1116">
        <v>1</v>
      </c>
      <c r="M33" s="1116">
        <v>4</v>
      </c>
      <c r="N33" s="1116" t="s">
        <v>1277</v>
      </c>
      <c r="O33" s="1116">
        <v>13</v>
      </c>
      <c r="P33" s="1118">
        <v>0</v>
      </c>
      <c r="Q33" s="1118">
        <v>121760.95000000003</v>
      </c>
      <c r="R33" s="1118">
        <v>121760.95000000003</v>
      </c>
      <c r="S33" s="1118">
        <v>121760.95</v>
      </c>
      <c r="T33" s="1118">
        <v>121760.95</v>
      </c>
      <c r="U33" s="1118">
        <v>109593.11</v>
      </c>
      <c r="V33" s="1118">
        <v>109593.11</v>
      </c>
      <c r="W33" s="1124"/>
    </row>
    <row r="34" spans="1:23">
      <c r="A34" s="1115">
        <v>4089100100</v>
      </c>
      <c r="B34" s="1116">
        <v>2</v>
      </c>
      <c r="C34" s="1116">
        <v>4</v>
      </c>
      <c r="D34" s="1116">
        <v>3</v>
      </c>
      <c r="E34" s="1116" t="s">
        <v>1276</v>
      </c>
      <c r="F34" s="1116">
        <v>92</v>
      </c>
      <c r="G34" s="1116" t="s">
        <v>811</v>
      </c>
      <c r="H34" s="1116">
        <v>0</v>
      </c>
      <c r="I34" s="1117">
        <v>33301</v>
      </c>
      <c r="J34" s="1116">
        <v>1</v>
      </c>
      <c r="K34" s="1116">
        <v>19</v>
      </c>
      <c r="L34" s="1116">
        <v>1</v>
      </c>
      <c r="M34" s="1116">
        <v>4</v>
      </c>
      <c r="N34" s="1116" t="s">
        <v>1277</v>
      </c>
      <c r="O34" s="1116">
        <v>13</v>
      </c>
      <c r="P34" s="1118">
        <v>0</v>
      </c>
      <c r="Q34" s="1118">
        <v>384.12</v>
      </c>
      <c r="R34" s="1118">
        <v>384.12</v>
      </c>
      <c r="S34" s="1118">
        <v>384.12</v>
      </c>
      <c r="T34" s="1118">
        <v>384.12</v>
      </c>
      <c r="U34" s="1118">
        <v>384.12</v>
      </c>
      <c r="V34" s="1118">
        <v>384.12</v>
      </c>
      <c r="W34" s="1124"/>
    </row>
    <row r="35" spans="1:23">
      <c r="A35" s="1115">
        <v>4089100100</v>
      </c>
      <c r="B35" s="1116">
        <v>2</v>
      </c>
      <c r="C35" s="1116">
        <v>4</v>
      </c>
      <c r="D35" s="1116">
        <v>3</v>
      </c>
      <c r="E35" s="1116" t="s">
        <v>1276</v>
      </c>
      <c r="F35" s="1116">
        <v>92</v>
      </c>
      <c r="G35" s="1116" t="s">
        <v>811</v>
      </c>
      <c r="H35" s="1116">
        <v>0</v>
      </c>
      <c r="I35" s="1117" t="s">
        <v>1208</v>
      </c>
      <c r="J35" s="1116">
        <v>1</v>
      </c>
      <c r="K35" s="1116">
        <v>19</v>
      </c>
      <c r="L35" s="1116">
        <v>1</v>
      </c>
      <c r="M35" s="1116">
        <v>4</v>
      </c>
      <c r="N35" s="1116" t="s">
        <v>1277</v>
      </c>
      <c r="O35" s="1116">
        <v>13</v>
      </c>
      <c r="P35" s="1118">
        <v>29748.78</v>
      </c>
      <c r="Q35" s="1118">
        <v>12038.599999999997</v>
      </c>
      <c r="R35" s="1118">
        <v>41787.379999999997</v>
      </c>
      <c r="S35" s="1118">
        <v>41787.379999999997</v>
      </c>
      <c r="T35" s="1118">
        <v>41787.379999999997</v>
      </c>
      <c r="U35" s="1118">
        <v>41787.379999999997</v>
      </c>
      <c r="V35" s="1118">
        <v>41787.379999999997</v>
      </c>
      <c r="W35" s="1124"/>
    </row>
    <row r="36" spans="1:23">
      <c r="A36" s="1115">
        <v>4089100100</v>
      </c>
      <c r="B36" s="1116">
        <v>2</v>
      </c>
      <c r="C36" s="1116">
        <v>4</v>
      </c>
      <c r="D36" s="1116">
        <v>3</v>
      </c>
      <c r="E36" s="1116" t="s">
        <v>1276</v>
      </c>
      <c r="F36" s="1116">
        <v>92</v>
      </c>
      <c r="G36" s="1116" t="s">
        <v>811</v>
      </c>
      <c r="H36" s="1116">
        <v>0</v>
      </c>
      <c r="I36" s="1117">
        <v>33603</v>
      </c>
      <c r="J36" s="1116">
        <v>1</v>
      </c>
      <c r="K36" s="1116">
        <v>19</v>
      </c>
      <c r="L36" s="1116">
        <v>1</v>
      </c>
      <c r="M36" s="1116">
        <v>4</v>
      </c>
      <c r="N36" s="1116" t="s">
        <v>1277</v>
      </c>
      <c r="O36" s="1116">
        <v>13</v>
      </c>
      <c r="P36" s="1118">
        <v>4743.79</v>
      </c>
      <c r="Q36" s="1118">
        <v>-323.78999999999996</v>
      </c>
      <c r="R36" s="1118">
        <v>4420</v>
      </c>
      <c r="S36" s="1118">
        <v>4420</v>
      </c>
      <c r="T36" s="1118">
        <v>4420</v>
      </c>
      <c r="U36" s="1118">
        <v>1300</v>
      </c>
      <c r="V36" s="1118">
        <v>1300</v>
      </c>
      <c r="W36" s="1124"/>
    </row>
    <row r="37" spans="1:23">
      <c r="A37" s="1115">
        <v>4089100100</v>
      </c>
      <c r="B37" s="1116">
        <v>2</v>
      </c>
      <c r="C37" s="1116">
        <v>4</v>
      </c>
      <c r="D37" s="1116">
        <v>3</v>
      </c>
      <c r="E37" s="1116" t="s">
        <v>1276</v>
      </c>
      <c r="F37" s="1116">
        <v>92</v>
      </c>
      <c r="G37" s="1116" t="s">
        <v>811</v>
      </c>
      <c r="H37" s="1116">
        <v>0</v>
      </c>
      <c r="I37" s="1117" t="s">
        <v>1218</v>
      </c>
      <c r="J37" s="1116">
        <v>1</v>
      </c>
      <c r="K37" s="1116">
        <v>19</v>
      </c>
      <c r="L37" s="1116">
        <v>1</v>
      </c>
      <c r="M37" s="1116">
        <v>4</v>
      </c>
      <c r="N37" s="1116" t="s">
        <v>1277</v>
      </c>
      <c r="O37" s="1116">
        <v>13</v>
      </c>
      <c r="P37" s="1118">
        <v>13432.28</v>
      </c>
      <c r="Q37" s="1118">
        <v>17280.300000000003</v>
      </c>
      <c r="R37" s="1118">
        <v>30712.58</v>
      </c>
      <c r="S37" s="1118">
        <v>30712.58</v>
      </c>
      <c r="T37" s="1118">
        <v>30712.58</v>
      </c>
      <c r="U37" s="1118">
        <v>30712.58</v>
      </c>
      <c r="V37" s="1118">
        <v>30712.58</v>
      </c>
      <c r="W37" s="1124"/>
    </row>
    <row r="38" spans="1:23">
      <c r="A38" s="1115">
        <v>4089100100</v>
      </c>
      <c r="B38" s="1116">
        <v>2</v>
      </c>
      <c r="C38" s="1116">
        <v>4</v>
      </c>
      <c r="D38" s="1116">
        <v>3</v>
      </c>
      <c r="E38" s="1116" t="s">
        <v>1276</v>
      </c>
      <c r="F38" s="1116">
        <v>92</v>
      </c>
      <c r="G38" s="1116" t="s">
        <v>811</v>
      </c>
      <c r="H38" s="1116">
        <v>0</v>
      </c>
      <c r="I38" s="1117">
        <v>34701</v>
      </c>
      <c r="J38" s="1116">
        <v>1</v>
      </c>
      <c r="K38" s="1116">
        <v>19</v>
      </c>
      <c r="L38" s="1116">
        <v>1</v>
      </c>
      <c r="M38" s="1116">
        <v>4</v>
      </c>
      <c r="N38" s="1116" t="s">
        <v>1277</v>
      </c>
      <c r="O38" s="1116">
        <v>13</v>
      </c>
      <c r="P38" s="1118">
        <v>0</v>
      </c>
      <c r="Q38" s="1118">
        <v>47.410000000000004</v>
      </c>
      <c r="R38" s="1118">
        <v>47.410000000000004</v>
      </c>
      <c r="S38" s="1118">
        <v>47.410000000000004</v>
      </c>
      <c r="T38" s="1118">
        <v>47.410000000000004</v>
      </c>
      <c r="U38" s="1118">
        <v>47.410000000000004</v>
      </c>
      <c r="V38" s="1118">
        <v>47.410000000000004</v>
      </c>
      <c r="W38" s="1124"/>
    </row>
    <row r="39" spans="1:23">
      <c r="A39" s="1115">
        <v>4089100100</v>
      </c>
      <c r="B39" s="1116">
        <v>2</v>
      </c>
      <c r="C39" s="1116">
        <v>4</v>
      </c>
      <c r="D39" s="1116">
        <v>3</v>
      </c>
      <c r="E39" s="1116" t="s">
        <v>1276</v>
      </c>
      <c r="F39" s="1116">
        <v>92</v>
      </c>
      <c r="G39" s="1116" t="s">
        <v>811</v>
      </c>
      <c r="H39" s="1116">
        <v>0</v>
      </c>
      <c r="I39" s="1117">
        <v>34801</v>
      </c>
      <c r="J39" s="1116">
        <v>1</v>
      </c>
      <c r="K39" s="1116">
        <v>19</v>
      </c>
      <c r="L39" s="1116">
        <v>1</v>
      </c>
      <c r="M39" s="1116">
        <v>4</v>
      </c>
      <c r="N39" s="1116" t="s">
        <v>1277</v>
      </c>
      <c r="O39" s="1116">
        <v>13</v>
      </c>
      <c r="P39" s="1118">
        <v>0</v>
      </c>
      <c r="Q39" s="1118">
        <v>11081.85</v>
      </c>
      <c r="R39" s="1118">
        <v>11081.85</v>
      </c>
      <c r="S39" s="1118">
        <v>11081.85</v>
      </c>
      <c r="T39" s="1118">
        <v>11081.85</v>
      </c>
      <c r="U39" s="1118">
        <v>11081.85</v>
      </c>
      <c r="V39" s="1118">
        <v>11081.85</v>
      </c>
      <c r="W39" s="1124"/>
    </row>
    <row r="40" spans="1:23">
      <c r="A40" s="1115">
        <v>4089100100</v>
      </c>
      <c r="B40" s="1116">
        <v>2</v>
      </c>
      <c r="C40" s="1116">
        <v>4</v>
      </c>
      <c r="D40" s="1116">
        <v>3</v>
      </c>
      <c r="E40" s="1116" t="s">
        <v>1276</v>
      </c>
      <c r="F40" s="1116">
        <v>92</v>
      </c>
      <c r="G40" s="1116" t="s">
        <v>811</v>
      </c>
      <c r="H40" s="1116">
        <v>0</v>
      </c>
      <c r="I40" s="1117">
        <v>35101</v>
      </c>
      <c r="J40" s="1116">
        <v>1</v>
      </c>
      <c r="K40" s="1116">
        <v>19</v>
      </c>
      <c r="L40" s="1116">
        <v>1</v>
      </c>
      <c r="M40" s="1116">
        <v>4</v>
      </c>
      <c r="N40" s="1116" t="s">
        <v>1277</v>
      </c>
      <c r="O40" s="1116">
        <v>13</v>
      </c>
      <c r="P40" s="1118">
        <v>7512.43</v>
      </c>
      <c r="Q40" s="1118">
        <v>-1580.98</v>
      </c>
      <c r="R40" s="1118">
        <v>5931.4500000000016</v>
      </c>
      <c r="S40" s="1118">
        <v>5931.45</v>
      </c>
      <c r="T40" s="1118">
        <v>5931.45</v>
      </c>
      <c r="U40" s="1118">
        <v>5931.45</v>
      </c>
      <c r="V40" s="1118">
        <v>5931.45</v>
      </c>
      <c r="W40" s="1124"/>
    </row>
    <row r="41" spans="1:23">
      <c r="A41" s="1115">
        <v>4089100100</v>
      </c>
      <c r="B41" s="1116">
        <v>2</v>
      </c>
      <c r="C41" s="1116">
        <v>4</v>
      </c>
      <c r="D41" s="1116">
        <v>3</v>
      </c>
      <c r="E41" s="1116" t="s">
        <v>1276</v>
      </c>
      <c r="F41" s="1116">
        <v>92</v>
      </c>
      <c r="G41" s="1116" t="s">
        <v>811</v>
      </c>
      <c r="H41" s="1116">
        <v>0</v>
      </c>
      <c r="I41" s="1117">
        <v>35201</v>
      </c>
      <c r="J41" s="1116">
        <v>1</v>
      </c>
      <c r="K41" s="1116">
        <v>19</v>
      </c>
      <c r="L41" s="1116">
        <v>1</v>
      </c>
      <c r="M41" s="1116">
        <v>4</v>
      </c>
      <c r="N41" s="1116" t="s">
        <v>1277</v>
      </c>
      <c r="O41" s="1116">
        <v>13</v>
      </c>
      <c r="P41" s="1118">
        <v>4523.1499999999996</v>
      </c>
      <c r="Q41" s="1118">
        <v>-3323.15</v>
      </c>
      <c r="R41" s="1118">
        <v>1199.9999999999995</v>
      </c>
      <c r="S41" s="1118">
        <v>1200</v>
      </c>
      <c r="T41" s="1118">
        <v>1200</v>
      </c>
      <c r="U41" s="1118">
        <v>1200</v>
      </c>
      <c r="V41" s="1118">
        <v>1200</v>
      </c>
      <c r="W41" s="1124"/>
    </row>
    <row r="42" spans="1:23">
      <c r="A42" s="1115">
        <v>4089100100</v>
      </c>
      <c r="B42" s="1116">
        <v>2</v>
      </c>
      <c r="C42" s="1116">
        <v>4</v>
      </c>
      <c r="D42" s="1116">
        <v>3</v>
      </c>
      <c r="E42" s="1116" t="s">
        <v>1276</v>
      </c>
      <c r="F42" s="1116">
        <v>92</v>
      </c>
      <c r="G42" s="1116" t="s">
        <v>811</v>
      </c>
      <c r="H42" s="1116">
        <v>0</v>
      </c>
      <c r="I42" s="1117">
        <v>35501</v>
      </c>
      <c r="J42" s="1116">
        <v>1</v>
      </c>
      <c r="K42" s="1116">
        <v>19</v>
      </c>
      <c r="L42" s="1116">
        <v>1</v>
      </c>
      <c r="M42" s="1116">
        <v>4</v>
      </c>
      <c r="N42" s="1116" t="s">
        <v>1277</v>
      </c>
      <c r="O42" s="1116">
        <v>13</v>
      </c>
      <c r="P42" s="1118">
        <v>24450.71</v>
      </c>
      <c r="Q42" s="1118">
        <v>27668.360000000004</v>
      </c>
      <c r="R42" s="1118">
        <v>52119.070000000007</v>
      </c>
      <c r="S42" s="1118">
        <v>52119.069999999992</v>
      </c>
      <c r="T42" s="1118">
        <v>52119.069999999992</v>
      </c>
      <c r="U42" s="1118">
        <v>48619.069999999992</v>
      </c>
      <c r="V42" s="1118">
        <v>48619.07</v>
      </c>
      <c r="W42" s="1124"/>
    </row>
    <row r="43" spans="1:23">
      <c r="A43" s="1115">
        <v>4089100100</v>
      </c>
      <c r="B43" s="1116">
        <v>2</v>
      </c>
      <c r="C43" s="1116">
        <v>4</v>
      </c>
      <c r="D43" s="1116">
        <v>3</v>
      </c>
      <c r="E43" s="1116" t="s">
        <v>1276</v>
      </c>
      <c r="F43" s="1116">
        <v>92</v>
      </c>
      <c r="G43" s="1116" t="s">
        <v>811</v>
      </c>
      <c r="H43" s="1116">
        <v>0</v>
      </c>
      <c r="I43" s="1117">
        <v>35801</v>
      </c>
      <c r="J43" s="1116">
        <v>1</v>
      </c>
      <c r="K43" s="1116">
        <v>19</v>
      </c>
      <c r="L43" s="1116">
        <v>1</v>
      </c>
      <c r="M43" s="1116">
        <v>4</v>
      </c>
      <c r="N43" s="1116" t="s">
        <v>1277</v>
      </c>
      <c r="O43" s="1116">
        <v>13</v>
      </c>
      <c r="P43" s="1118">
        <v>16166.08</v>
      </c>
      <c r="Q43" s="1118">
        <v>3531.82</v>
      </c>
      <c r="R43" s="1118">
        <v>19697.900000000001</v>
      </c>
      <c r="S43" s="1118">
        <v>19697.900000000001</v>
      </c>
      <c r="T43" s="1118">
        <v>19697.900000000001</v>
      </c>
      <c r="U43" s="1118">
        <v>16294.32</v>
      </c>
      <c r="V43" s="1118">
        <v>16294.32</v>
      </c>
      <c r="W43" s="1124"/>
    </row>
    <row r="44" spans="1:23">
      <c r="A44" s="1115">
        <v>4089100100</v>
      </c>
      <c r="B44" s="1116">
        <v>2</v>
      </c>
      <c r="C44" s="1116">
        <v>4</v>
      </c>
      <c r="D44" s="1116">
        <v>3</v>
      </c>
      <c r="E44" s="1116" t="s">
        <v>1276</v>
      </c>
      <c r="F44" s="1116">
        <v>92</v>
      </c>
      <c r="G44" s="1116" t="s">
        <v>811</v>
      </c>
      <c r="H44" s="1116">
        <v>0</v>
      </c>
      <c r="I44" s="1117">
        <v>35901</v>
      </c>
      <c r="J44" s="1116">
        <v>1</v>
      </c>
      <c r="K44" s="1116">
        <v>19</v>
      </c>
      <c r="L44" s="1116">
        <v>1</v>
      </c>
      <c r="M44" s="1116">
        <v>4</v>
      </c>
      <c r="N44" s="1116" t="s">
        <v>1277</v>
      </c>
      <c r="O44" s="1116">
        <v>13</v>
      </c>
      <c r="P44" s="1118">
        <v>1259.8599999999999</v>
      </c>
      <c r="Q44" s="1118">
        <v>564.14</v>
      </c>
      <c r="R44" s="1118">
        <v>1824</v>
      </c>
      <c r="S44" s="1118">
        <v>1824</v>
      </c>
      <c r="T44" s="1118">
        <v>1824</v>
      </c>
      <c r="U44" s="1118">
        <v>1596</v>
      </c>
      <c r="V44" s="1118">
        <v>1596</v>
      </c>
      <c r="W44" s="1124"/>
    </row>
    <row r="45" spans="1:23">
      <c r="A45" s="1115">
        <v>4089100100</v>
      </c>
      <c r="B45" s="1116">
        <v>2</v>
      </c>
      <c r="C45" s="1116">
        <v>4</v>
      </c>
      <c r="D45" s="1116">
        <v>3</v>
      </c>
      <c r="E45" s="1116" t="s">
        <v>1276</v>
      </c>
      <c r="F45" s="1116">
        <v>92</v>
      </c>
      <c r="G45" s="1116" t="s">
        <v>811</v>
      </c>
      <c r="H45" s="1116">
        <v>0</v>
      </c>
      <c r="I45" s="1117">
        <v>37201</v>
      </c>
      <c r="J45" s="1116">
        <v>1</v>
      </c>
      <c r="K45" s="1116">
        <v>19</v>
      </c>
      <c r="L45" s="1116">
        <v>1</v>
      </c>
      <c r="M45" s="1116">
        <v>4</v>
      </c>
      <c r="N45" s="1116" t="s">
        <v>1277</v>
      </c>
      <c r="O45" s="1116">
        <v>13</v>
      </c>
      <c r="P45" s="1118">
        <v>6723.71</v>
      </c>
      <c r="Q45" s="1118">
        <v>-2199.11</v>
      </c>
      <c r="R45" s="1118">
        <v>4524.6000000000004</v>
      </c>
      <c r="S45" s="1118">
        <v>4524.6000000000004</v>
      </c>
      <c r="T45" s="1118">
        <v>4524.5999999999995</v>
      </c>
      <c r="U45" s="1118">
        <v>4125.1699999999992</v>
      </c>
      <c r="V45" s="1118">
        <v>4125.170000000001</v>
      </c>
      <c r="W45" s="1124"/>
    </row>
    <row r="46" spans="1:23">
      <c r="A46" s="1115">
        <v>4089100100</v>
      </c>
      <c r="B46" s="1116">
        <v>2</v>
      </c>
      <c r="C46" s="1116">
        <v>4</v>
      </c>
      <c r="D46" s="1116">
        <v>3</v>
      </c>
      <c r="E46" s="1116" t="s">
        <v>1276</v>
      </c>
      <c r="F46" s="1116">
        <v>92</v>
      </c>
      <c r="G46" s="1116" t="s">
        <v>811</v>
      </c>
      <c r="H46" s="1116">
        <v>0</v>
      </c>
      <c r="I46" s="1117" t="s">
        <v>1248</v>
      </c>
      <c r="J46" s="1116">
        <v>1</v>
      </c>
      <c r="K46" s="1116">
        <v>19</v>
      </c>
      <c r="L46" s="1116">
        <v>1</v>
      </c>
      <c r="M46" s="1116">
        <v>4</v>
      </c>
      <c r="N46" s="1116" t="s">
        <v>1277</v>
      </c>
      <c r="O46" s="1116">
        <v>13</v>
      </c>
      <c r="P46" s="1118">
        <v>53672.71</v>
      </c>
      <c r="Q46" s="1118">
        <v>37426.71</v>
      </c>
      <c r="R46" s="1118">
        <v>91099.42</v>
      </c>
      <c r="S46" s="1118">
        <v>91099.420000000027</v>
      </c>
      <c r="T46" s="1118">
        <v>91099.42</v>
      </c>
      <c r="U46" s="1118">
        <v>81949.149999999994</v>
      </c>
      <c r="V46" s="1118">
        <v>81949.150000000009</v>
      </c>
      <c r="W46" s="1124"/>
    </row>
    <row r="47" spans="1:23">
      <c r="A47" s="1115">
        <v>4089100100</v>
      </c>
      <c r="B47" s="1116">
        <v>2</v>
      </c>
      <c r="C47" s="1116">
        <v>4</v>
      </c>
      <c r="D47" s="1116">
        <v>3</v>
      </c>
      <c r="E47" s="1116" t="s">
        <v>1276</v>
      </c>
      <c r="F47" s="1116">
        <v>92</v>
      </c>
      <c r="G47" s="1116" t="s">
        <v>811</v>
      </c>
      <c r="H47" s="1116">
        <v>0</v>
      </c>
      <c r="I47" s="1117" t="s">
        <v>1253</v>
      </c>
      <c r="J47" s="1116">
        <v>1</v>
      </c>
      <c r="K47" s="1116">
        <v>19</v>
      </c>
      <c r="L47" s="1116">
        <v>1</v>
      </c>
      <c r="M47" s="1116">
        <v>4</v>
      </c>
      <c r="N47" s="1116" t="s">
        <v>1277</v>
      </c>
      <c r="O47" s="1116">
        <v>13</v>
      </c>
      <c r="P47" s="1118">
        <v>91285.23</v>
      </c>
      <c r="Q47" s="1118">
        <v>-53191.97</v>
      </c>
      <c r="R47" s="1118">
        <v>38093.259999999987</v>
      </c>
      <c r="S47" s="1118">
        <v>38093.259999999995</v>
      </c>
      <c r="T47" s="1118">
        <v>38093.259999999987</v>
      </c>
      <c r="U47" s="1118">
        <v>37293.259999999995</v>
      </c>
      <c r="V47" s="1118">
        <v>37293.259999999995</v>
      </c>
      <c r="W47" s="1124"/>
    </row>
    <row r="48" spans="1:23">
      <c r="A48" s="1115">
        <v>4089100100</v>
      </c>
      <c r="B48" s="1116">
        <v>2</v>
      </c>
      <c r="C48" s="1116">
        <v>4</v>
      </c>
      <c r="D48" s="1116">
        <v>3</v>
      </c>
      <c r="E48" s="1116" t="s">
        <v>1276</v>
      </c>
      <c r="F48" s="1116">
        <v>92</v>
      </c>
      <c r="G48" s="1116" t="s">
        <v>811</v>
      </c>
      <c r="H48" s="1116">
        <v>0</v>
      </c>
      <c r="I48" s="1119" t="s">
        <v>1255</v>
      </c>
      <c r="J48" s="1116">
        <v>1</v>
      </c>
      <c r="K48" s="1116">
        <v>19</v>
      </c>
      <c r="L48" s="1116">
        <v>1</v>
      </c>
      <c r="M48" s="1116">
        <v>4</v>
      </c>
      <c r="N48" s="1116" t="s">
        <v>1277</v>
      </c>
      <c r="O48" s="1116">
        <v>13</v>
      </c>
      <c r="P48" s="1118">
        <v>661.92</v>
      </c>
      <c r="Q48" s="1118">
        <v>-61.92</v>
      </c>
      <c r="R48" s="1118">
        <v>600</v>
      </c>
      <c r="S48" s="1118">
        <v>600</v>
      </c>
      <c r="T48" s="1118">
        <v>600</v>
      </c>
      <c r="U48" s="1118">
        <v>600</v>
      </c>
      <c r="V48" s="1118">
        <v>600</v>
      </c>
      <c r="W48" s="1124"/>
    </row>
    <row r="49" spans="1:23">
      <c r="A49" s="1115">
        <v>4089100100</v>
      </c>
      <c r="B49" s="1116">
        <v>2</v>
      </c>
      <c r="C49" s="1116">
        <v>4</v>
      </c>
      <c r="D49" s="1116">
        <v>3</v>
      </c>
      <c r="E49" s="1116" t="s">
        <v>1276</v>
      </c>
      <c r="F49" s="1116">
        <v>92</v>
      </c>
      <c r="G49" s="1116" t="s">
        <v>811</v>
      </c>
      <c r="H49" s="1116">
        <v>0</v>
      </c>
      <c r="I49" s="1119" t="s">
        <v>1259</v>
      </c>
      <c r="J49" s="1116">
        <v>1</v>
      </c>
      <c r="K49" s="1116">
        <v>19</v>
      </c>
      <c r="L49" s="1116">
        <v>1</v>
      </c>
      <c r="M49" s="1116">
        <v>4</v>
      </c>
      <c r="N49" s="1116" t="s">
        <v>1277</v>
      </c>
      <c r="O49" s="1116">
        <v>13</v>
      </c>
      <c r="P49" s="1118">
        <v>2744.78</v>
      </c>
      <c r="Q49" s="1118">
        <v>1350.22</v>
      </c>
      <c r="R49" s="1118">
        <v>4095</v>
      </c>
      <c r="S49" s="1118">
        <v>4095</v>
      </c>
      <c r="T49" s="1118">
        <v>4095</v>
      </c>
      <c r="U49" s="1118">
        <v>1499</v>
      </c>
      <c r="V49" s="1118">
        <v>1499</v>
      </c>
      <c r="W49" s="1124"/>
    </row>
    <row r="50" spans="1:23">
      <c r="A50" s="1115">
        <v>4089100100</v>
      </c>
      <c r="B50" s="1116">
        <v>2</v>
      </c>
      <c r="C50" s="1116">
        <v>4</v>
      </c>
      <c r="D50" s="1116">
        <v>3</v>
      </c>
      <c r="E50" s="1116" t="s">
        <v>1276</v>
      </c>
      <c r="F50" s="1116">
        <v>92</v>
      </c>
      <c r="G50" s="1116" t="s">
        <v>811</v>
      </c>
      <c r="H50" s="1116">
        <v>0</v>
      </c>
      <c r="I50" s="1119" t="s">
        <v>1261</v>
      </c>
      <c r="J50" s="1116">
        <v>1</v>
      </c>
      <c r="K50" s="1116">
        <v>19</v>
      </c>
      <c r="L50" s="1116">
        <v>1</v>
      </c>
      <c r="M50" s="1116">
        <v>4</v>
      </c>
      <c r="N50" s="1116" t="s">
        <v>1277</v>
      </c>
      <c r="O50" s="1116">
        <v>13</v>
      </c>
      <c r="P50" s="1118">
        <v>17958.240000000002</v>
      </c>
      <c r="Q50" s="1118">
        <v>-1357.7299999999996</v>
      </c>
      <c r="R50" s="1118">
        <v>16600.510000000002</v>
      </c>
      <c r="S50" s="1118">
        <v>16600.510000000002</v>
      </c>
      <c r="T50" s="1118">
        <v>16600.510000000002</v>
      </c>
      <c r="U50" s="1118">
        <v>16600.510000000002</v>
      </c>
      <c r="V50" s="1118">
        <v>16600.510000000002</v>
      </c>
      <c r="W50" s="1124"/>
    </row>
    <row r="51" spans="1:23">
      <c r="A51" s="1115">
        <v>4089100100</v>
      </c>
      <c r="B51" s="1116">
        <v>2</v>
      </c>
      <c r="C51" s="1116">
        <v>4</v>
      </c>
      <c r="D51" s="1116">
        <v>3</v>
      </c>
      <c r="E51" s="1116" t="s">
        <v>1276</v>
      </c>
      <c r="F51" s="1116">
        <v>92</v>
      </c>
      <c r="G51" s="1116" t="s">
        <v>811</v>
      </c>
      <c r="H51" s="1116">
        <v>0</v>
      </c>
      <c r="I51" s="1120" t="s">
        <v>1263</v>
      </c>
      <c r="J51" s="1116">
        <v>1</v>
      </c>
      <c r="K51" s="1116">
        <v>19</v>
      </c>
      <c r="L51" s="1116">
        <v>1</v>
      </c>
      <c r="M51" s="1116">
        <v>4</v>
      </c>
      <c r="N51" s="1116" t="s">
        <v>1277</v>
      </c>
      <c r="O51" s="1116">
        <v>13</v>
      </c>
      <c r="P51" s="1118">
        <v>95459.11</v>
      </c>
      <c r="Q51" s="1118">
        <v>50911.89</v>
      </c>
      <c r="R51" s="1118">
        <v>146371</v>
      </c>
      <c r="S51" s="1118">
        <v>146371</v>
      </c>
      <c r="T51" s="1118">
        <v>146371</v>
      </c>
      <c r="U51" s="1118">
        <v>9169</v>
      </c>
      <c r="V51" s="1118">
        <v>9169</v>
      </c>
      <c r="W51" s="1124"/>
    </row>
    <row r="52" spans="1:23">
      <c r="A52" s="1115">
        <v>4089100200</v>
      </c>
      <c r="B52" s="1116">
        <v>2</v>
      </c>
      <c r="C52" s="1116">
        <v>4</v>
      </c>
      <c r="D52" s="1116">
        <v>3</v>
      </c>
      <c r="E52" s="1116" t="s">
        <v>1276</v>
      </c>
      <c r="F52" s="1116">
        <v>92</v>
      </c>
      <c r="G52" s="1116" t="s">
        <v>811</v>
      </c>
      <c r="H52" s="1116">
        <v>0</v>
      </c>
      <c r="I52" s="1119">
        <v>11301</v>
      </c>
      <c r="J52" s="1116">
        <v>1</v>
      </c>
      <c r="K52" s="1116">
        <v>19</v>
      </c>
      <c r="L52" s="1116">
        <v>1</v>
      </c>
      <c r="M52" s="1116">
        <v>4</v>
      </c>
      <c r="N52" s="1116" t="s">
        <v>1277</v>
      </c>
      <c r="O52" s="1116">
        <v>13</v>
      </c>
      <c r="P52" s="1118">
        <v>9360470.5099999998</v>
      </c>
      <c r="Q52" s="1118">
        <v>2611394.58</v>
      </c>
      <c r="R52" s="1118">
        <v>11971865.09</v>
      </c>
      <c r="S52" s="1118">
        <v>11971865.09</v>
      </c>
      <c r="T52" s="1118">
        <v>11971865.090000005</v>
      </c>
      <c r="U52" s="1118">
        <v>11971865.09</v>
      </c>
      <c r="V52" s="1118">
        <v>11971865.09</v>
      </c>
      <c r="W52" s="1124"/>
    </row>
    <row r="53" spans="1:23">
      <c r="A53" s="1115">
        <v>4089100200</v>
      </c>
      <c r="B53" s="1116">
        <v>2</v>
      </c>
      <c r="C53" s="1116">
        <v>4</v>
      </c>
      <c r="D53" s="1116">
        <v>3</v>
      </c>
      <c r="E53" s="1116" t="s">
        <v>1276</v>
      </c>
      <c r="F53" s="1116">
        <v>92</v>
      </c>
      <c r="G53" s="1116" t="s">
        <v>811</v>
      </c>
      <c r="H53" s="1116">
        <v>0</v>
      </c>
      <c r="I53" s="1119">
        <v>11303</v>
      </c>
      <c r="J53" s="1116">
        <v>1</v>
      </c>
      <c r="K53" s="1116">
        <v>19</v>
      </c>
      <c r="L53" s="1116">
        <v>1</v>
      </c>
      <c r="M53" s="1116">
        <v>4</v>
      </c>
      <c r="N53" s="1116" t="s">
        <v>1277</v>
      </c>
      <c r="O53" s="1116">
        <v>13</v>
      </c>
      <c r="P53" s="1118">
        <v>1300467.51</v>
      </c>
      <c r="Q53" s="1118">
        <v>269356.56</v>
      </c>
      <c r="R53" s="1118">
        <v>1569824.07</v>
      </c>
      <c r="S53" s="1118">
        <v>1569824.07</v>
      </c>
      <c r="T53" s="1118">
        <v>1569824.0699999998</v>
      </c>
      <c r="U53" s="1118">
        <v>1569824.0699999998</v>
      </c>
      <c r="V53" s="1118">
        <v>1569824.0700000003</v>
      </c>
      <c r="W53" s="1124"/>
    </row>
    <row r="54" spans="1:23">
      <c r="A54" s="1115">
        <v>4089100200</v>
      </c>
      <c r="B54" s="1116">
        <v>2</v>
      </c>
      <c r="C54" s="1116">
        <v>4</v>
      </c>
      <c r="D54" s="1116">
        <v>3</v>
      </c>
      <c r="E54" s="1116" t="s">
        <v>1276</v>
      </c>
      <c r="F54" s="1116">
        <v>92</v>
      </c>
      <c r="G54" s="1116" t="s">
        <v>811</v>
      </c>
      <c r="H54" s="1116">
        <v>0</v>
      </c>
      <c r="I54" s="1119">
        <v>11308</v>
      </c>
      <c r="J54" s="1116">
        <v>1</v>
      </c>
      <c r="K54" s="1116">
        <v>19</v>
      </c>
      <c r="L54" s="1116">
        <v>1</v>
      </c>
      <c r="M54" s="1116">
        <v>4</v>
      </c>
      <c r="N54" s="1116" t="s">
        <v>1277</v>
      </c>
      <c r="O54" s="1116">
        <v>13</v>
      </c>
      <c r="P54" s="1118">
        <v>714748.44000000006</v>
      </c>
      <c r="Q54" s="1118">
        <v>283376.56</v>
      </c>
      <c r="R54" s="1118">
        <v>998125</v>
      </c>
      <c r="S54" s="1118">
        <v>998125</v>
      </c>
      <c r="T54" s="1118">
        <v>998125</v>
      </c>
      <c r="U54" s="1118">
        <v>998125</v>
      </c>
      <c r="V54" s="1118">
        <v>998125</v>
      </c>
      <c r="W54" s="1124"/>
    </row>
    <row r="55" spans="1:23">
      <c r="A55" s="1115">
        <v>4089100200</v>
      </c>
      <c r="B55" s="1116">
        <v>2</v>
      </c>
      <c r="C55" s="1116">
        <v>4</v>
      </c>
      <c r="D55" s="1116">
        <v>3</v>
      </c>
      <c r="E55" s="1116" t="s">
        <v>1276</v>
      </c>
      <c r="F55" s="1116">
        <v>92</v>
      </c>
      <c r="G55" s="1116" t="s">
        <v>811</v>
      </c>
      <c r="H55" s="1116">
        <v>0</v>
      </c>
      <c r="I55" s="1119">
        <v>12101</v>
      </c>
      <c r="J55" s="1116">
        <v>1</v>
      </c>
      <c r="K55" s="1116">
        <v>19</v>
      </c>
      <c r="L55" s="1116">
        <v>1</v>
      </c>
      <c r="M55" s="1116">
        <v>4</v>
      </c>
      <c r="N55" s="1116" t="s">
        <v>1277</v>
      </c>
      <c r="O55" s="1116">
        <v>13</v>
      </c>
      <c r="P55" s="1118">
        <v>328192.33</v>
      </c>
      <c r="Q55" s="1118">
        <v>65316.450000000004</v>
      </c>
      <c r="R55" s="1118">
        <v>393508.78</v>
      </c>
      <c r="S55" s="1118">
        <v>393508.78</v>
      </c>
      <c r="T55" s="1118">
        <v>393508.77999999991</v>
      </c>
      <c r="U55" s="1118">
        <v>393508.78</v>
      </c>
      <c r="V55" s="1118">
        <v>393508.77999999985</v>
      </c>
      <c r="W55" s="1124"/>
    </row>
    <row r="56" spans="1:23">
      <c r="A56" s="1115">
        <v>4089100200</v>
      </c>
      <c r="B56" s="1116">
        <v>2</v>
      </c>
      <c r="C56" s="1116">
        <v>4</v>
      </c>
      <c r="D56" s="1116">
        <v>3</v>
      </c>
      <c r="E56" s="1116" t="s">
        <v>1276</v>
      </c>
      <c r="F56" s="1116">
        <v>92</v>
      </c>
      <c r="G56" s="1116" t="s">
        <v>811</v>
      </c>
      <c r="H56" s="1116">
        <v>0</v>
      </c>
      <c r="I56" s="1119">
        <v>13201</v>
      </c>
      <c r="J56" s="1116">
        <v>1</v>
      </c>
      <c r="K56" s="1116">
        <v>19</v>
      </c>
      <c r="L56" s="1116">
        <v>1</v>
      </c>
      <c r="M56" s="1116">
        <v>4</v>
      </c>
      <c r="N56" s="1116" t="s">
        <v>1277</v>
      </c>
      <c r="O56" s="1116">
        <v>13</v>
      </c>
      <c r="P56" s="1118">
        <v>895543.11</v>
      </c>
      <c r="Q56" s="1118">
        <v>325620.82000000012</v>
      </c>
      <c r="R56" s="1118">
        <v>1221163.93</v>
      </c>
      <c r="S56" s="1118">
        <v>1221163.93</v>
      </c>
      <c r="T56" s="1118">
        <v>1221163.9300000002</v>
      </c>
      <c r="U56" s="1118">
        <v>1221163.9300000002</v>
      </c>
      <c r="V56" s="1118">
        <v>1221163.9300000002</v>
      </c>
      <c r="W56" s="1124"/>
    </row>
    <row r="57" spans="1:23">
      <c r="A57" s="1115">
        <v>4089100200</v>
      </c>
      <c r="B57" s="1116">
        <v>2</v>
      </c>
      <c r="C57" s="1116">
        <v>4</v>
      </c>
      <c r="D57" s="1116">
        <v>3</v>
      </c>
      <c r="E57" s="1116" t="s">
        <v>1276</v>
      </c>
      <c r="F57" s="1116">
        <v>92</v>
      </c>
      <c r="G57" s="1116" t="s">
        <v>811</v>
      </c>
      <c r="H57" s="1116">
        <v>0</v>
      </c>
      <c r="I57" s="1119">
        <v>13202</v>
      </c>
      <c r="J57" s="1116">
        <v>1</v>
      </c>
      <c r="K57" s="1116">
        <v>19</v>
      </c>
      <c r="L57" s="1116">
        <v>1</v>
      </c>
      <c r="M57" s="1116">
        <v>4</v>
      </c>
      <c r="N57" s="1116" t="s">
        <v>1277</v>
      </c>
      <c r="O57" s="1116">
        <v>13</v>
      </c>
      <c r="P57" s="1118">
        <v>1371180.6</v>
      </c>
      <c r="Q57" s="1118">
        <v>626432.88</v>
      </c>
      <c r="R57" s="1118">
        <v>1997613.48</v>
      </c>
      <c r="S57" s="1118">
        <v>1997613.4799999997</v>
      </c>
      <c r="T57" s="1118">
        <v>1997613.48</v>
      </c>
      <c r="U57" s="1118">
        <v>1984388.5900000003</v>
      </c>
      <c r="V57" s="1118">
        <v>1984388.59</v>
      </c>
      <c r="W57" s="1124"/>
    </row>
    <row r="58" spans="1:23">
      <c r="A58" s="1115">
        <v>4089100200</v>
      </c>
      <c r="B58" s="1116">
        <v>2</v>
      </c>
      <c r="C58" s="1116">
        <v>4</v>
      </c>
      <c r="D58" s="1116">
        <v>3</v>
      </c>
      <c r="E58" s="1116" t="s">
        <v>1276</v>
      </c>
      <c r="F58" s="1116">
        <v>92</v>
      </c>
      <c r="G58" s="1116" t="s">
        <v>811</v>
      </c>
      <c r="H58" s="1116">
        <v>0</v>
      </c>
      <c r="I58" s="1119">
        <v>13301</v>
      </c>
      <c r="J58" s="1116">
        <v>1</v>
      </c>
      <c r="K58" s="1116">
        <v>19</v>
      </c>
      <c r="L58" s="1116">
        <v>1</v>
      </c>
      <c r="M58" s="1116">
        <v>4</v>
      </c>
      <c r="N58" s="1116" t="s">
        <v>1277</v>
      </c>
      <c r="O58" s="1116">
        <v>13</v>
      </c>
      <c r="P58" s="1118">
        <v>173704.08000000002</v>
      </c>
      <c r="Q58" s="1118">
        <v>72380.569999999992</v>
      </c>
      <c r="R58" s="1118">
        <v>246084.64999999997</v>
      </c>
      <c r="S58" s="1118">
        <v>246084.65</v>
      </c>
      <c r="T58" s="1118">
        <v>246084.65000000005</v>
      </c>
      <c r="U58" s="1118">
        <v>246084.65000000005</v>
      </c>
      <c r="V58" s="1118">
        <v>246084.64999999997</v>
      </c>
      <c r="W58" s="1124"/>
    </row>
    <row r="59" spans="1:23">
      <c r="A59" s="1115">
        <v>4089100200</v>
      </c>
      <c r="B59" s="1116">
        <v>2</v>
      </c>
      <c r="C59" s="1116">
        <v>4</v>
      </c>
      <c r="D59" s="1116">
        <v>3</v>
      </c>
      <c r="E59" s="1116" t="s">
        <v>1276</v>
      </c>
      <c r="F59" s="1116">
        <v>92</v>
      </c>
      <c r="G59" s="1116" t="s">
        <v>811</v>
      </c>
      <c r="H59" s="1116">
        <v>0</v>
      </c>
      <c r="I59" s="1120">
        <v>14101</v>
      </c>
      <c r="J59" s="1116">
        <v>1</v>
      </c>
      <c r="K59" s="1116">
        <v>19</v>
      </c>
      <c r="L59" s="1116">
        <v>1</v>
      </c>
      <c r="M59" s="1116">
        <v>4</v>
      </c>
      <c r="N59" s="1116" t="s">
        <v>1277</v>
      </c>
      <c r="O59" s="1116">
        <v>13</v>
      </c>
      <c r="P59" s="1118">
        <v>1005716.25</v>
      </c>
      <c r="Q59" s="1118">
        <v>477206.24</v>
      </c>
      <c r="R59" s="1118">
        <v>1482922.49</v>
      </c>
      <c r="S59" s="1118">
        <v>1482922.4899999998</v>
      </c>
      <c r="T59" s="1118">
        <v>1482922.49</v>
      </c>
      <c r="U59" s="1118">
        <v>1355229.6500000001</v>
      </c>
      <c r="V59" s="1118">
        <v>1355229.6500000001</v>
      </c>
      <c r="W59" s="1124"/>
    </row>
    <row r="60" spans="1:23">
      <c r="A60" s="1115">
        <v>4089100200</v>
      </c>
      <c r="B60" s="1116">
        <v>2</v>
      </c>
      <c r="C60" s="1116">
        <v>4</v>
      </c>
      <c r="D60" s="1116">
        <v>3</v>
      </c>
      <c r="E60" s="1116" t="s">
        <v>1276</v>
      </c>
      <c r="F60" s="1116">
        <v>92</v>
      </c>
      <c r="G60" s="1116" t="s">
        <v>811</v>
      </c>
      <c r="H60" s="1116">
        <v>0</v>
      </c>
      <c r="I60" s="1119">
        <v>14201</v>
      </c>
      <c r="J60" s="1116">
        <v>1</v>
      </c>
      <c r="K60" s="1116">
        <v>19</v>
      </c>
      <c r="L60" s="1116">
        <v>1</v>
      </c>
      <c r="M60" s="1116">
        <v>4</v>
      </c>
      <c r="N60" s="1116" t="s">
        <v>1277</v>
      </c>
      <c r="O60" s="1116">
        <v>13</v>
      </c>
      <c r="P60" s="1118">
        <v>491102.24</v>
      </c>
      <c r="Q60" s="1118">
        <v>214388.82</v>
      </c>
      <c r="R60" s="1118">
        <v>705491.06</v>
      </c>
      <c r="S60" s="1118">
        <v>705491.06</v>
      </c>
      <c r="T60" s="1118">
        <v>705491.06</v>
      </c>
      <c r="U60" s="1118">
        <v>467042.09</v>
      </c>
      <c r="V60" s="1118">
        <v>467042.09</v>
      </c>
      <c r="W60" s="1124"/>
    </row>
    <row r="61" spans="1:23">
      <c r="A61" s="1115">
        <v>4089100200</v>
      </c>
      <c r="B61" s="1116">
        <v>2</v>
      </c>
      <c r="C61" s="1116">
        <v>4</v>
      </c>
      <c r="D61" s="1116">
        <v>3</v>
      </c>
      <c r="E61" s="1116" t="s">
        <v>1276</v>
      </c>
      <c r="F61" s="1116">
        <v>92</v>
      </c>
      <c r="G61" s="1116" t="s">
        <v>811</v>
      </c>
      <c r="H61" s="1116">
        <v>0</v>
      </c>
      <c r="I61" s="1120">
        <v>14301</v>
      </c>
      <c r="J61" s="1116">
        <v>1</v>
      </c>
      <c r="K61" s="1116">
        <v>19</v>
      </c>
      <c r="L61" s="1116">
        <v>1</v>
      </c>
      <c r="M61" s="1116">
        <v>4</v>
      </c>
      <c r="N61" s="1116" t="s">
        <v>1277</v>
      </c>
      <c r="O61" s="1116">
        <v>13</v>
      </c>
      <c r="P61" s="1118">
        <v>596332.80000000005</v>
      </c>
      <c r="Q61" s="1118">
        <v>286425.07</v>
      </c>
      <c r="R61" s="1118">
        <v>882757.87000000011</v>
      </c>
      <c r="S61" s="1118">
        <v>882757.87</v>
      </c>
      <c r="T61" s="1118">
        <v>882757.87</v>
      </c>
      <c r="U61" s="1118">
        <v>285853.57999999996</v>
      </c>
      <c r="V61" s="1118">
        <v>285853.57999999996</v>
      </c>
      <c r="W61" s="1124"/>
    </row>
    <row r="62" spans="1:23">
      <c r="A62" s="1115">
        <v>4089100200</v>
      </c>
      <c r="B62" s="1116">
        <v>2</v>
      </c>
      <c r="C62" s="1116">
        <v>4</v>
      </c>
      <c r="D62" s="1116">
        <v>3</v>
      </c>
      <c r="E62" s="1116" t="s">
        <v>1276</v>
      </c>
      <c r="F62" s="1116">
        <v>92</v>
      </c>
      <c r="G62" s="1116" t="s">
        <v>811</v>
      </c>
      <c r="H62" s="1116">
        <v>0</v>
      </c>
      <c r="I62" s="1119">
        <v>15101</v>
      </c>
      <c r="J62" s="1116">
        <v>1</v>
      </c>
      <c r="K62" s="1116">
        <v>19</v>
      </c>
      <c r="L62" s="1116">
        <v>1</v>
      </c>
      <c r="M62" s="1116">
        <v>4</v>
      </c>
      <c r="N62" s="1116" t="s">
        <v>1277</v>
      </c>
      <c r="O62" s="1116">
        <v>13</v>
      </c>
      <c r="P62" s="1118">
        <v>572930.03</v>
      </c>
      <c r="Q62" s="1118">
        <v>154498.44</v>
      </c>
      <c r="R62" s="1118">
        <v>727428.47</v>
      </c>
      <c r="S62" s="1118">
        <v>727428.47</v>
      </c>
      <c r="T62" s="1118">
        <v>727428.47</v>
      </c>
      <c r="U62" s="1118">
        <v>438451.52</v>
      </c>
      <c r="V62" s="1118">
        <v>438451.51999999996</v>
      </c>
      <c r="W62" s="1124"/>
    </row>
    <row r="63" spans="1:23">
      <c r="A63" s="1115">
        <v>4089100200</v>
      </c>
      <c r="B63" s="1116">
        <v>2</v>
      </c>
      <c r="C63" s="1116">
        <v>4</v>
      </c>
      <c r="D63" s="1116">
        <v>3</v>
      </c>
      <c r="E63" s="1116" t="s">
        <v>1276</v>
      </c>
      <c r="F63" s="1116">
        <v>92</v>
      </c>
      <c r="G63" s="1116" t="s">
        <v>811</v>
      </c>
      <c r="H63" s="1116">
        <v>0</v>
      </c>
      <c r="I63" s="1119">
        <v>15201</v>
      </c>
      <c r="J63" s="1116">
        <v>1</v>
      </c>
      <c r="K63" s="1116">
        <v>19</v>
      </c>
      <c r="L63" s="1116">
        <v>1</v>
      </c>
      <c r="M63" s="1116">
        <v>4</v>
      </c>
      <c r="N63" s="1116" t="s">
        <v>1277</v>
      </c>
      <c r="O63" s="1116">
        <v>13</v>
      </c>
      <c r="P63" s="1118">
        <v>66578.59</v>
      </c>
      <c r="Q63" s="1118">
        <v>7221.4100000000017</v>
      </c>
      <c r="R63" s="1118">
        <v>73800</v>
      </c>
      <c r="S63" s="1118">
        <v>73799.999999999985</v>
      </c>
      <c r="T63" s="1118">
        <v>73800</v>
      </c>
      <c r="U63" s="1118">
        <v>73800</v>
      </c>
      <c r="V63" s="1118">
        <v>73800</v>
      </c>
      <c r="W63" s="1124"/>
    </row>
    <row r="64" spans="1:23">
      <c r="A64" s="1115">
        <v>4089100200</v>
      </c>
      <c r="B64" s="1116">
        <v>2</v>
      </c>
      <c r="C64" s="1116">
        <v>4</v>
      </c>
      <c r="D64" s="1116">
        <v>3</v>
      </c>
      <c r="E64" s="1116" t="s">
        <v>1276</v>
      </c>
      <c r="F64" s="1116">
        <v>92</v>
      </c>
      <c r="G64" s="1116" t="s">
        <v>811</v>
      </c>
      <c r="H64" s="1116">
        <v>0</v>
      </c>
      <c r="I64" s="1119">
        <v>15404</v>
      </c>
      <c r="J64" s="1116">
        <v>1</v>
      </c>
      <c r="K64" s="1116">
        <v>19</v>
      </c>
      <c r="L64" s="1116">
        <v>1</v>
      </c>
      <c r="M64" s="1116">
        <v>4</v>
      </c>
      <c r="N64" s="1116" t="s">
        <v>1277</v>
      </c>
      <c r="O64" s="1116">
        <v>13</v>
      </c>
      <c r="P64" s="1118">
        <v>1150152.2</v>
      </c>
      <c r="Q64" s="1118">
        <v>4779.5899999999674</v>
      </c>
      <c r="R64" s="1118">
        <v>1154931.7899999998</v>
      </c>
      <c r="S64" s="1118">
        <v>1154931.7899999998</v>
      </c>
      <c r="T64" s="1118">
        <v>1154931.79</v>
      </c>
      <c r="U64" s="1118">
        <v>1154931.79</v>
      </c>
      <c r="V64" s="1118">
        <v>1154931.79</v>
      </c>
      <c r="W64" s="1124"/>
    </row>
    <row r="65" spans="1:23">
      <c r="A65" s="1115">
        <v>4089100200</v>
      </c>
      <c r="B65" s="1116">
        <v>2</v>
      </c>
      <c r="C65" s="1116">
        <v>4</v>
      </c>
      <c r="D65" s="1116">
        <v>3</v>
      </c>
      <c r="E65" s="1116" t="s">
        <v>1276</v>
      </c>
      <c r="F65" s="1116">
        <v>92</v>
      </c>
      <c r="G65" s="1116" t="s">
        <v>811</v>
      </c>
      <c r="H65" s="1116">
        <v>0</v>
      </c>
      <c r="I65" s="1119">
        <v>15413</v>
      </c>
      <c r="J65" s="1116">
        <v>1</v>
      </c>
      <c r="K65" s="1116">
        <v>19</v>
      </c>
      <c r="L65" s="1116">
        <v>1</v>
      </c>
      <c r="M65" s="1116">
        <v>4</v>
      </c>
      <c r="N65" s="1116" t="s">
        <v>1277</v>
      </c>
      <c r="O65" s="1116">
        <v>13</v>
      </c>
      <c r="P65" s="1118">
        <v>7943.1</v>
      </c>
      <c r="Q65" s="1118">
        <v>2856.8999999999996</v>
      </c>
      <c r="R65" s="1118">
        <v>10800</v>
      </c>
      <c r="S65" s="1118">
        <v>10800</v>
      </c>
      <c r="T65" s="1118">
        <v>10800</v>
      </c>
      <c r="U65" s="1118">
        <v>7200</v>
      </c>
      <c r="V65" s="1118">
        <v>7200</v>
      </c>
      <c r="W65" s="1124"/>
    </row>
    <row r="66" spans="1:23">
      <c r="A66" s="1115">
        <v>4089100200</v>
      </c>
      <c r="B66" s="1116">
        <v>2</v>
      </c>
      <c r="C66" s="1116">
        <v>4</v>
      </c>
      <c r="D66" s="1116">
        <v>3</v>
      </c>
      <c r="E66" s="1116" t="s">
        <v>1276</v>
      </c>
      <c r="F66" s="1116">
        <v>92</v>
      </c>
      <c r="G66" s="1116" t="s">
        <v>811</v>
      </c>
      <c r="H66" s="1116">
        <v>0</v>
      </c>
      <c r="I66" s="1119">
        <v>15901</v>
      </c>
      <c r="J66" s="1116">
        <v>1</v>
      </c>
      <c r="K66" s="1116">
        <v>19</v>
      </c>
      <c r="L66" s="1116">
        <v>1</v>
      </c>
      <c r="M66" s="1116">
        <v>4</v>
      </c>
      <c r="N66" s="1116" t="s">
        <v>1277</v>
      </c>
      <c r="O66" s="1116">
        <v>13</v>
      </c>
      <c r="P66" s="1118">
        <v>847144.17</v>
      </c>
      <c r="Q66" s="1118">
        <v>318913.14999999991</v>
      </c>
      <c r="R66" s="1118">
        <v>1166057.3199999998</v>
      </c>
      <c r="S66" s="1118">
        <v>1166057.32</v>
      </c>
      <c r="T66" s="1118">
        <v>1166057.3199999998</v>
      </c>
      <c r="U66" s="1118">
        <v>705868.3</v>
      </c>
      <c r="V66" s="1118">
        <v>705868.3</v>
      </c>
      <c r="W66" s="1124"/>
    </row>
    <row r="67" spans="1:23">
      <c r="A67" s="1115">
        <v>4089100200</v>
      </c>
      <c r="B67" s="1116">
        <v>2</v>
      </c>
      <c r="C67" s="1116">
        <v>4</v>
      </c>
      <c r="D67" s="1116">
        <v>3</v>
      </c>
      <c r="E67" s="1116" t="s">
        <v>1276</v>
      </c>
      <c r="F67" s="1116">
        <v>92</v>
      </c>
      <c r="G67" s="1116" t="s">
        <v>811</v>
      </c>
      <c r="H67" s="1116">
        <v>0</v>
      </c>
      <c r="I67" s="1119">
        <v>17102</v>
      </c>
      <c r="J67" s="1116">
        <v>1</v>
      </c>
      <c r="K67" s="1116">
        <v>19</v>
      </c>
      <c r="L67" s="1116">
        <v>1</v>
      </c>
      <c r="M67" s="1116">
        <v>4</v>
      </c>
      <c r="N67" s="1116" t="s">
        <v>1277</v>
      </c>
      <c r="O67" s="1116">
        <v>13</v>
      </c>
      <c r="P67" s="1118">
        <v>515468.88</v>
      </c>
      <c r="Q67" s="1118">
        <v>1785.4799999999996</v>
      </c>
      <c r="R67" s="1118">
        <v>517254.36</v>
      </c>
      <c r="S67" s="1118">
        <v>517254.36</v>
      </c>
      <c r="T67" s="1118">
        <v>517254.36</v>
      </c>
      <c r="U67" s="1118">
        <v>517254.36</v>
      </c>
      <c r="V67" s="1118">
        <v>517254.36</v>
      </c>
      <c r="W67" s="1124"/>
    </row>
    <row r="68" spans="1:23">
      <c r="A68" s="1115">
        <v>4089100200</v>
      </c>
      <c r="B68" s="1116">
        <v>2</v>
      </c>
      <c r="C68" s="1116">
        <v>4</v>
      </c>
      <c r="D68" s="1116">
        <v>3</v>
      </c>
      <c r="E68" s="1116" t="s">
        <v>1276</v>
      </c>
      <c r="F68" s="1116">
        <v>92</v>
      </c>
      <c r="G68" s="1116" t="s">
        <v>811</v>
      </c>
      <c r="H68" s="1116">
        <v>0</v>
      </c>
      <c r="I68" s="1119" t="s">
        <v>1136</v>
      </c>
      <c r="J68" s="1116">
        <v>1</v>
      </c>
      <c r="K68" s="1116">
        <v>19</v>
      </c>
      <c r="L68" s="1116">
        <v>1</v>
      </c>
      <c r="M68" s="1116">
        <v>4</v>
      </c>
      <c r="N68" s="1116" t="s">
        <v>1277</v>
      </c>
      <c r="O68" s="1116">
        <v>13</v>
      </c>
      <c r="P68" s="1118">
        <v>24953.58</v>
      </c>
      <c r="Q68" s="1118">
        <v>-3294.9700000000012</v>
      </c>
      <c r="R68" s="1118">
        <v>21658.61</v>
      </c>
      <c r="S68" s="1118">
        <v>21658.609999999997</v>
      </c>
      <c r="T68" s="1118">
        <v>21658.61</v>
      </c>
      <c r="U68" s="1118">
        <v>17657.719999999998</v>
      </c>
      <c r="V68" s="1118">
        <v>17657.72</v>
      </c>
      <c r="W68" s="1124"/>
    </row>
    <row r="69" spans="1:23">
      <c r="A69" s="1115">
        <v>4089100200</v>
      </c>
      <c r="B69" s="1116">
        <v>2</v>
      </c>
      <c r="C69" s="1116">
        <v>4</v>
      </c>
      <c r="D69" s="1116">
        <v>3</v>
      </c>
      <c r="E69" s="1116" t="s">
        <v>1276</v>
      </c>
      <c r="F69" s="1116">
        <v>92</v>
      </c>
      <c r="G69" s="1116" t="s">
        <v>811</v>
      </c>
      <c r="H69" s="1116">
        <v>0</v>
      </c>
      <c r="I69" s="1119">
        <v>21601</v>
      </c>
      <c r="J69" s="1116">
        <v>1</v>
      </c>
      <c r="K69" s="1116">
        <v>19</v>
      </c>
      <c r="L69" s="1116">
        <v>1</v>
      </c>
      <c r="M69" s="1116">
        <v>4</v>
      </c>
      <c r="N69" s="1116" t="s">
        <v>1277</v>
      </c>
      <c r="O69" s="1116">
        <v>13</v>
      </c>
      <c r="P69" s="1118">
        <v>443.67</v>
      </c>
      <c r="Q69" s="1118">
        <v>-443.67</v>
      </c>
      <c r="R69" s="1118">
        <v>0</v>
      </c>
      <c r="S69" s="1118">
        <v>0</v>
      </c>
      <c r="T69" s="1118">
        <v>0</v>
      </c>
      <c r="U69" s="1118">
        <v>0</v>
      </c>
      <c r="V69" s="1118">
        <v>0</v>
      </c>
      <c r="W69" s="1124"/>
    </row>
    <row r="70" spans="1:23">
      <c r="A70" s="1115">
        <v>4089100200</v>
      </c>
      <c r="B70" s="1116">
        <v>2</v>
      </c>
      <c r="C70" s="1116">
        <v>4</v>
      </c>
      <c r="D70" s="1116">
        <v>3</v>
      </c>
      <c r="E70" s="1116" t="s">
        <v>1276</v>
      </c>
      <c r="F70" s="1116">
        <v>92</v>
      </c>
      <c r="G70" s="1116" t="s">
        <v>811</v>
      </c>
      <c r="H70" s="1116">
        <v>0</v>
      </c>
      <c r="I70" s="1119">
        <v>22101</v>
      </c>
      <c r="J70" s="1116">
        <v>1</v>
      </c>
      <c r="K70" s="1116">
        <v>19</v>
      </c>
      <c r="L70" s="1116">
        <v>1</v>
      </c>
      <c r="M70" s="1116">
        <v>4</v>
      </c>
      <c r="N70" s="1116" t="s">
        <v>1277</v>
      </c>
      <c r="O70" s="1116">
        <v>13</v>
      </c>
      <c r="P70" s="1118">
        <v>73825.259999999995</v>
      </c>
      <c r="Q70" s="1118">
        <v>48338.65</v>
      </c>
      <c r="R70" s="1118">
        <v>122163.91</v>
      </c>
      <c r="S70" s="1118">
        <v>122163.91</v>
      </c>
      <c r="T70" s="1118">
        <v>122163.91000000002</v>
      </c>
      <c r="U70" s="1118">
        <v>105408.13</v>
      </c>
      <c r="V70" s="1118">
        <v>105408.12999999999</v>
      </c>
      <c r="W70" s="1124"/>
    </row>
    <row r="71" spans="1:23">
      <c r="A71" s="1115">
        <v>4089100200</v>
      </c>
      <c r="B71" s="1116">
        <v>2</v>
      </c>
      <c r="C71" s="1116">
        <v>4</v>
      </c>
      <c r="D71" s="1116">
        <v>3</v>
      </c>
      <c r="E71" s="1116" t="s">
        <v>1276</v>
      </c>
      <c r="F71" s="1116">
        <v>92</v>
      </c>
      <c r="G71" s="1116" t="s">
        <v>811</v>
      </c>
      <c r="H71" s="1116">
        <v>0</v>
      </c>
      <c r="I71" s="1120" t="s">
        <v>1150</v>
      </c>
      <c r="J71" s="1116">
        <v>1</v>
      </c>
      <c r="K71" s="1116">
        <v>19</v>
      </c>
      <c r="L71" s="1116">
        <v>1</v>
      </c>
      <c r="M71" s="1116">
        <v>4</v>
      </c>
      <c r="N71" s="1116" t="s">
        <v>1277</v>
      </c>
      <c r="O71" s="1116">
        <v>13</v>
      </c>
      <c r="P71" s="1118">
        <v>3534.83</v>
      </c>
      <c r="Q71" s="1118">
        <v>-2884.83</v>
      </c>
      <c r="R71" s="1118">
        <v>650</v>
      </c>
      <c r="S71" s="1118">
        <v>650</v>
      </c>
      <c r="T71" s="1118">
        <v>650</v>
      </c>
      <c r="U71" s="1118">
        <v>650</v>
      </c>
      <c r="V71" s="1118">
        <v>650</v>
      </c>
      <c r="W71" s="1124"/>
    </row>
    <row r="72" spans="1:23">
      <c r="A72" s="1115">
        <v>4089100200</v>
      </c>
      <c r="B72" s="1116">
        <v>2</v>
      </c>
      <c r="C72" s="1116">
        <v>4</v>
      </c>
      <c r="D72" s="1116">
        <v>3</v>
      </c>
      <c r="E72" s="1116" t="s">
        <v>1276</v>
      </c>
      <c r="F72" s="1116">
        <v>92</v>
      </c>
      <c r="G72" s="1116" t="s">
        <v>811</v>
      </c>
      <c r="H72" s="1116">
        <v>0</v>
      </c>
      <c r="I72" s="1119">
        <v>24801</v>
      </c>
      <c r="J72" s="1116">
        <v>1</v>
      </c>
      <c r="K72" s="1116">
        <v>19</v>
      </c>
      <c r="L72" s="1116">
        <v>1</v>
      </c>
      <c r="M72" s="1116">
        <v>4</v>
      </c>
      <c r="N72" s="1116" t="s">
        <v>1277</v>
      </c>
      <c r="O72" s="1116">
        <v>13</v>
      </c>
      <c r="P72" s="1118">
        <v>470396.3</v>
      </c>
      <c r="Q72" s="1118">
        <v>-433507.38000000018</v>
      </c>
      <c r="R72" s="1118">
        <v>36888.919999999867</v>
      </c>
      <c r="S72" s="1118">
        <v>36888.92</v>
      </c>
      <c r="T72" s="1118">
        <v>36888.92</v>
      </c>
      <c r="U72" s="1118">
        <v>27888.920000000002</v>
      </c>
      <c r="V72" s="1118">
        <v>27888.920000000002</v>
      </c>
      <c r="W72" s="1124"/>
    </row>
    <row r="73" spans="1:23">
      <c r="A73" s="1115">
        <v>4089100200</v>
      </c>
      <c r="B73" s="1116">
        <v>2</v>
      </c>
      <c r="C73" s="1116">
        <v>4</v>
      </c>
      <c r="D73" s="1116">
        <v>3</v>
      </c>
      <c r="E73" s="1116" t="s">
        <v>1276</v>
      </c>
      <c r="F73" s="1116">
        <v>92</v>
      </c>
      <c r="G73" s="1116" t="s">
        <v>811</v>
      </c>
      <c r="H73" s="1116">
        <v>0</v>
      </c>
      <c r="I73" s="1119" t="s">
        <v>1156</v>
      </c>
      <c r="J73" s="1116">
        <v>1</v>
      </c>
      <c r="K73" s="1116">
        <v>19</v>
      </c>
      <c r="L73" s="1116">
        <v>1</v>
      </c>
      <c r="M73" s="1116">
        <v>4</v>
      </c>
      <c r="N73" s="1116" t="s">
        <v>1277</v>
      </c>
      <c r="O73" s="1116">
        <v>13</v>
      </c>
      <c r="P73" s="1118">
        <v>80.72</v>
      </c>
      <c r="Q73" s="1118">
        <v>407.67999999999995</v>
      </c>
      <c r="R73" s="1118">
        <v>488.40000000000003</v>
      </c>
      <c r="S73" s="1118">
        <v>488.40000000000003</v>
      </c>
      <c r="T73" s="1118">
        <v>488.40000000000003</v>
      </c>
      <c r="U73" s="1118">
        <v>488.40000000000003</v>
      </c>
      <c r="V73" s="1118">
        <v>488.40000000000003</v>
      </c>
      <c r="W73" s="1124"/>
    </row>
    <row r="74" spans="1:23">
      <c r="A74" s="1115">
        <v>4089100200</v>
      </c>
      <c r="B74" s="1116">
        <v>2</v>
      </c>
      <c r="C74" s="1116">
        <v>4</v>
      </c>
      <c r="D74" s="1116">
        <v>3</v>
      </c>
      <c r="E74" s="1116" t="s">
        <v>1276</v>
      </c>
      <c r="F74" s="1116">
        <v>92</v>
      </c>
      <c r="G74" s="1116" t="s">
        <v>811</v>
      </c>
      <c r="H74" s="1116">
        <v>0</v>
      </c>
      <c r="I74" s="1119" t="s">
        <v>1160</v>
      </c>
      <c r="J74" s="1116">
        <v>1</v>
      </c>
      <c r="K74" s="1116">
        <v>19</v>
      </c>
      <c r="L74" s="1116">
        <v>1</v>
      </c>
      <c r="M74" s="1116">
        <v>4</v>
      </c>
      <c r="N74" s="1116" t="s">
        <v>1277</v>
      </c>
      <c r="O74" s="1116">
        <v>13</v>
      </c>
      <c r="P74" s="1118">
        <v>276344.57</v>
      </c>
      <c r="Q74" s="1118">
        <v>53271.17</v>
      </c>
      <c r="R74" s="1118">
        <v>329615.74</v>
      </c>
      <c r="S74" s="1118">
        <v>329615.74000000011</v>
      </c>
      <c r="T74" s="1118">
        <v>329615.74000000028</v>
      </c>
      <c r="U74" s="1118">
        <v>329226.25000000006</v>
      </c>
      <c r="V74" s="1118">
        <v>329226.25000000012</v>
      </c>
      <c r="W74" s="1124"/>
    </row>
    <row r="75" spans="1:23">
      <c r="A75" s="1115">
        <v>4089100200</v>
      </c>
      <c r="B75" s="1116">
        <v>2</v>
      </c>
      <c r="C75" s="1116">
        <v>4</v>
      </c>
      <c r="D75" s="1116">
        <v>3</v>
      </c>
      <c r="E75" s="1116" t="s">
        <v>1276</v>
      </c>
      <c r="F75" s="1116">
        <v>92</v>
      </c>
      <c r="G75" s="1116" t="s">
        <v>811</v>
      </c>
      <c r="H75" s="1116">
        <v>0</v>
      </c>
      <c r="I75" s="1119">
        <v>27101</v>
      </c>
      <c r="J75" s="1116">
        <v>1</v>
      </c>
      <c r="K75" s="1116">
        <v>19</v>
      </c>
      <c r="L75" s="1116">
        <v>1</v>
      </c>
      <c r="M75" s="1116">
        <v>4</v>
      </c>
      <c r="N75" s="1116" t="s">
        <v>1277</v>
      </c>
      <c r="O75" s="1116">
        <v>13</v>
      </c>
      <c r="P75" s="1118">
        <v>24000</v>
      </c>
      <c r="Q75" s="1118">
        <v>156771</v>
      </c>
      <c r="R75" s="1118">
        <v>180771</v>
      </c>
      <c r="S75" s="1118">
        <v>180771</v>
      </c>
      <c r="T75" s="1118">
        <v>180771</v>
      </c>
      <c r="U75" s="1118">
        <v>180669.28</v>
      </c>
      <c r="V75" s="1118">
        <v>180669.28</v>
      </c>
      <c r="W75" s="1124"/>
    </row>
    <row r="76" spans="1:23">
      <c r="A76" s="1115">
        <v>4089100200</v>
      </c>
      <c r="B76" s="1116">
        <v>2</v>
      </c>
      <c r="C76" s="1116">
        <v>4</v>
      </c>
      <c r="D76" s="1116">
        <v>3</v>
      </c>
      <c r="E76" s="1116" t="s">
        <v>1276</v>
      </c>
      <c r="F76" s="1116">
        <v>92</v>
      </c>
      <c r="G76" s="1116" t="s">
        <v>811</v>
      </c>
      <c r="H76" s="1116">
        <v>0</v>
      </c>
      <c r="I76" s="1119" t="s">
        <v>1168</v>
      </c>
      <c r="J76" s="1116">
        <v>1</v>
      </c>
      <c r="K76" s="1116">
        <v>19</v>
      </c>
      <c r="L76" s="1116">
        <v>1</v>
      </c>
      <c r="M76" s="1116">
        <v>4</v>
      </c>
      <c r="N76" s="1116" t="s">
        <v>1277</v>
      </c>
      <c r="O76" s="1116">
        <v>13</v>
      </c>
      <c r="P76" s="1118">
        <v>8729.1200000000008</v>
      </c>
      <c r="Q76" s="1118">
        <v>-1358.4300000000003</v>
      </c>
      <c r="R76" s="1118">
        <v>7370.6900000000005</v>
      </c>
      <c r="S76" s="1118">
        <v>7370.6900000000005</v>
      </c>
      <c r="T76" s="1118">
        <v>7370.6900000000005</v>
      </c>
      <c r="U76" s="1118">
        <v>7370.6900000000005</v>
      </c>
      <c r="V76" s="1118">
        <v>7370.6900000000005</v>
      </c>
      <c r="W76" s="1124"/>
    </row>
    <row r="77" spans="1:23">
      <c r="A77" s="1115">
        <v>4089100200</v>
      </c>
      <c r="B77" s="1116">
        <v>2</v>
      </c>
      <c r="C77" s="1116">
        <v>4</v>
      </c>
      <c r="D77" s="1116">
        <v>3</v>
      </c>
      <c r="E77" s="1116" t="s">
        <v>1276</v>
      </c>
      <c r="F77" s="1116">
        <v>92</v>
      </c>
      <c r="G77" s="1116" t="s">
        <v>811</v>
      </c>
      <c r="H77" s="1116">
        <v>0</v>
      </c>
      <c r="I77" s="1120" t="s">
        <v>1170</v>
      </c>
      <c r="J77" s="1116">
        <v>1</v>
      </c>
      <c r="K77" s="1116">
        <v>19</v>
      </c>
      <c r="L77" s="1116">
        <v>1</v>
      </c>
      <c r="M77" s="1116">
        <v>4</v>
      </c>
      <c r="N77" s="1116" t="s">
        <v>1277</v>
      </c>
      <c r="O77" s="1116">
        <v>13</v>
      </c>
      <c r="P77" s="1118">
        <v>6603.1100000000006</v>
      </c>
      <c r="Q77" s="1118">
        <v>-1474.6000000000001</v>
      </c>
      <c r="R77" s="1118">
        <v>5128.51</v>
      </c>
      <c r="S77" s="1118">
        <v>5128.51</v>
      </c>
      <c r="T77" s="1118">
        <v>5128.51</v>
      </c>
      <c r="U77" s="1118">
        <v>4956.96</v>
      </c>
      <c r="V77" s="1118">
        <v>4956.96</v>
      </c>
      <c r="W77" s="1124"/>
    </row>
    <row r="78" spans="1:23">
      <c r="A78" s="1115">
        <v>4089100200</v>
      </c>
      <c r="B78" s="1116">
        <v>2</v>
      </c>
      <c r="C78" s="1116">
        <v>4</v>
      </c>
      <c r="D78" s="1116">
        <v>3</v>
      </c>
      <c r="E78" s="1116" t="s">
        <v>1276</v>
      </c>
      <c r="F78" s="1116">
        <v>92</v>
      </c>
      <c r="G78" s="1116" t="s">
        <v>811</v>
      </c>
      <c r="H78" s="1116">
        <v>0</v>
      </c>
      <c r="I78" s="1119" t="s">
        <v>1176</v>
      </c>
      <c r="J78" s="1116">
        <v>1</v>
      </c>
      <c r="K78" s="1116">
        <v>19</v>
      </c>
      <c r="L78" s="1116">
        <v>1</v>
      </c>
      <c r="M78" s="1116">
        <v>4</v>
      </c>
      <c r="N78" s="1116" t="s">
        <v>1277</v>
      </c>
      <c r="O78" s="1116">
        <v>13</v>
      </c>
      <c r="P78" s="1118">
        <v>343386.25</v>
      </c>
      <c r="Q78" s="1118">
        <v>107869.95</v>
      </c>
      <c r="R78" s="1118">
        <v>451256.2</v>
      </c>
      <c r="S78" s="1118">
        <v>451256.20000000007</v>
      </c>
      <c r="T78" s="1118">
        <v>451256.19999999995</v>
      </c>
      <c r="U78" s="1118">
        <v>451256.2</v>
      </c>
      <c r="V78" s="1118">
        <v>451256.2</v>
      </c>
      <c r="W78" s="1124"/>
    </row>
    <row r="79" spans="1:23">
      <c r="A79" s="1115">
        <v>4089100200</v>
      </c>
      <c r="B79" s="1116">
        <v>2</v>
      </c>
      <c r="C79" s="1116">
        <v>4</v>
      </c>
      <c r="D79" s="1116">
        <v>3</v>
      </c>
      <c r="E79" s="1116" t="s">
        <v>1276</v>
      </c>
      <c r="F79" s="1116">
        <v>92</v>
      </c>
      <c r="G79" s="1116" t="s">
        <v>811</v>
      </c>
      <c r="H79" s="1116">
        <v>0</v>
      </c>
      <c r="I79" s="1119" t="s">
        <v>1178</v>
      </c>
      <c r="J79" s="1116">
        <v>1</v>
      </c>
      <c r="K79" s="1116">
        <v>19</v>
      </c>
      <c r="L79" s="1116">
        <v>1</v>
      </c>
      <c r="M79" s="1116">
        <v>4</v>
      </c>
      <c r="N79" s="1116" t="s">
        <v>1277</v>
      </c>
      <c r="O79" s="1116">
        <v>13</v>
      </c>
      <c r="P79" s="1118">
        <v>29886.31</v>
      </c>
      <c r="Q79" s="1118">
        <v>19093.93</v>
      </c>
      <c r="R79" s="1118">
        <v>48980.240000000013</v>
      </c>
      <c r="S79" s="1118">
        <v>48980.240000000013</v>
      </c>
      <c r="T79" s="1118">
        <v>48980.240000000013</v>
      </c>
      <c r="U79" s="1118">
        <v>44893.64</v>
      </c>
      <c r="V79" s="1118">
        <v>44893.64</v>
      </c>
      <c r="W79" s="1124"/>
    </row>
    <row r="80" spans="1:23">
      <c r="A80" s="1115">
        <v>4089100200</v>
      </c>
      <c r="B80" s="1116">
        <v>2</v>
      </c>
      <c r="C80" s="1116">
        <v>4</v>
      </c>
      <c r="D80" s="1116">
        <v>3</v>
      </c>
      <c r="E80" s="1116" t="s">
        <v>1276</v>
      </c>
      <c r="F80" s="1116">
        <v>92</v>
      </c>
      <c r="G80" s="1116" t="s">
        <v>811</v>
      </c>
      <c r="H80" s="1116">
        <v>0</v>
      </c>
      <c r="I80" s="1119" t="s">
        <v>1180</v>
      </c>
      <c r="J80" s="1116">
        <v>1</v>
      </c>
      <c r="K80" s="1116">
        <v>19</v>
      </c>
      <c r="L80" s="1116">
        <v>1</v>
      </c>
      <c r="M80" s="1116">
        <v>4</v>
      </c>
      <c r="N80" s="1116" t="s">
        <v>1277</v>
      </c>
      <c r="O80" s="1116">
        <v>13</v>
      </c>
      <c r="P80" s="1118">
        <v>126687.93000000001</v>
      </c>
      <c r="Q80" s="1118">
        <v>12329.449999999997</v>
      </c>
      <c r="R80" s="1118">
        <v>139017.37999999998</v>
      </c>
      <c r="S80" s="1118">
        <v>139017.38</v>
      </c>
      <c r="T80" s="1118">
        <v>139017.38</v>
      </c>
      <c r="U80" s="1118">
        <v>139017.37999999998</v>
      </c>
      <c r="V80" s="1118">
        <v>150447.93</v>
      </c>
      <c r="W80" s="1124"/>
    </row>
    <row r="81" spans="1:23">
      <c r="A81" s="1115">
        <v>4089100200</v>
      </c>
      <c r="B81" s="1116">
        <v>2</v>
      </c>
      <c r="C81" s="1116">
        <v>4</v>
      </c>
      <c r="D81" s="1116">
        <v>3</v>
      </c>
      <c r="E81" s="1116" t="s">
        <v>1276</v>
      </c>
      <c r="F81" s="1116">
        <v>92</v>
      </c>
      <c r="G81" s="1116" t="s">
        <v>811</v>
      </c>
      <c r="H81" s="1116">
        <v>0</v>
      </c>
      <c r="I81" s="1119" t="s">
        <v>1184</v>
      </c>
      <c r="J81" s="1116">
        <v>1</v>
      </c>
      <c r="K81" s="1116">
        <v>19</v>
      </c>
      <c r="L81" s="1116">
        <v>1</v>
      </c>
      <c r="M81" s="1116">
        <v>4</v>
      </c>
      <c r="N81" s="1116" t="s">
        <v>1277</v>
      </c>
      <c r="O81" s="1116">
        <v>13</v>
      </c>
      <c r="P81" s="1118">
        <v>0</v>
      </c>
      <c r="Q81" s="1118">
        <v>30191.93</v>
      </c>
      <c r="R81" s="1118">
        <v>30191.93</v>
      </c>
      <c r="S81" s="1118">
        <v>30191.93</v>
      </c>
      <c r="T81" s="1118">
        <v>30191.93</v>
      </c>
      <c r="U81" s="1118">
        <v>7797.76</v>
      </c>
      <c r="V81" s="1118">
        <v>7797.76</v>
      </c>
      <c r="W81" s="1124"/>
    </row>
    <row r="82" spans="1:23">
      <c r="A82" s="1115">
        <v>4089100200</v>
      </c>
      <c r="B82" s="1116">
        <v>2</v>
      </c>
      <c r="C82" s="1116">
        <v>4</v>
      </c>
      <c r="D82" s="1116">
        <v>3</v>
      </c>
      <c r="E82" s="1116" t="s">
        <v>1276</v>
      </c>
      <c r="F82" s="1116">
        <v>92</v>
      </c>
      <c r="G82" s="1116" t="s">
        <v>811</v>
      </c>
      <c r="H82" s="1116">
        <v>0</v>
      </c>
      <c r="I82" s="1119" t="s">
        <v>1186</v>
      </c>
      <c r="J82" s="1116">
        <v>1</v>
      </c>
      <c r="K82" s="1116">
        <v>19</v>
      </c>
      <c r="L82" s="1116">
        <v>1</v>
      </c>
      <c r="M82" s="1116">
        <v>4</v>
      </c>
      <c r="N82" s="1116" t="s">
        <v>1277</v>
      </c>
      <c r="O82" s="1116">
        <v>13</v>
      </c>
      <c r="P82" s="1118">
        <v>124178.33</v>
      </c>
      <c r="Q82" s="1118">
        <v>58850.859999999993</v>
      </c>
      <c r="R82" s="1118">
        <v>183029.18999999997</v>
      </c>
      <c r="S82" s="1118">
        <v>183029.19000000009</v>
      </c>
      <c r="T82" s="1118">
        <v>183029.18999999992</v>
      </c>
      <c r="U82" s="1118">
        <v>195029.19</v>
      </c>
      <c r="V82" s="1118">
        <v>183029.18999999997</v>
      </c>
      <c r="W82" s="1124"/>
    </row>
    <row r="83" spans="1:23">
      <c r="A83" s="1115">
        <v>4089100200</v>
      </c>
      <c r="B83" s="1116">
        <v>2</v>
      </c>
      <c r="C83" s="1116">
        <v>4</v>
      </c>
      <c r="D83" s="1116">
        <v>3</v>
      </c>
      <c r="E83" s="1116" t="s">
        <v>1276</v>
      </c>
      <c r="F83" s="1116">
        <v>92</v>
      </c>
      <c r="G83" s="1116" t="s">
        <v>811</v>
      </c>
      <c r="H83" s="1116">
        <v>0</v>
      </c>
      <c r="I83" s="1119">
        <v>32302</v>
      </c>
      <c r="J83" s="1116">
        <v>1</v>
      </c>
      <c r="K83" s="1116">
        <v>19</v>
      </c>
      <c r="L83" s="1116">
        <v>1</v>
      </c>
      <c r="M83" s="1116">
        <v>4</v>
      </c>
      <c r="N83" s="1116" t="s">
        <v>1277</v>
      </c>
      <c r="O83" s="1116">
        <v>13</v>
      </c>
      <c r="P83" s="1118">
        <v>2572.37</v>
      </c>
      <c r="Q83" s="1118">
        <v>-1547.5900000000001</v>
      </c>
      <c r="R83" s="1118">
        <v>1024.78</v>
      </c>
      <c r="S83" s="1118">
        <v>1024.78</v>
      </c>
      <c r="T83" s="1118">
        <v>1024.78</v>
      </c>
      <c r="U83" s="1118">
        <v>759.22</v>
      </c>
      <c r="V83" s="1118">
        <v>759.22</v>
      </c>
      <c r="W83" s="1124"/>
    </row>
    <row r="84" spans="1:23">
      <c r="A84" s="1115">
        <v>4089100200</v>
      </c>
      <c r="B84" s="1116">
        <v>2</v>
      </c>
      <c r="C84" s="1116">
        <v>4</v>
      </c>
      <c r="D84" s="1116">
        <v>3</v>
      </c>
      <c r="E84" s="1116" t="s">
        <v>1276</v>
      </c>
      <c r="F84" s="1116">
        <v>92</v>
      </c>
      <c r="G84" s="1116" t="s">
        <v>811</v>
      </c>
      <c r="H84" s="1116">
        <v>0</v>
      </c>
      <c r="I84" s="1119">
        <v>32501</v>
      </c>
      <c r="J84" s="1116">
        <v>1</v>
      </c>
      <c r="K84" s="1116">
        <v>19</v>
      </c>
      <c r="L84" s="1116">
        <v>1</v>
      </c>
      <c r="M84" s="1116">
        <v>4</v>
      </c>
      <c r="N84" s="1116" t="s">
        <v>1277</v>
      </c>
      <c r="O84" s="1116">
        <v>13</v>
      </c>
      <c r="P84" s="1118">
        <v>4652.82</v>
      </c>
      <c r="Q84" s="1118">
        <v>2316.81</v>
      </c>
      <c r="R84" s="1118">
        <v>6969.6299999999992</v>
      </c>
      <c r="S84" s="1118">
        <v>6969.6299999999992</v>
      </c>
      <c r="T84" s="1118">
        <v>6969.6299999999992</v>
      </c>
      <c r="U84" s="1118">
        <v>6969.6299999999992</v>
      </c>
      <c r="V84" s="1118">
        <v>6969.6299999999992</v>
      </c>
      <c r="W84" s="1124"/>
    </row>
    <row r="85" spans="1:23">
      <c r="A85" s="1115">
        <v>4089100200</v>
      </c>
      <c r="B85" s="1116">
        <v>2</v>
      </c>
      <c r="C85" s="1116">
        <v>4</v>
      </c>
      <c r="D85" s="1116">
        <v>3</v>
      </c>
      <c r="E85" s="1116" t="s">
        <v>1276</v>
      </c>
      <c r="F85" s="1116">
        <v>92</v>
      </c>
      <c r="G85" s="1116" t="s">
        <v>811</v>
      </c>
      <c r="H85" s="1116">
        <v>0</v>
      </c>
      <c r="I85" s="1119" t="s">
        <v>1204</v>
      </c>
      <c r="J85" s="1116">
        <v>1</v>
      </c>
      <c r="K85" s="1116">
        <v>19</v>
      </c>
      <c r="L85" s="1116">
        <v>1</v>
      </c>
      <c r="M85" s="1116">
        <v>4</v>
      </c>
      <c r="N85" s="1116" t="s">
        <v>1277</v>
      </c>
      <c r="O85" s="1116">
        <v>13</v>
      </c>
      <c r="P85" s="1118">
        <v>59832.950000000004</v>
      </c>
      <c r="Q85" s="1118">
        <v>10057.41</v>
      </c>
      <c r="R85" s="1118">
        <v>69890.36</v>
      </c>
      <c r="S85" s="1118">
        <v>69890.359999999986</v>
      </c>
      <c r="T85" s="1118">
        <v>69890.359999999986</v>
      </c>
      <c r="U85" s="1118">
        <v>58158.81</v>
      </c>
      <c r="V85" s="1118">
        <v>58158.81</v>
      </c>
      <c r="W85" s="1124"/>
    </row>
    <row r="86" spans="1:23">
      <c r="A86" s="1115">
        <v>4089100200</v>
      </c>
      <c r="B86" s="1116">
        <v>2</v>
      </c>
      <c r="C86" s="1116">
        <v>4</v>
      </c>
      <c r="D86" s="1116">
        <v>3</v>
      </c>
      <c r="E86" s="1116" t="s">
        <v>1276</v>
      </c>
      <c r="F86" s="1116">
        <v>92</v>
      </c>
      <c r="G86" s="1116" t="s">
        <v>811</v>
      </c>
      <c r="H86" s="1116">
        <v>0</v>
      </c>
      <c r="I86" s="1119">
        <v>33301</v>
      </c>
      <c r="J86" s="1116">
        <v>1</v>
      </c>
      <c r="K86" s="1116">
        <v>19</v>
      </c>
      <c r="L86" s="1116">
        <v>1</v>
      </c>
      <c r="M86" s="1116">
        <v>4</v>
      </c>
      <c r="N86" s="1116" t="s">
        <v>1277</v>
      </c>
      <c r="O86" s="1116">
        <v>13</v>
      </c>
      <c r="P86" s="1118">
        <v>0</v>
      </c>
      <c r="Q86" s="1118">
        <v>2043.1000000000001</v>
      </c>
      <c r="R86" s="1118">
        <v>2043.1000000000001</v>
      </c>
      <c r="S86" s="1118">
        <v>2043.1000000000001</v>
      </c>
      <c r="T86" s="1118">
        <v>2043.1000000000001</v>
      </c>
      <c r="U86" s="1118">
        <v>2043.1000000000001</v>
      </c>
      <c r="V86" s="1118">
        <v>2043.1000000000001</v>
      </c>
      <c r="W86" s="1124"/>
    </row>
    <row r="87" spans="1:23">
      <c r="A87" s="1115">
        <v>4089100200</v>
      </c>
      <c r="B87" s="1116">
        <v>2</v>
      </c>
      <c r="C87" s="1116">
        <v>4</v>
      </c>
      <c r="D87" s="1116">
        <v>3</v>
      </c>
      <c r="E87" s="1116" t="s">
        <v>1276</v>
      </c>
      <c r="F87" s="1116">
        <v>92</v>
      </c>
      <c r="G87" s="1116" t="s">
        <v>811</v>
      </c>
      <c r="H87" s="1116">
        <v>0</v>
      </c>
      <c r="I87" s="1119" t="s">
        <v>1208</v>
      </c>
      <c r="J87" s="1116">
        <v>1</v>
      </c>
      <c r="K87" s="1116">
        <v>19</v>
      </c>
      <c r="L87" s="1116">
        <v>1</v>
      </c>
      <c r="M87" s="1116">
        <v>4</v>
      </c>
      <c r="N87" s="1116" t="s">
        <v>1277</v>
      </c>
      <c r="O87" s="1116">
        <v>13</v>
      </c>
      <c r="P87" s="1118">
        <v>240920.2</v>
      </c>
      <c r="Q87" s="1118">
        <v>105068.66</v>
      </c>
      <c r="R87" s="1118">
        <v>345988.86</v>
      </c>
      <c r="S87" s="1118">
        <v>345988.8600000001</v>
      </c>
      <c r="T87" s="1118">
        <v>345988.86000000028</v>
      </c>
      <c r="U87" s="1118">
        <v>345988.86000000016</v>
      </c>
      <c r="V87" s="1118">
        <v>345988.8600000001</v>
      </c>
      <c r="W87" s="1124"/>
    </row>
    <row r="88" spans="1:23">
      <c r="A88" s="1115">
        <v>4089100200</v>
      </c>
      <c r="B88" s="1116">
        <v>2</v>
      </c>
      <c r="C88" s="1116">
        <v>4</v>
      </c>
      <c r="D88" s="1116">
        <v>3</v>
      </c>
      <c r="E88" s="1116" t="s">
        <v>1276</v>
      </c>
      <c r="F88" s="1116">
        <v>92</v>
      </c>
      <c r="G88" s="1116" t="s">
        <v>811</v>
      </c>
      <c r="H88" s="1116">
        <v>0</v>
      </c>
      <c r="I88" s="1119">
        <v>33603</v>
      </c>
      <c r="J88" s="1116">
        <v>1</v>
      </c>
      <c r="K88" s="1116">
        <v>19</v>
      </c>
      <c r="L88" s="1116">
        <v>1</v>
      </c>
      <c r="M88" s="1116">
        <v>4</v>
      </c>
      <c r="N88" s="1116" t="s">
        <v>1277</v>
      </c>
      <c r="O88" s="1116">
        <v>13</v>
      </c>
      <c r="P88" s="1118">
        <v>0</v>
      </c>
      <c r="Q88" s="1118">
        <v>43004.380000000005</v>
      </c>
      <c r="R88" s="1118">
        <v>43004.38</v>
      </c>
      <c r="S88" s="1118">
        <v>43004.38</v>
      </c>
      <c r="T88" s="1118">
        <v>43004.38</v>
      </c>
      <c r="U88" s="1118">
        <v>32720</v>
      </c>
      <c r="V88" s="1118">
        <v>32720</v>
      </c>
      <c r="W88" s="1124"/>
    </row>
    <row r="89" spans="1:23">
      <c r="A89" s="1115">
        <v>4089100200</v>
      </c>
      <c r="B89" s="1116">
        <v>2</v>
      </c>
      <c r="C89" s="1116">
        <v>4</v>
      </c>
      <c r="D89" s="1116">
        <v>3</v>
      </c>
      <c r="E89" s="1116" t="s">
        <v>1276</v>
      </c>
      <c r="F89" s="1116">
        <v>92</v>
      </c>
      <c r="G89" s="1116" t="s">
        <v>811</v>
      </c>
      <c r="H89" s="1116">
        <v>0</v>
      </c>
      <c r="I89" s="1119" t="s">
        <v>1218</v>
      </c>
      <c r="J89" s="1116">
        <v>1</v>
      </c>
      <c r="K89" s="1116">
        <v>19</v>
      </c>
      <c r="L89" s="1116">
        <v>1</v>
      </c>
      <c r="M89" s="1116">
        <v>4</v>
      </c>
      <c r="N89" s="1116" t="s">
        <v>1277</v>
      </c>
      <c r="O89" s="1116">
        <v>13</v>
      </c>
      <c r="P89" s="1118">
        <v>124447.40000000001</v>
      </c>
      <c r="Q89" s="1118">
        <v>41131.61</v>
      </c>
      <c r="R89" s="1118">
        <v>165579.01</v>
      </c>
      <c r="S89" s="1118">
        <v>165579.00999999992</v>
      </c>
      <c r="T89" s="1118">
        <v>165579.00999999995</v>
      </c>
      <c r="U89" s="1118">
        <v>165579.00999999992</v>
      </c>
      <c r="V89" s="1118">
        <v>165579.00999999992</v>
      </c>
      <c r="W89" s="1124"/>
    </row>
    <row r="90" spans="1:23">
      <c r="A90" s="1115">
        <v>4089100200</v>
      </c>
      <c r="B90" s="1116">
        <v>2</v>
      </c>
      <c r="C90" s="1116">
        <v>4</v>
      </c>
      <c r="D90" s="1116">
        <v>3</v>
      </c>
      <c r="E90" s="1116" t="s">
        <v>1276</v>
      </c>
      <c r="F90" s="1116">
        <v>92</v>
      </c>
      <c r="G90" s="1116" t="s">
        <v>811</v>
      </c>
      <c r="H90" s="1116">
        <v>0</v>
      </c>
      <c r="I90" s="1120">
        <v>34701</v>
      </c>
      <c r="J90" s="1116">
        <v>1</v>
      </c>
      <c r="K90" s="1116">
        <v>19</v>
      </c>
      <c r="L90" s="1116">
        <v>1</v>
      </c>
      <c r="M90" s="1116">
        <v>4</v>
      </c>
      <c r="N90" s="1116" t="s">
        <v>1277</v>
      </c>
      <c r="O90" s="1116">
        <v>13</v>
      </c>
      <c r="P90" s="1118">
        <v>22985.15</v>
      </c>
      <c r="Q90" s="1118">
        <v>-2024.9099999999999</v>
      </c>
      <c r="R90" s="1118">
        <v>20960.239999999998</v>
      </c>
      <c r="S90" s="1118">
        <v>20960.240000000002</v>
      </c>
      <c r="T90" s="1118">
        <v>20960.240000000002</v>
      </c>
      <c r="U90" s="1118">
        <v>20960.240000000002</v>
      </c>
      <c r="V90" s="1118">
        <v>20960.240000000002</v>
      </c>
      <c r="W90" s="1124"/>
    </row>
    <row r="91" spans="1:23">
      <c r="A91" s="1115">
        <v>4089100200</v>
      </c>
      <c r="B91" s="1116">
        <v>2</v>
      </c>
      <c r="C91" s="1116">
        <v>4</v>
      </c>
      <c r="D91" s="1116">
        <v>3</v>
      </c>
      <c r="E91" s="1116" t="s">
        <v>1276</v>
      </c>
      <c r="F91" s="1116">
        <v>92</v>
      </c>
      <c r="G91" s="1116" t="s">
        <v>811</v>
      </c>
      <c r="H91" s="1116">
        <v>0</v>
      </c>
      <c r="I91" s="1120">
        <v>34801</v>
      </c>
      <c r="J91" s="1116">
        <v>1</v>
      </c>
      <c r="K91" s="1116">
        <v>19</v>
      </c>
      <c r="L91" s="1116">
        <v>1</v>
      </c>
      <c r="M91" s="1116">
        <v>4</v>
      </c>
      <c r="N91" s="1116" t="s">
        <v>1277</v>
      </c>
      <c r="O91" s="1116">
        <v>13</v>
      </c>
      <c r="P91" s="1118">
        <v>11252.72</v>
      </c>
      <c r="Q91" s="1118">
        <v>30737.279999999999</v>
      </c>
      <c r="R91" s="1118">
        <v>41990</v>
      </c>
      <c r="S91" s="1118">
        <v>41990</v>
      </c>
      <c r="T91" s="1118">
        <v>41990</v>
      </c>
      <c r="U91" s="1118">
        <v>41990</v>
      </c>
      <c r="V91" s="1118">
        <v>41990</v>
      </c>
      <c r="W91" s="1124"/>
    </row>
    <row r="92" spans="1:23">
      <c r="A92" s="1115">
        <v>4089100200</v>
      </c>
      <c r="B92" s="1116">
        <v>2</v>
      </c>
      <c r="C92" s="1116">
        <v>4</v>
      </c>
      <c r="D92" s="1116">
        <v>3</v>
      </c>
      <c r="E92" s="1116" t="s">
        <v>1276</v>
      </c>
      <c r="F92" s="1116">
        <v>92</v>
      </c>
      <c r="G92" s="1116" t="s">
        <v>811</v>
      </c>
      <c r="H92" s="1116">
        <v>0</v>
      </c>
      <c r="I92" s="1119">
        <v>35101</v>
      </c>
      <c r="J92" s="1116">
        <v>1</v>
      </c>
      <c r="K92" s="1116">
        <v>19</v>
      </c>
      <c r="L92" s="1116">
        <v>1</v>
      </c>
      <c r="M92" s="1116">
        <v>4</v>
      </c>
      <c r="N92" s="1116" t="s">
        <v>1277</v>
      </c>
      <c r="O92" s="1116">
        <v>13</v>
      </c>
      <c r="P92" s="1118">
        <v>25587.14</v>
      </c>
      <c r="Q92" s="1118">
        <v>59994.089999999989</v>
      </c>
      <c r="R92" s="1118">
        <v>85581.23</v>
      </c>
      <c r="S92" s="1118">
        <v>85581.23</v>
      </c>
      <c r="T92" s="1118">
        <v>85581.230000000025</v>
      </c>
      <c r="U92" s="1118">
        <v>44111.21</v>
      </c>
      <c r="V92" s="1118">
        <v>44111.209999999992</v>
      </c>
      <c r="W92" s="1124"/>
    </row>
    <row r="93" spans="1:23">
      <c r="A93" s="1115">
        <v>4089100200</v>
      </c>
      <c r="B93" s="1116">
        <v>2</v>
      </c>
      <c r="C93" s="1116">
        <v>4</v>
      </c>
      <c r="D93" s="1116">
        <v>3</v>
      </c>
      <c r="E93" s="1116" t="s">
        <v>1276</v>
      </c>
      <c r="F93" s="1116">
        <v>92</v>
      </c>
      <c r="G93" s="1116" t="s">
        <v>811</v>
      </c>
      <c r="H93" s="1116">
        <v>0</v>
      </c>
      <c r="I93" s="1119">
        <v>35201</v>
      </c>
      <c r="J93" s="1116">
        <v>1</v>
      </c>
      <c r="K93" s="1116">
        <v>19</v>
      </c>
      <c r="L93" s="1116">
        <v>1</v>
      </c>
      <c r="M93" s="1116">
        <v>4</v>
      </c>
      <c r="N93" s="1116" t="s">
        <v>1277</v>
      </c>
      <c r="O93" s="1116">
        <v>13</v>
      </c>
      <c r="P93" s="1118">
        <v>198577.39</v>
      </c>
      <c r="Q93" s="1118">
        <v>41422.61</v>
      </c>
      <c r="R93" s="1118">
        <v>240000</v>
      </c>
      <c r="S93" s="1118">
        <v>240000</v>
      </c>
      <c r="T93" s="1118">
        <v>240000</v>
      </c>
      <c r="U93" s="1118">
        <v>200000</v>
      </c>
      <c r="V93" s="1118">
        <v>200000</v>
      </c>
      <c r="W93" s="1124"/>
    </row>
    <row r="94" spans="1:23">
      <c r="A94" s="1115">
        <v>4089100200</v>
      </c>
      <c r="B94" s="1116">
        <v>2</v>
      </c>
      <c r="C94" s="1116">
        <v>4</v>
      </c>
      <c r="D94" s="1116">
        <v>3</v>
      </c>
      <c r="E94" s="1116" t="s">
        <v>1276</v>
      </c>
      <c r="F94" s="1116">
        <v>92</v>
      </c>
      <c r="G94" s="1116" t="s">
        <v>811</v>
      </c>
      <c r="H94" s="1116">
        <v>0</v>
      </c>
      <c r="I94" s="1119">
        <v>35501</v>
      </c>
      <c r="J94" s="1116">
        <v>1</v>
      </c>
      <c r="K94" s="1116">
        <v>19</v>
      </c>
      <c r="L94" s="1116">
        <v>1</v>
      </c>
      <c r="M94" s="1116">
        <v>4</v>
      </c>
      <c r="N94" s="1116" t="s">
        <v>1277</v>
      </c>
      <c r="O94" s="1116">
        <v>13</v>
      </c>
      <c r="P94" s="1118">
        <v>15748.29</v>
      </c>
      <c r="Q94" s="1118">
        <v>7051.71</v>
      </c>
      <c r="R94" s="1118">
        <v>22800</v>
      </c>
      <c r="S94" s="1118">
        <v>22800</v>
      </c>
      <c r="T94" s="1118">
        <v>22800</v>
      </c>
      <c r="U94" s="1118">
        <v>19950</v>
      </c>
      <c r="V94" s="1118">
        <v>19950</v>
      </c>
      <c r="W94" s="1124"/>
    </row>
    <row r="95" spans="1:23">
      <c r="A95" s="1115">
        <v>4089100200</v>
      </c>
      <c r="B95" s="1116">
        <v>2</v>
      </c>
      <c r="C95" s="1116">
        <v>4</v>
      </c>
      <c r="D95" s="1116">
        <v>3</v>
      </c>
      <c r="E95" s="1116" t="s">
        <v>1276</v>
      </c>
      <c r="F95" s="1116">
        <v>92</v>
      </c>
      <c r="G95" s="1116" t="s">
        <v>811</v>
      </c>
      <c r="H95" s="1116">
        <v>0</v>
      </c>
      <c r="I95" s="1119">
        <v>35801</v>
      </c>
      <c r="J95" s="1116">
        <v>1</v>
      </c>
      <c r="K95" s="1116">
        <v>19</v>
      </c>
      <c r="L95" s="1116">
        <v>1</v>
      </c>
      <c r="M95" s="1116">
        <v>4</v>
      </c>
      <c r="N95" s="1116" t="s">
        <v>1277</v>
      </c>
      <c r="O95" s="1116">
        <v>13</v>
      </c>
      <c r="P95" s="1118">
        <v>428461.55</v>
      </c>
      <c r="Q95" s="1118">
        <v>-280816.60000000003</v>
      </c>
      <c r="R95" s="1118">
        <v>147644.94999999995</v>
      </c>
      <c r="S95" s="1118">
        <v>147644.94999999998</v>
      </c>
      <c r="T95" s="1118">
        <v>147644.95000000001</v>
      </c>
      <c r="U95" s="1118">
        <v>147644.95000000001</v>
      </c>
      <c r="V95" s="1118">
        <v>147644.95000000001</v>
      </c>
      <c r="W95" s="1124"/>
    </row>
    <row r="96" spans="1:23">
      <c r="A96" s="1115">
        <v>4089100200</v>
      </c>
      <c r="B96" s="1116">
        <v>2</v>
      </c>
      <c r="C96" s="1116">
        <v>4</v>
      </c>
      <c r="D96" s="1116">
        <v>3</v>
      </c>
      <c r="E96" s="1116" t="s">
        <v>1276</v>
      </c>
      <c r="F96" s="1116">
        <v>92</v>
      </c>
      <c r="G96" s="1116" t="s">
        <v>811</v>
      </c>
      <c r="H96" s="1116">
        <v>0</v>
      </c>
      <c r="I96" s="1119">
        <v>35901</v>
      </c>
      <c r="J96" s="1116">
        <v>1</v>
      </c>
      <c r="K96" s="1116">
        <v>19</v>
      </c>
      <c r="L96" s="1116">
        <v>1</v>
      </c>
      <c r="M96" s="1116">
        <v>4</v>
      </c>
      <c r="N96" s="1116" t="s">
        <v>1277</v>
      </c>
      <c r="O96" s="1116">
        <v>13</v>
      </c>
      <c r="P96" s="1118">
        <v>17375.52</v>
      </c>
      <c r="Q96" s="1118">
        <v>1874.4799999999996</v>
      </c>
      <c r="R96" s="1118">
        <v>19250</v>
      </c>
      <c r="S96" s="1118">
        <v>19250</v>
      </c>
      <c r="T96" s="1118">
        <v>19250</v>
      </c>
      <c r="U96" s="1118">
        <v>19250</v>
      </c>
      <c r="V96" s="1118">
        <v>19250</v>
      </c>
      <c r="W96" s="1124"/>
    </row>
    <row r="97" spans="1:23">
      <c r="A97" s="1115">
        <v>4089100200</v>
      </c>
      <c r="B97" s="1116">
        <v>2</v>
      </c>
      <c r="C97" s="1116">
        <v>4</v>
      </c>
      <c r="D97" s="1116">
        <v>3</v>
      </c>
      <c r="E97" s="1116" t="s">
        <v>1276</v>
      </c>
      <c r="F97" s="1116">
        <v>92</v>
      </c>
      <c r="G97" s="1116" t="s">
        <v>811</v>
      </c>
      <c r="H97" s="1116">
        <v>0</v>
      </c>
      <c r="I97" s="1119">
        <v>37201</v>
      </c>
      <c r="J97" s="1116">
        <v>1</v>
      </c>
      <c r="K97" s="1116">
        <v>19</v>
      </c>
      <c r="L97" s="1116">
        <v>1</v>
      </c>
      <c r="M97" s="1116">
        <v>4</v>
      </c>
      <c r="N97" s="1116" t="s">
        <v>1277</v>
      </c>
      <c r="O97" s="1116">
        <v>13</v>
      </c>
      <c r="P97" s="1118">
        <v>4062.98</v>
      </c>
      <c r="Q97" s="1118">
        <v>-3929.36</v>
      </c>
      <c r="R97" s="1118">
        <v>133.61999999999989</v>
      </c>
      <c r="S97" s="1118">
        <v>133.62</v>
      </c>
      <c r="T97" s="1118">
        <v>133.62</v>
      </c>
      <c r="U97" s="1118">
        <v>133.62</v>
      </c>
      <c r="V97" s="1118">
        <v>133.62</v>
      </c>
      <c r="W97" s="1124"/>
    </row>
    <row r="98" spans="1:23">
      <c r="A98" s="1115">
        <v>4089100200</v>
      </c>
      <c r="B98" s="1116">
        <v>2</v>
      </c>
      <c r="C98" s="1116">
        <v>4</v>
      </c>
      <c r="D98" s="1116">
        <v>3</v>
      </c>
      <c r="E98" s="1116" t="s">
        <v>1276</v>
      </c>
      <c r="F98" s="1116">
        <v>92</v>
      </c>
      <c r="G98" s="1116" t="s">
        <v>811</v>
      </c>
      <c r="H98" s="1116">
        <v>0</v>
      </c>
      <c r="I98" s="1119" t="s">
        <v>1248</v>
      </c>
      <c r="J98" s="1116">
        <v>1</v>
      </c>
      <c r="K98" s="1116">
        <v>19</v>
      </c>
      <c r="L98" s="1116">
        <v>1</v>
      </c>
      <c r="M98" s="1116">
        <v>4</v>
      </c>
      <c r="N98" s="1116" t="s">
        <v>1277</v>
      </c>
      <c r="O98" s="1116">
        <v>13</v>
      </c>
      <c r="P98" s="1118">
        <v>57735.85</v>
      </c>
      <c r="Q98" s="1118">
        <v>-16101.410000000002</v>
      </c>
      <c r="R98" s="1118">
        <v>41634.44</v>
      </c>
      <c r="S98" s="1118">
        <v>41634.439999999995</v>
      </c>
      <c r="T98" s="1118">
        <v>41634.44</v>
      </c>
      <c r="U98" s="1118">
        <v>41634.439999999995</v>
      </c>
      <c r="V98" s="1118">
        <v>41634.439999999995</v>
      </c>
      <c r="W98" s="1124"/>
    </row>
    <row r="99" spans="1:23">
      <c r="A99" s="1115">
        <v>4089100200</v>
      </c>
      <c r="B99" s="1116">
        <v>2</v>
      </c>
      <c r="C99" s="1116">
        <v>4</v>
      </c>
      <c r="D99" s="1116">
        <v>3</v>
      </c>
      <c r="E99" s="1116" t="s">
        <v>1276</v>
      </c>
      <c r="F99" s="1116">
        <v>92</v>
      </c>
      <c r="G99" s="1116" t="s">
        <v>811</v>
      </c>
      <c r="H99" s="1116">
        <v>0</v>
      </c>
      <c r="I99" s="1119" t="s">
        <v>1253</v>
      </c>
      <c r="J99" s="1116">
        <v>1</v>
      </c>
      <c r="K99" s="1116">
        <v>19</v>
      </c>
      <c r="L99" s="1116">
        <v>1</v>
      </c>
      <c r="M99" s="1116">
        <v>4</v>
      </c>
      <c r="N99" s="1116" t="s">
        <v>1277</v>
      </c>
      <c r="O99" s="1116">
        <v>13</v>
      </c>
      <c r="P99" s="1118">
        <v>238584.54</v>
      </c>
      <c r="Q99" s="1118">
        <v>183228.43</v>
      </c>
      <c r="R99" s="1118">
        <v>421812.97000000003</v>
      </c>
      <c r="S99" s="1118">
        <v>421812.97000000003</v>
      </c>
      <c r="T99" s="1118">
        <v>421812.97000000009</v>
      </c>
      <c r="U99" s="1118">
        <v>314475.1700000001</v>
      </c>
      <c r="V99" s="1118">
        <v>314475.1700000001</v>
      </c>
      <c r="W99" s="1124"/>
    </row>
    <row r="100" spans="1:23">
      <c r="A100" s="1115">
        <v>4089100200</v>
      </c>
      <c r="B100" s="1116">
        <v>2</v>
      </c>
      <c r="C100" s="1116">
        <v>4</v>
      </c>
      <c r="D100" s="1116">
        <v>3</v>
      </c>
      <c r="E100" s="1116" t="s">
        <v>1276</v>
      </c>
      <c r="F100" s="1116">
        <v>92</v>
      </c>
      <c r="G100" s="1116" t="s">
        <v>811</v>
      </c>
      <c r="H100" s="1116">
        <v>0</v>
      </c>
      <c r="I100" s="1119" t="s">
        <v>1255</v>
      </c>
      <c r="J100" s="1116">
        <v>1</v>
      </c>
      <c r="K100" s="1116">
        <v>19</v>
      </c>
      <c r="L100" s="1116">
        <v>1</v>
      </c>
      <c r="M100" s="1116">
        <v>4</v>
      </c>
      <c r="N100" s="1116" t="s">
        <v>1277</v>
      </c>
      <c r="O100" s="1116">
        <v>13</v>
      </c>
      <c r="P100" s="1118">
        <v>26847.71</v>
      </c>
      <c r="Q100" s="1118">
        <v>-19347.71</v>
      </c>
      <c r="R100" s="1118">
        <v>7500</v>
      </c>
      <c r="S100" s="1118">
        <v>7500</v>
      </c>
      <c r="T100" s="1118">
        <v>7500</v>
      </c>
      <c r="U100" s="1118">
        <v>7500</v>
      </c>
      <c r="V100" s="1118">
        <v>7500</v>
      </c>
      <c r="W100" s="1124"/>
    </row>
    <row r="101" spans="1:23">
      <c r="A101" s="1115">
        <v>4089100200</v>
      </c>
      <c r="B101" s="1116">
        <v>2</v>
      </c>
      <c r="C101" s="1116">
        <v>4</v>
      </c>
      <c r="D101" s="1116">
        <v>3</v>
      </c>
      <c r="E101" s="1116" t="s">
        <v>1276</v>
      </c>
      <c r="F101" s="1116">
        <v>92</v>
      </c>
      <c r="G101" s="1116" t="s">
        <v>811</v>
      </c>
      <c r="H101" s="1116">
        <v>0</v>
      </c>
      <c r="I101" s="1119" t="s">
        <v>1259</v>
      </c>
      <c r="J101" s="1116">
        <v>1</v>
      </c>
      <c r="K101" s="1116">
        <v>19</v>
      </c>
      <c r="L101" s="1116">
        <v>1</v>
      </c>
      <c r="M101" s="1116">
        <v>4</v>
      </c>
      <c r="N101" s="1116" t="s">
        <v>1277</v>
      </c>
      <c r="O101" s="1116">
        <v>13</v>
      </c>
      <c r="P101" s="1118">
        <v>6861.95</v>
      </c>
      <c r="Q101" s="1118">
        <v>-371.94999999999982</v>
      </c>
      <c r="R101" s="1118">
        <v>6490</v>
      </c>
      <c r="S101" s="1118">
        <v>6490</v>
      </c>
      <c r="T101" s="1118">
        <v>6490</v>
      </c>
      <c r="U101" s="1118">
        <v>0</v>
      </c>
      <c r="V101" s="1118">
        <v>0</v>
      </c>
      <c r="W101" s="1124"/>
    </row>
    <row r="102" spans="1:23">
      <c r="A102" s="1115">
        <v>4089100200</v>
      </c>
      <c r="B102" s="1116">
        <v>2</v>
      </c>
      <c r="C102" s="1116">
        <v>4</v>
      </c>
      <c r="D102" s="1116">
        <v>3</v>
      </c>
      <c r="E102" s="1116" t="s">
        <v>1276</v>
      </c>
      <c r="F102" s="1116">
        <v>92</v>
      </c>
      <c r="G102" s="1116" t="s">
        <v>811</v>
      </c>
      <c r="H102" s="1116">
        <v>0</v>
      </c>
      <c r="I102" s="1119" t="s">
        <v>1261</v>
      </c>
      <c r="J102" s="1116">
        <v>1</v>
      </c>
      <c r="K102" s="1116">
        <v>19</v>
      </c>
      <c r="L102" s="1116">
        <v>1</v>
      </c>
      <c r="M102" s="1116">
        <v>4</v>
      </c>
      <c r="N102" s="1116" t="s">
        <v>1277</v>
      </c>
      <c r="O102" s="1116">
        <v>13</v>
      </c>
      <c r="P102" s="1118">
        <v>7285.71</v>
      </c>
      <c r="Q102" s="1118">
        <v>-7285.71</v>
      </c>
      <c r="R102" s="1118">
        <v>0</v>
      </c>
      <c r="S102" s="1118">
        <v>0</v>
      </c>
      <c r="T102" s="1118">
        <v>0</v>
      </c>
      <c r="U102" s="1118">
        <v>0</v>
      </c>
      <c r="V102" s="1118">
        <v>0</v>
      </c>
      <c r="W102" s="1124"/>
    </row>
    <row r="103" spans="1:23">
      <c r="A103" s="1115">
        <v>4089100200</v>
      </c>
      <c r="B103" s="1116">
        <v>2</v>
      </c>
      <c r="C103" s="1116">
        <v>4</v>
      </c>
      <c r="D103" s="1116">
        <v>3</v>
      </c>
      <c r="E103" s="1116" t="s">
        <v>1276</v>
      </c>
      <c r="F103" s="1116">
        <v>92</v>
      </c>
      <c r="G103" s="1116" t="s">
        <v>811</v>
      </c>
      <c r="H103" s="1116">
        <v>0</v>
      </c>
      <c r="I103" s="1119">
        <v>39801</v>
      </c>
      <c r="J103" s="1116">
        <v>1</v>
      </c>
      <c r="K103" s="1116">
        <v>19</v>
      </c>
      <c r="L103" s="1116">
        <v>1</v>
      </c>
      <c r="M103" s="1116">
        <v>4</v>
      </c>
      <c r="N103" s="1116" t="s">
        <v>1277</v>
      </c>
      <c r="O103" s="1116">
        <v>13</v>
      </c>
      <c r="P103" s="1118">
        <v>483390.88</v>
      </c>
      <c r="Q103" s="1118">
        <v>112529.12</v>
      </c>
      <c r="R103" s="1118">
        <v>595920</v>
      </c>
      <c r="S103" s="1118">
        <v>595920</v>
      </c>
      <c r="T103" s="1118">
        <v>595920</v>
      </c>
      <c r="U103" s="1118">
        <v>44928</v>
      </c>
      <c r="V103" s="1118">
        <v>44928</v>
      </c>
      <c r="W103" s="1124"/>
    </row>
    <row r="104" spans="1:23">
      <c r="A104" s="1115">
        <v>4089100300</v>
      </c>
      <c r="B104" s="1116">
        <v>2</v>
      </c>
      <c r="C104" s="1116">
        <v>4</v>
      </c>
      <c r="D104" s="1116">
        <v>3</v>
      </c>
      <c r="E104" s="1116" t="s">
        <v>1276</v>
      </c>
      <c r="F104" s="1116">
        <v>92</v>
      </c>
      <c r="G104" s="1116" t="s">
        <v>811</v>
      </c>
      <c r="H104" s="1116">
        <v>0</v>
      </c>
      <c r="I104" s="1119">
        <v>11301</v>
      </c>
      <c r="J104" s="1116">
        <v>1</v>
      </c>
      <c r="K104" s="1116">
        <v>19</v>
      </c>
      <c r="L104" s="1116">
        <v>1</v>
      </c>
      <c r="M104" s="1116">
        <v>4</v>
      </c>
      <c r="N104" s="1116" t="s">
        <v>1277</v>
      </c>
      <c r="O104" s="1116">
        <v>13</v>
      </c>
      <c r="P104" s="1118">
        <v>3153923.74</v>
      </c>
      <c r="Q104" s="1118">
        <v>672930.14</v>
      </c>
      <c r="R104" s="1118">
        <v>3826853.88</v>
      </c>
      <c r="S104" s="1118">
        <v>3826853.8800000008</v>
      </c>
      <c r="T104" s="1118">
        <v>3826853.8800000008</v>
      </c>
      <c r="U104" s="1118">
        <v>3826853.8800000013</v>
      </c>
      <c r="V104" s="1118">
        <v>3826853.8800000008</v>
      </c>
      <c r="W104" s="1124"/>
    </row>
    <row r="105" spans="1:23">
      <c r="A105" s="1115">
        <v>4089100300</v>
      </c>
      <c r="B105" s="1116">
        <v>2</v>
      </c>
      <c r="C105" s="1116">
        <v>4</v>
      </c>
      <c r="D105" s="1116">
        <v>3</v>
      </c>
      <c r="E105" s="1116" t="s">
        <v>1276</v>
      </c>
      <c r="F105" s="1116">
        <v>92</v>
      </c>
      <c r="G105" s="1116" t="s">
        <v>811</v>
      </c>
      <c r="H105" s="1116">
        <v>0</v>
      </c>
      <c r="I105" s="1119">
        <v>11303</v>
      </c>
      <c r="J105" s="1116">
        <v>1</v>
      </c>
      <c r="K105" s="1116">
        <v>19</v>
      </c>
      <c r="L105" s="1116">
        <v>1</v>
      </c>
      <c r="M105" s="1116">
        <v>4</v>
      </c>
      <c r="N105" s="1116" t="s">
        <v>1277</v>
      </c>
      <c r="O105" s="1116">
        <v>13</v>
      </c>
      <c r="P105" s="1118">
        <v>15427.61</v>
      </c>
      <c r="Q105" s="1118">
        <v>18352.09</v>
      </c>
      <c r="R105" s="1118">
        <v>33779.699999999997</v>
      </c>
      <c r="S105" s="1118">
        <v>33779.699999999997</v>
      </c>
      <c r="T105" s="1118">
        <v>33779.699999999997</v>
      </c>
      <c r="U105" s="1118">
        <v>33779.700000000004</v>
      </c>
      <c r="V105" s="1118">
        <v>33779.699999999997</v>
      </c>
      <c r="W105" s="1124"/>
    </row>
    <row r="106" spans="1:23">
      <c r="A106" s="1115">
        <v>4089100300</v>
      </c>
      <c r="B106" s="1116">
        <v>2</v>
      </c>
      <c r="C106" s="1116">
        <v>4</v>
      </c>
      <c r="D106" s="1116">
        <v>3</v>
      </c>
      <c r="E106" s="1116" t="s">
        <v>1276</v>
      </c>
      <c r="F106" s="1116">
        <v>92</v>
      </c>
      <c r="G106" s="1116" t="s">
        <v>811</v>
      </c>
      <c r="H106" s="1116">
        <v>0</v>
      </c>
      <c r="I106" s="1119">
        <v>11308</v>
      </c>
      <c r="J106" s="1116">
        <v>1</v>
      </c>
      <c r="K106" s="1116">
        <v>19</v>
      </c>
      <c r="L106" s="1116">
        <v>1</v>
      </c>
      <c r="M106" s="1116">
        <v>4</v>
      </c>
      <c r="N106" s="1116" t="s">
        <v>1277</v>
      </c>
      <c r="O106" s="1116">
        <v>13</v>
      </c>
      <c r="P106" s="1118">
        <v>128201.57</v>
      </c>
      <c r="Q106" s="1118">
        <v>51798.43</v>
      </c>
      <c r="R106" s="1118">
        <v>180000</v>
      </c>
      <c r="S106" s="1118">
        <v>180000</v>
      </c>
      <c r="T106" s="1118">
        <v>180000</v>
      </c>
      <c r="U106" s="1118">
        <v>180000</v>
      </c>
      <c r="V106" s="1118">
        <v>180000</v>
      </c>
      <c r="W106" s="1124"/>
    </row>
    <row r="107" spans="1:23">
      <c r="A107" s="1115">
        <v>4089100300</v>
      </c>
      <c r="B107" s="1116">
        <v>2</v>
      </c>
      <c r="C107" s="1116">
        <v>4</v>
      </c>
      <c r="D107" s="1116">
        <v>3</v>
      </c>
      <c r="E107" s="1116" t="s">
        <v>1276</v>
      </c>
      <c r="F107" s="1116">
        <v>92</v>
      </c>
      <c r="G107" s="1116" t="s">
        <v>811</v>
      </c>
      <c r="H107" s="1116">
        <v>0</v>
      </c>
      <c r="I107" s="1119">
        <v>13201</v>
      </c>
      <c r="J107" s="1116">
        <v>1</v>
      </c>
      <c r="K107" s="1116">
        <v>19</v>
      </c>
      <c r="L107" s="1116">
        <v>1</v>
      </c>
      <c r="M107" s="1116">
        <v>4</v>
      </c>
      <c r="N107" s="1116" t="s">
        <v>1277</v>
      </c>
      <c r="O107" s="1116">
        <v>13</v>
      </c>
      <c r="P107" s="1118">
        <v>431986.47000000003</v>
      </c>
      <c r="Q107" s="1118">
        <v>7418</v>
      </c>
      <c r="R107" s="1118">
        <v>439404.47000000003</v>
      </c>
      <c r="S107" s="1118">
        <v>439404.47000000003</v>
      </c>
      <c r="T107" s="1118">
        <v>439404.47000000003</v>
      </c>
      <c r="U107" s="1118">
        <v>439404.47000000003</v>
      </c>
      <c r="V107" s="1118">
        <v>439404.47000000003</v>
      </c>
      <c r="W107" s="1124"/>
    </row>
    <row r="108" spans="1:23">
      <c r="A108" s="1115">
        <v>4089100300</v>
      </c>
      <c r="B108" s="1116">
        <v>2</v>
      </c>
      <c r="C108" s="1116">
        <v>4</v>
      </c>
      <c r="D108" s="1116">
        <v>3</v>
      </c>
      <c r="E108" s="1116" t="s">
        <v>1276</v>
      </c>
      <c r="F108" s="1116">
        <v>92</v>
      </c>
      <c r="G108" s="1116" t="s">
        <v>811</v>
      </c>
      <c r="H108" s="1116">
        <v>0</v>
      </c>
      <c r="I108" s="1119">
        <v>13202</v>
      </c>
      <c r="J108" s="1116">
        <v>1</v>
      </c>
      <c r="K108" s="1116">
        <v>19</v>
      </c>
      <c r="L108" s="1116">
        <v>1</v>
      </c>
      <c r="M108" s="1116">
        <v>4</v>
      </c>
      <c r="N108" s="1116" t="s">
        <v>1277</v>
      </c>
      <c r="O108" s="1116">
        <v>13</v>
      </c>
      <c r="P108" s="1118">
        <v>454203.59</v>
      </c>
      <c r="Q108" s="1118">
        <v>131898.19</v>
      </c>
      <c r="R108" s="1118">
        <v>586101.78</v>
      </c>
      <c r="S108" s="1118">
        <v>586101.78000000014</v>
      </c>
      <c r="T108" s="1118">
        <v>586101.78</v>
      </c>
      <c r="U108" s="1118">
        <v>586101.78</v>
      </c>
      <c r="V108" s="1118">
        <v>586101.78</v>
      </c>
      <c r="W108" s="1124"/>
    </row>
    <row r="109" spans="1:23">
      <c r="A109" s="1115">
        <v>4089100300</v>
      </c>
      <c r="B109" s="1116">
        <v>2</v>
      </c>
      <c r="C109" s="1116">
        <v>4</v>
      </c>
      <c r="D109" s="1116">
        <v>3</v>
      </c>
      <c r="E109" s="1116" t="s">
        <v>1276</v>
      </c>
      <c r="F109" s="1116">
        <v>92</v>
      </c>
      <c r="G109" s="1116" t="s">
        <v>811</v>
      </c>
      <c r="H109" s="1116">
        <v>0</v>
      </c>
      <c r="I109" s="1119">
        <v>13301</v>
      </c>
      <c r="J109" s="1116">
        <v>1</v>
      </c>
      <c r="K109" s="1116">
        <v>19</v>
      </c>
      <c r="L109" s="1116">
        <v>1</v>
      </c>
      <c r="M109" s="1116">
        <v>4</v>
      </c>
      <c r="N109" s="1116" t="s">
        <v>1277</v>
      </c>
      <c r="O109" s="1116">
        <v>13</v>
      </c>
      <c r="P109" s="1118">
        <v>411417.25</v>
      </c>
      <c r="Q109" s="1118">
        <v>-62026.549999999988</v>
      </c>
      <c r="R109" s="1118">
        <v>349390.70000000007</v>
      </c>
      <c r="S109" s="1118">
        <v>349390.7</v>
      </c>
      <c r="T109" s="1118">
        <v>349390.69999999995</v>
      </c>
      <c r="U109" s="1118">
        <v>349390.7</v>
      </c>
      <c r="V109" s="1118">
        <v>349390.69999999995</v>
      </c>
      <c r="W109" s="1124"/>
    </row>
    <row r="110" spans="1:23">
      <c r="A110" s="1115">
        <v>4089100300</v>
      </c>
      <c r="B110" s="1116">
        <v>2</v>
      </c>
      <c r="C110" s="1116">
        <v>4</v>
      </c>
      <c r="D110" s="1116">
        <v>3</v>
      </c>
      <c r="E110" s="1116" t="s">
        <v>1276</v>
      </c>
      <c r="F110" s="1116">
        <v>92</v>
      </c>
      <c r="G110" s="1116" t="s">
        <v>811</v>
      </c>
      <c r="H110" s="1116">
        <v>0</v>
      </c>
      <c r="I110" s="1119">
        <v>14101</v>
      </c>
      <c r="J110" s="1116">
        <v>1</v>
      </c>
      <c r="K110" s="1116">
        <v>19</v>
      </c>
      <c r="L110" s="1116">
        <v>1</v>
      </c>
      <c r="M110" s="1116">
        <v>4</v>
      </c>
      <c r="N110" s="1116" t="s">
        <v>1277</v>
      </c>
      <c r="O110" s="1116">
        <v>13</v>
      </c>
      <c r="P110" s="1118">
        <v>312523.42</v>
      </c>
      <c r="Q110" s="1118">
        <v>119885.34</v>
      </c>
      <c r="R110" s="1118">
        <v>432408.76</v>
      </c>
      <c r="S110" s="1118">
        <v>432408.76</v>
      </c>
      <c r="T110" s="1118">
        <v>432408.75999999995</v>
      </c>
      <c r="U110" s="1118">
        <v>394150.21000000008</v>
      </c>
      <c r="V110" s="1118">
        <v>394150.21000000008</v>
      </c>
      <c r="W110" s="1124"/>
    </row>
    <row r="111" spans="1:23">
      <c r="A111" s="1115">
        <v>4089100300</v>
      </c>
      <c r="B111" s="1116">
        <v>2</v>
      </c>
      <c r="C111" s="1116">
        <v>4</v>
      </c>
      <c r="D111" s="1116">
        <v>3</v>
      </c>
      <c r="E111" s="1116" t="s">
        <v>1276</v>
      </c>
      <c r="F111" s="1116">
        <v>92</v>
      </c>
      <c r="G111" s="1116" t="s">
        <v>811</v>
      </c>
      <c r="H111" s="1116">
        <v>0</v>
      </c>
      <c r="I111" s="1119">
        <v>14201</v>
      </c>
      <c r="J111" s="1116">
        <v>1</v>
      </c>
      <c r="K111" s="1116">
        <v>19</v>
      </c>
      <c r="L111" s="1116">
        <v>1</v>
      </c>
      <c r="M111" s="1116">
        <v>4</v>
      </c>
      <c r="N111" s="1116" t="s">
        <v>1277</v>
      </c>
      <c r="O111" s="1116">
        <v>13</v>
      </c>
      <c r="P111" s="1118">
        <v>166728.82</v>
      </c>
      <c r="Q111" s="1118">
        <v>65325.850000000006</v>
      </c>
      <c r="R111" s="1118">
        <v>232054.67</v>
      </c>
      <c r="S111" s="1118">
        <v>232054.67</v>
      </c>
      <c r="T111" s="1118">
        <v>232054.67000000004</v>
      </c>
      <c r="U111" s="1118">
        <v>154319.38</v>
      </c>
      <c r="V111" s="1118">
        <v>154319.38</v>
      </c>
      <c r="W111" s="1124"/>
    </row>
    <row r="112" spans="1:23">
      <c r="A112" s="1115">
        <v>4089100300</v>
      </c>
      <c r="B112" s="1116">
        <v>2</v>
      </c>
      <c r="C112" s="1116">
        <v>4</v>
      </c>
      <c r="D112" s="1116">
        <v>3</v>
      </c>
      <c r="E112" s="1116" t="s">
        <v>1276</v>
      </c>
      <c r="F112" s="1116">
        <v>92</v>
      </c>
      <c r="G112" s="1116" t="s">
        <v>811</v>
      </c>
      <c r="H112" s="1116">
        <v>0</v>
      </c>
      <c r="I112" s="1119">
        <v>14301</v>
      </c>
      <c r="J112" s="1116">
        <v>1</v>
      </c>
      <c r="K112" s="1116">
        <v>19</v>
      </c>
      <c r="L112" s="1116">
        <v>1</v>
      </c>
      <c r="M112" s="1116">
        <v>4</v>
      </c>
      <c r="N112" s="1116" t="s">
        <v>1277</v>
      </c>
      <c r="O112" s="1116">
        <v>13</v>
      </c>
      <c r="P112" s="1118">
        <v>209062.34</v>
      </c>
      <c r="Q112" s="1118">
        <v>75693.860000000015</v>
      </c>
      <c r="R112" s="1118">
        <v>284756.2</v>
      </c>
      <c r="S112" s="1118">
        <v>284756.2</v>
      </c>
      <c r="T112" s="1118">
        <v>284756.2</v>
      </c>
      <c r="U112" s="1118">
        <v>93282.39</v>
      </c>
      <c r="V112" s="1118">
        <v>93282.39</v>
      </c>
      <c r="W112" s="1124"/>
    </row>
    <row r="113" spans="1:23">
      <c r="A113" s="1115">
        <v>4089100300</v>
      </c>
      <c r="B113" s="1116">
        <v>2</v>
      </c>
      <c r="C113" s="1116">
        <v>4</v>
      </c>
      <c r="D113" s="1116">
        <v>3</v>
      </c>
      <c r="E113" s="1116" t="s">
        <v>1276</v>
      </c>
      <c r="F113" s="1116">
        <v>92</v>
      </c>
      <c r="G113" s="1116" t="s">
        <v>811</v>
      </c>
      <c r="H113" s="1116">
        <v>0</v>
      </c>
      <c r="I113" s="1119">
        <v>15101</v>
      </c>
      <c r="J113" s="1116">
        <v>1</v>
      </c>
      <c r="K113" s="1116">
        <v>19</v>
      </c>
      <c r="L113" s="1116">
        <v>1</v>
      </c>
      <c r="M113" s="1116">
        <v>4</v>
      </c>
      <c r="N113" s="1116" t="s">
        <v>1277</v>
      </c>
      <c r="O113" s="1116">
        <v>13</v>
      </c>
      <c r="P113" s="1118">
        <v>276452.28000000003</v>
      </c>
      <c r="Q113" s="1118">
        <v>59497.079999999994</v>
      </c>
      <c r="R113" s="1118">
        <v>335949.36</v>
      </c>
      <c r="S113" s="1118">
        <v>335949.36</v>
      </c>
      <c r="T113" s="1118">
        <v>335949.3600000001</v>
      </c>
      <c r="U113" s="1118">
        <v>10567.54</v>
      </c>
      <c r="V113" s="1118">
        <v>10567.54</v>
      </c>
      <c r="W113" s="1124"/>
    </row>
    <row r="114" spans="1:23">
      <c r="A114" s="1115">
        <v>4089100300</v>
      </c>
      <c r="B114" s="1116">
        <v>2</v>
      </c>
      <c r="C114" s="1116">
        <v>4</v>
      </c>
      <c r="D114" s="1116">
        <v>3</v>
      </c>
      <c r="E114" s="1116" t="s">
        <v>1276</v>
      </c>
      <c r="F114" s="1116">
        <v>92</v>
      </c>
      <c r="G114" s="1116" t="s">
        <v>811</v>
      </c>
      <c r="H114" s="1116">
        <v>0</v>
      </c>
      <c r="I114" s="1119">
        <v>15404</v>
      </c>
      <c r="J114" s="1116">
        <v>1</v>
      </c>
      <c r="K114" s="1116">
        <v>19</v>
      </c>
      <c r="L114" s="1116">
        <v>1</v>
      </c>
      <c r="M114" s="1116">
        <v>4</v>
      </c>
      <c r="N114" s="1116" t="s">
        <v>1277</v>
      </c>
      <c r="O114" s="1116">
        <v>13</v>
      </c>
      <c r="P114" s="1118">
        <v>19987.900000000001</v>
      </c>
      <c r="Q114" s="1118">
        <v>6617.6500000000005</v>
      </c>
      <c r="R114" s="1118">
        <v>26605.550000000007</v>
      </c>
      <c r="S114" s="1118">
        <v>26605.550000000007</v>
      </c>
      <c r="T114" s="1118">
        <v>26605.55</v>
      </c>
      <c r="U114" s="1118">
        <v>26605.549999999996</v>
      </c>
      <c r="V114" s="1118">
        <v>26605.549999999996</v>
      </c>
      <c r="W114" s="1124"/>
    </row>
    <row r="115" spans="1:23">
      <c r="A115" s="1115">
        <v>4089100300</v>
      </c>
      <c r="B115" s="1116">
        <v>2</v>
      </c>
      <c r="C115" s="1116">
        <v>4</v>
      </c>
      <c r="D115" s="1116">
        <v>3</v>
      </c>
      <c r="E115" s="1116" t="s">
        <v>1276</v>
      </c>
      <c r="F115" s="1116">
        <v>92</v>
      </c>
      <c r="G115" s="1116" t="s">
        <v>811</v>
      </c>
      <c r="H115" s="1116">
        <v>0</v>
      </c>
      <c r="I115" s="1119">
        <v>15901</v>
      </c>
      <c r="J115" s="1116">
        <v>1</v>
      </c>
      <c r="K115" s="1116">
        <v>19</v>
      </c>
      <c r="L115" s="1116">
        <v>1</v>
      </c>
      <c r="M115" s="1116">
        <v>4</v>
      </c>
      <c r="N115" s="1116" t="s">
        <v>1277</v>
      </c>
      <c r="O115" s="1116">
        <v>13</v>
      </c>
      <c r="P115" s="1118">
        <v>37993.46</v>
      </c>
      <c r="Q115" s="1118">
        <v>76173.509999999995</v>
      </c>
      <c r="R115" s="1118">
        <v>114166.97</v>
      </c>
      <c r="S115" s="1118">
        <v>114166.96999999997</v>
      </c>
      <c r="T115" s="1118">
        <v>114166.96999999999</v>
      </c>
      <c r="U115" s="1118">
        <v>110135.76999999996</v>
      </c>
      <c r="V115" s="1118">
        <v>110135.76999999999</v>
      </c>
      <c r="W115" s="1124"/>
    </row>
    <row r="116" spans="1:23">
      <c r="A116" s="1115">
        <v>4089100300</v>
      </c>
      <c r="B116" s="1116">
        <v>2</v>
      </c>
      <c r="C116" s="1116">
        <v>4</v>
      </c>
      <c r="D116" s="1116">
        <v>3</v>
      </c>
      <c r="E116" s="1116" t="s">
        <v>1276</v>
      </c>
      <c r="F116" s="1116">
        <v>92</v>
      </c>
      <c r="G116" s="1116" t="s">
        <v>811</v>
      </c>
      <c r="H116" s="1116">
        <v>0</v>
      </c>
      <c r="I116" s="1119">
        <v>17102</v>
      </c>
      <c r="J116" s="1116">
        <v>1</v>
      </c>
      <c r="K116" s="1116">
        <v>19</v>
      </c>
      <c r="L116" s="1116">
        <v>1</v>
      </c>
      <c r="M116" s="1116">
        <v>4</v>
      </c>
      <c r="N116" s="1116" t="s">
        <v>1277</v>
      </c>
      <c r="O116" s="1116">
        <v>13</v>
      </c>
      <c r="P116" s="1118">
        <v>178875.87</v>
      </c>
      <c r="Q116" s="1118">
        <v>-3507.3</v>
      </c>
      <c r="R116" s="1118">
        <v>175368.57</v>
      </c>
      <c r="S116" s="1118">
        <v>175368.57</v>
      </c>
      <c r="T116" s="1118">
        <v>175368.57</v>
      </c>
      <c r="U116" s="1118">
        <v>175368.57</v>
      </c>
      <c r="V116" s="1118">
        <v>175368.57</v>
      </c>
      <c r="W116" s="1124"/>
    </row>
    <row r="117" spans="1:23">
      <c r="A117" s="1115">
        <v>4089100300</v>
      </c>
      <c r="B117" s="1116">
        <v>2</v>
      </c>
      <c r="C117" s="1116">
        <v>4</v>
      </c>
      <c r="D117" s="1116">
        <v>3</v>
      </c>
      <c r="E117" s="1116" t="s">
        <v>1276</v>
      </c>
      <c r="F117" s="1116">
        <v>92</v>
      </c>
      <c r="G117" s="1116" t="s">
        <v>811</v>
      </c>
      <c r="H117" s="1116">
        <v>0</v>
      </c>
      <c r="I117" s="1119" t="s">
        <v>1136</v>
      </c>
      <c r="J117" s="1116">
        <v>1</v>
      </c>
      <c r="K117" s="1116">
        <v>19</v>
      </c>
      <c r="L117" s="1116">
        <v>1</v>
      </c>
      <c r="M117" s="1116">
        <v>4</v>
      </c>
      <c r="N117" s="1116" t="s">
        <v>1277</v>
      </c>
      <c r="O117" s="1116">
        <v>13</v>
      </c>
      <c r="P117" s="1118">
        <v>8278.07</v>
      </c>
      <c r="Q117" s="1118">
        <v>-1180.2200000000003</v>
      </c>
      <c r="R117" s="1118">
        <v>7097.85</v>
      </c>
      <c r="S117" s="1118">
        <v>7097.85</v>
      </c>
      <c r="T117" s="1118">
        <v>7097.85</v>
      </c>
      <c r="U117" s="1118">
        <v>6915.84</v>
      </c>
      <c r="V117" s="1118">
        <v>6915.84</v>
      </c>
      <c r="W117" s="1124"/>
    </row>
    <row r="118" spans="1:23">
      <c r="A118" s="1115">
        <v>4089100300</v>
      </c>
      <c r="B118" s="1116">
        <v>2</v>
      </c>
      <c r="C118" s="1116">
        <v>4</v>
      </c>
      <c r="D118" s="1116">
        <v>3</v>
      </c>
      <c r="E118" s="1116" t="s">
        <v>1276</v>
      </c>
      <c r="F118" s="1116">
        <v>92</v>
      </c>
      <c r="G118" s="1116" t="s">
        <v>811</v>
      </c>
      <c r="H118" s="1116">
        <v>0</v>
      </c>
      <c r="I118" s="1119">
        <v>22101</v>
      </c>
      <c r="J118" s="1116">
        <v>1</v>
      </c>
      <c r="K118" s="1116">
        <v>19</v>
      </c>
      <c r="L118" s="1116">
        <v>1</v>
      </c>
      <c r="M118" s="1116">
        <v>4</v>
      </c>
      <c r="N118" s="1116" t="s">
        <v>1277</v>
      </c>
      <c r="O118" s="1116">
        <v>13</v>
      </c>
      <c r="P118" s="1118">
        <v>7994.97</v>
      </c>
      <c r="Q118" s="1118">
        <v>3922.76</v>
      </c>
      <c r="R118" s="1118">
        <v>11917.730000000003</v>
      </c>
      <c r="S118" s="1118">
        <v>11917.730000000003</v>
      </c>
      <c r="T118" s="1118">
        <v>11917.730000000003</v>
      </c>
      <c r="U118" s="1118">
        <v>8628.2000000000007</v>
      </c>
      <c r="V118" s="1118">
        <v>8628.2000000000007</v>
      </c>
      <c r="W118" s="1124"/>
    </row>
    <row r="119" spans="1:23">
      <c r="A119" s="1115">
        <v>4089100300</v>
      </c>
      <c r="B119" s="1116">
        <v>2</v>
      </c>
      <c r="C119" s="1116">
        <v>4</v>
      </c>
      <c r="D119" s="1116">
        <v>3</v>
      </c>
      <c r="E119" s="1116" t="s">
        <v>1276</v>
      </c>
      <c r="F119" s="1116">
        <v>92</v>
      </c>
      <c r="G119" s="1116" t="s">
        <v>811</v>
      </c>
      <c r="H119" s="1116">
        <v>0</v>
      </c>
      <c r="I119" s="1119" t="s">
        <v>1150</v>
      </c>
      <c r="J119" s="1116">
        <v>1</v>
      </c>
      <c r="K119" s="1116">
        <v>19</v>
      </c>
      <c r="L119" s="1116">
        <v>1</v>
      </c>
      <c r="M119" s="1116">
        <v>4</v>
      </c>
      <c r="N119" s="1116" t="s">
        <v>1277</v>
      </c>
      <c r="O119" s="1116">
        <v>13</v>
      </c>
      <c r="P119" s="1118">
        <v>0</v>
      </c>
      <c r="Q119" s="1118">
        <v>6194.04</v>
      </c>
      <c r="R119" s="1118">
        <v>6194.04</v>
      </c>
      <c r="S119" s="1118">
        <v>6194.04</v>
      </c>
      <c r="T119" s="1118">
        <v>6194.04</v>
      </c>
      <c r="U119" s="1118">
        <v>6194.04</v>
      </c>
      <c r="V119" s="1118">
        <v>6194.04</v>
      </c>
      <c r="W119" s="1124"/>
    </row>
    <row r="120" spans="1:23">
      <c r="A120" s="1115">
        <v>4089100300</v>
      </c>
      <c r="B120" s="1116">
        <v>2</v>
      </c>
      <c r="C120" s="1116">
        <v>4</v>
      </c>
      <c r="D120" s="1116">
        <v>3</v>
      </c>
      <c r="E120" s="1116" t="s">
        <v>1276</v>
      </c>
      <c r="F120" s="1116">
        <v>92</v>
      </c>
      <c r="G120" s="1116" t="s">
        <v>811</v>
      </c>
      <c r="H120" s="1116">
        <v>0</v>
      </c>
      <c r="I120" s="1120" t="s">
        <v>1160</v>
      </c>
      <c r="J120" s="1116">
        <v>1</v>
      </c>
      <c r="K120" s="1116">
        <v>19</v>
      </c>
      <c r="L120" s="1116">
        <v>1</v>
      </c>
      <c r="M120" s="1116">
        <v>4</v>
      </c>
      <c r="N120" s="1116" t="s">
        <v>1277</v>
      </c>
      <c r="O120" s="1116">
        <v>13</v>
      </c>
      <c r="P120" s="1118">
        <v>56079.700000000004</v>
      </c>
      <c r="Q120" s="1118">
        <v>13620.58</v>
      </c>
      <c r="R120" s="1118">
        <v>69700.28</v>
      </c>
      <c r="S120" s="1118">
        <v>69700.279999999926</v>
      </c>
      <c r="T120" s="1118">
        <v>69700.279999999897</v>
      </c>
      <c r="U120" s="1118">
        <v>66735.129999999917</v>
      </c>
      <c r="V120" s="1118">
        <v>66735.129999999917</v>
      </c>
      <c r="W120" s="1124"/>
    </row>
    <row r="121" spans="1:23">
      <c r="A121" s="1115">
        <v>4089100300</v>
      </c>
      <c r="B121" s="1116">
        <v>2</v>
      </c>
      <c r="C121" s="1116">
        <v>4</v>
      </c>
      <c r="D121" s="1116">
        <v>3</v>
      </c>
      <c r="E121" s="1116" t="s">
        <v>1276</v>
      </c>
      <c r="F121" s="1116">
        <v>92</v>
      </c>
      <c r="G121" s="1116" t="s">
        <v>811</v>
      </c>
      <c r="H121" s="1116">
        <v>0</v>
      </c>
      <c r="I121" s="1119" t="s">
        <v>1168</v>
      </c>
      <c r="J121" s="1116">
        <v>1</v>
      </c>
      <c r="K121" s="1116">
        <v>19</v>
      </c>
      <c r="L121" s="1116">
        <v>1</v>
      </c>
      <c r="M121" s="1116">
        <v>4</v>
      </c>
      <c r="N121" s="1116" t="s">
        <v>1277</v>
      </c>
      <c r="O121" s="1116">
        <v>13</v>
      </c>
      <c r="P121" s="1118">
        <v>798.88</v>
      </c>
      <c r="Q121" s="1118">
        <v>18503.349999999999</v>
      </c>
      <c r="R121" s="1118">
        <v>19302.23</v>
      </c>
      <c r="S121" s="1118">
        <v>19302.23</v>
      </c>
      <c r="T121" s="1118">
        <v>19302.230000000003</v>
      </c>
      <c r="U121" s="1118">
        <v>19302.23</v>
      </c>
      <c r="V121" s="1118">
        <v>19302.230000000003</v>
      </c>
      <c r="W121" s="1124"/>
    </row>
    <row r="122" spans="1:23">
      <c r="A122" s="1115">
        <v>4089100300</v>
      </c>
      <c r="B122" s="1116">
        <v>2</v>
      </c>
      <c r="C122" s="1116">
        <v>4</v>
      </c>
      <c r="D122" s="1116">
        <v>3</v>
      </c>
      <c r="E122" s="1116" t="s">
        <v>1276</v>
      </c>
      <c r="F122" s="1116">
        <v>92</v>
      </c>
      <c r="G122" s="1116" t="s">
        <v>811</v>
      </c>
      <c r="H122" s="1116">
        <v>0</v>
      </c>
      <c r="I122" s="1119" t="s">
        <v>1170</v>
      </c>
      <c r="J122" s="1116">
        <v>1</v>
      </c>
      <c r="K122" s="1116">
        <v>19</v>
      </c>
      <c r="L122" s="1116">
        <v>1</v>
      </c>
      <c r="M122" s="1116">
        <v>4</v>
      </c>
      <c r="N122" s="1116" t="s">
        <v>1277</v>
      </c>
      <c r="O122" s="1116">
        <v>13</v>
      </c>
      <c r="P122" s="1118">
        <v>31734.73</v>
      </c>
      <c r="Q122" s="1118">
        <v>41154.629999999997</v>
      </c>
      <c r="R122" s="1118">
        <v>72889.36</v>
      </c>
      <c r="S122" s="1118">
        <v>72889.36</v>
      </c>
      <c r="T122" s="1118">
        <v>72889.359999999986</v>
      </c>
      <c r="U122" s="1118">
        <v>69529.61</v>
      </c>
      <c r="V122" s="1118">
        <v>69529.61</v>
      </c>
      <c r="W122" s="1124"/>
    </row>
    <row r="123" spans="1:23">
      <c r="A123" s="1115">
        <v>4089100300</v>
      </c>
      <c r="B123" s="1116">
        <v>2</v>
      </c>
      <c r="C123" s="1116">
        <v>4</v>
      </c>
      <c r="D123" s="1116">
        <v>3</v>
      </c>
      <c r="E123" s="1116" t="s">
        <v>1276</v>
      </c>
      <c r="F123" s="1116">
        <v>92</v>
      </c>
      <c r="G123" s="1116" t="s">
        <v>811</v>
      </c>
      <c r="H123" s="1116">
        <v>0</v>
      </c>
      <c r="I123" s="1119" t="s">
        <v>1176</v>
      </c>
      <c r="J123" s="1116">
        <v>1</v>
      </c>
      <c r="K123" s="1116">
        <v>19</v>
      </c>
      <c r="L123" s="1116">
        <v>1</v>
      </c>
      <c r="M123" s="1116">
        <v>4</v>
      </c>
      <c r="N123" s="1116" t="s">
        <v>1277</v>
      </c>
      <c r="O123" s="1116">
        <v>13</v>
      </c>
      <c r="P123" s="1118">
        <v>721978.04</v>
      </c>
      <c r="Q123" s="1118">
        <v>142507.97</v>
      </c>
      <c r="R123" s="1118">
        <v>864486.01</v>
      </c>
      <c r="S123" s="1118">
        <v>864486.00999999978</v>
      </c>
      <c r="T123" s="1118">
        <v>864486.00999999978</v>
      </c>
      <c r="U123" s="1118">
        <v>864486.01000000013</v>
      </c>
      <c r="V123" s="1118">
        <v>864486.01000000013</v>
      </c>
      <c r="W123" s="1124"/>
    </row>
    <row r="124" spans="1:23">
      <c r="A124" s="1115">
        <v>4089100300</v>
      </c>
      <c r="B124" s="1116">
        <v>2</v>
      </c>
      <c r="C124" s="1116">
        <v>4</v>
      </c>
      <c r="D124" s="1116">
        <v>3</v>
      </c>
      <c r="E124" s="1116" t="s">
        <v>1276</v>
      </c>
      <c r="F124" s="1116">
        <v>92</v>
      </c>
      <c r="G124" s="1116" t="s">
        <v>811</v>
      </c>
      <c r="H124" s="1116">
        <v>0</v>
      </c>
      <c r="I124" s="1119" t="s">
        <v>1178</v>
      </c>
      <c r="J124" s="1116">
        <v>1</v>
      </c>
      <c r="K124" s="1116">
        <v>19</v>
      </c>
      <c r="L124" s="1116">
        <v>1</v>
      </c>
      <c r="M124" s="1116">
        <v>4</v>
      </c>
      <c r="N124" s="1116" t="s">
        <v>1277</v>
      </c>
      <c r="O124" s="1116">
        <v>13</v>
      </c>
      <c r="P124" s="1118">
        <v>3852.5</v>
      </c>
      <c r="Q124" s="1118">
        <v>5553.89</v>
      </c>
      <c r="R124" s="1118">
        <v>9406.39</v>
      </c>
      <c r="S124" s="1118">
        <v>9406.39</v>
      </c>
      <c r="T124" s="1118">
        <v>9406.3899999999976</v>
      </c>
      <c r="U124" s="1118">
        <v>8742.39</v>
      </c>
      <c r="V124" s="1118">
        <v>8742.39</v>
      </c>
      <c r="W124" s="1124"/>
    </row>
    <row r="125" spans="1:23">
      <c r="A125" s="1115">
        <v>4089100300</v>
      </c>
      <c r="B125" s="1116">
        <v>2</v>
      </c>
      <c r="C125" s="1116">
        <v>4</v>
      </c>
      <c r="D125" s="1116">
        <v>3</v>
      </c>
      <c r="E125" s="1116" t="s">
        <v>1276</v>
      </c>
      <c r="F125" s="1116">
        <v>92</v>
      </c>
      <c r="G125" s="1116" t="s">
        <v>811</v>
      </c>
      <c r="H125" s="1116">
        <v>0</v>
      </c>
      <c r="I125" s="1119" t="s">
        <v>1180</v>
      </c>
      <c r="J125" s="1116">
        <v>1</v>
      </c>
      <c r="K125" s="1116">
        <v>19</v>
      </c>
      <c r="L125" s="1116">
        <v>1</v>
      </c>
      <c r="M125" s="1116">
        <v>4</v>
      </c>
      <c r="N125" s="1116" t="s">
        <v>1277</v>
      </c>
      <c r="O125" s="1116">
        <v>13</v>
      </c>
      <c r="P125" s="1118">
        <v>25337.59</v>
      </c>
      <c r="Q125" s="1118">
        <v>2465.8700000000008</v>
      </c>
      <c r="R125" s="1118">
        <v>27803.46</v>
      </c>
      <c r="S125" s="1118">
        <v>27803.460000000006</v>
      </c>
      <c r="T125" s="1118">
        <v>27803.460000000006</v>
      </c>
      <c r="U125" s="1118">
        <v>27803.46</v>
      </c>
      <c r="V125" s="1118">
        <v>30089.570000000007</v>
      </c>
      <c r="W125" s="1124"/>
    </row>
    <row r="126" spans="1:23">
      <c r="A126" s="1115">
        <v>4089100300</v>
      </c>
      <c r="B126" s="1116">
        <v>2</v>
      </c>
      <c r="C126" s="1116">
        <v>4</v>
      </c>
      <c r="D126" s="1116">
        <v>3</v>
      </c>
      <c r="E126" s="1116" t="s">
        <v>1276</v>
      </c>
      <c r="F126" s="1116">
        <v>92</v>
      </c>
      <c r="G126" s="1116" t="s">
        <v>811</v>
      </c>
      <c r="H126" s="1116">
        <v>0</v>
      </c>
      <c r="I126" s="1120">
        <v>31601</v>
      </c>
      <c r="J126" s="1116">
        <v>1</v>
      </c>
      <c r="K126" s="1116">
        <v>19</v>
      </c>
      <c r="L126" s="1116">
        <v>1</v>
      </c>
      <c r="M126" s="1116">
        <v>4</v>
      </c>
      <c r="N126" s="1116" t="s">
        <v>1277</v>
      </c>
      <c r="O126" s="1116">
        <v>13</v>
      </c>
      <c r="P126" s="1118">
        <v>400000</v>
      </c>
      <c r="Q126" s="1118">
        <v>188165.91</v>
      </c>
      <c r="R126" s="1118">
        <v>588165.90999999992</v>
      </c>
      <c r="S126" s="1118">
        <v>588165.90999999992</v>
      </c>
      <c r="T126" s="1118">
        <v>588165.90999999992</v>
      </c>
      <c r="U126" s="1118">
        <v>0</v>
      </c>
      <c r="V126" s="1118">
        <v>0</v>
      </c>
      <c r="W126" s="1124"/>
    </row>
    <row r="127" spans="1:23">
      <c r="A127" s="1115">
        <v>4089100300</v>
      </c>
      <c r="B127" s="1116">
        <v>2</v>
      </c>
      <c r="C127" s="1116">
        <v>4</v>
      </c>
      <c r="D127" s="1116">
        <v>3</v>
      </c>
      <c r="E127" s="1116" t="s">
        <v>1276</v>
      </c>
      <c r="F127" s="1116">
        <v>92</v>
      </c>
      <c r="G127" s="1116" t="s">
        <v>811</v>
      </c>
      <c r="H127" s="1116">
        <v>0</v>
      </c>
      <c r="I127" s="1120" t="s">
        <v>1184</v>
      </c>
      <c r="J127" s="1116">
        <v>1</v>
      </c>
      <c r="K127" s="1116">
        <v>19</v>
      </c>
      <c r="L127" s="1116">
        <v>1</v>
      </c>
      <c r="M127" s="1116">
        <v>4</v>
      </c>
      <c r="N127" s="1116" t="s">
        <v>1277</v>
      </c>
      <c r="O127" s="1116">
        <v>13</v>
      </c>
      <c r="P127" s="1118">
        <v>22248.95</v>
      </c>
      <c r="Q127" s="1118">
        <v>15523.52</v>
      </c>
      <c r="R127" s="1118">
        <v>37772.47</v>
      </c>
      <c r="S127" s="1118">
        <v>37772.47</v>
      </c>
      <c r="T127" s="1118">
        <v>37772.469999999987</v>
      </c>
      <c r="U127" s="1118">
        <v>40172.470000000008</v>
      </c>
      <c r="V127" s="1118">
        <v>37772.47</v>
      </c>
      <c r="W127" s="1124"/>
    </row>
    <row r="128" spans="1:23">
      <c r="A128" s="1115">
        <v>4089100300</v>
      </c>
      <c r="B128" s="1116">
        <v>2</v>
      </c>
      <c r="C128" s="1116">
        <v>4</v>
      </c>
      <c r="D128" s="1116">
        <v>3</v>
      </c>
      <c r="E128" s="1116" t="s">
        <v>1276</v>
      </c>
      <c r="F128" s="1116">
        <v>92</v>
      </c>
      <c r="G128" s="1116" t="s">
        <v>811</v>
      </c>
      <c r="H128" s="1116">
        <v>0</v>
      </c>
      <c r="I128" s="1119" t="s">
        <v>1186</v>
      </c>
      <c r="J128" s="1116">
        <v>1</v>
      </c>
      <c r="K128" s="1116">
        <v>19</v>
      </c>
      <c r="L128" s="1116">
        <v>1</v>
      </c>
      <c r="M128" s="1116">
        <v>4</v>
      </c>
      <c r="N128" s="1116" t="s">
        <v>1277</v>
      </c>
      <c r="O128" s="1116">
        <v>13</v>
      </c>
      <c r="P128" s="1118">
        <v>7379.32</v>
      </c>
      <c r="Q128" s="1118">
        <v>-7323.29</v>
      </c>
      <c r="R128" s="1118">
        <v>56.029999999999745</v>
      </c>
      <c r="S128" s="1118">
        <v>56.03</v>
      </c>
      <c r="T128" s="1118">
        <v>56.03</v>
      </c>
      <c r="U128" s="1118">
        <v>56.03</v>
      </c>
      <c r="V128" s="1118">
        <v>56.03</v>
      </c>
      <c r="W128" s="1124"/>
    </row>
    <row r="129" spans="1:23">
      <c r="A129" s="1115">
        <v>4089100300</v>
      </c>
      <c r="B129" s="1116">
        <v>2</v>
      </c>
      <c r="C129" s="1116">
        <v>4</v>
      </c>
      <c r="D129" s="1116">
        <v>3</v>
      </c>
      <c r="E129" s="1116" t="s">
        <v>1276</v>
      </c>
      <c r="F129" s="1116">
        <v>92</v>
      </c>
      <c r="G129" s="1116" t="s">
        <v>811</v>
      </c>
      <c r="H129" s="1116">
        <v>0</v>
      </c>
      <c r="I129" s="1119">
        <v>31901</v>
      </c>
      <c r="J129" s="1116">
        <v>1</v>
      </c>
      <c r="K129" s="1116">
        <v>19</v>
      </c>
      <c r="L129" s="1116">
        <v>1</v>
      </c>
      <c r="M129" s="1116">
        <v>4</v>
      </c>
      <c r="N129" s="1116" t="s">
        <v>1277</v>
      </c>
      <c r="O129" s="1116">
        <v>13</v>
      </c>
      <c r="P129" s="1118">
        <v>4652.8</v>
      </c>
      <c r="Q129" s="1118">
        <v>2316.8200000000002</v>
      </c>
      <c r="R129" s="1118">
        <v>6969.6200000000017</v>
      </c>
      <c r="S129" s="1118">
        <v>6969.619999999999</v>
      </c>
      <c r="T129" s="1118">
        <v>6969.619999999999</v>
      </c>
      <c r="U129" s="1118">
        <v>6969.619999999999</v>
      </c>
      <c r="V129" s="1118">
        <v>6969.619999999999</v>
      </c>
      <c r="W129" s="1124"/>
    </row>
    <row r="130" spans="1:23">
      <c r="A130" s="1115">
        <v>4089100300</v>
      </c>
      <c r="B130" s="1116">
        <v>2</v>
      </c>
      <c r="C130" s="1116">
        <v>4</v>
      </c>
      <c r="D130" s="1116">
        <v>3</v>
      </c>
      <c r="E130" s="1116" t="s">
        <v>1276</v>
      </c>
      <c r="F130" s="1116">
        <v>92</v>
      </c>
      <c r="G130" s="1116" t="s">
        <v>811</v>
      </c>
      <c r="H130" s="1116">
        <v>0</v>
      </c>
      <c r="I130" s="1119">
        <v>32101</v>
      </c>
      <c r="J130" s="1116">
        <v>1</v>
      </c>
      <c r="K130" s="1116">
        <v>19</v>
      </c>
      <c r="L130" s="1116">
        <v>1</v>
      </c>
      <c r="M130" s="1116">
        <v>4</v>
      </c>
      <c r="N130" s="1116" t="s">
        <v>1277</v>
      </c>
      <c r="O130" s="1116">
        <v>13</v>
      </c>
      <c r="P130" s="1118">
        <v>71664.38</v>
      </c>
      <c r="Q130" s="1118">
        <v>19535.62</v>
      </c>
      <c r="R130" s="1118">
        <v>91200</v>
      </c>
      <c r="S130" s="1118">
        <v>91200</v>
      </c>
      <c r="T130" s="1118">
        <v>91200</v>
      </c>
      <c r="U130" s="1118">
        <v>75940</v>
      </c>
      <c r="V130" s="1118">
        <v>75940</v>
      </c>
      <c r="W130" s="1124"/>
    </row>
    <row r="131" spans="1:23">
      <c r="A131" s="1115">
        <v>4089100300</v>
      </c>
      <c r="B131" s="1116">
        <v>2</v>
      </c>
      <c r="C131" s="1116">
        <v>4</v>
      </c>
      <c r="D131" s="1116">
        <v>3</v>
      </c>
      <c r="E131" s="1116" t="s">
        <v>1276</v>
      </c>
      <c r="F131" s="1116">
        <v>92</v>
      </c>
      <c r="G131" s="1116" t="s">
        <v>811</v>
      </c>
      <c r="H131" s="1116">
        <v>0</v>
      </c>
      <c r="I131" s="1119">
        <v>32201</v>
      </c>
      <c r="J131" s="1116">
        <v>1</v>
      </c>
      <c r="K131" s="1116">
        <v>19</v>
      </c>
      <c r="L131" s="1116">
        <v>1</v>
      </c>
      <c r="M131" s="1116">
        <v>4</v>
      </c>
      <c r="N131" s="1116" t="s">
        <v>1277</v>
      </c>
      <c r="O131" s="1116">
        <v>13</v>
      </c>
      <c r="P131" s="1118">
        <v>62473.04</v>
      </c>
      <c r="Q131" s="1118">
        <v>3677.1499999999942</v>
      </c>
      <c r="R131" s="1118">
        <v>66150.19</v>
      </c>
      <c r="S131" s="1118">
        <v>66150.19</v>
      </c>
      <c r="T131" s="1118">
        <v>66150.190000000017</v>
      </c>
      <c r="U131" s="1118">
        <v>62745.020000000004</v>
      </c>
      <c r="V131" s="1118">
        <v>62745.020000000004</v>
      </c>
      <c r="W131" s="1124"/>
    </row>
    <row r="132" spans="1:23">
      <c r="A132" s="1115">
        <v>4089100300</v>
      </c>
      <c r="B132" s="1116">
        <v>2</v>
      </c>
      <c r="C132" s="1116">
        <v>4</v>
      </c>
      <c r="D132" s="1116">
        <v>3</v>
      </c>
      <c r="E132" s="1116" t="s">
        <v>1276</v>
      </c>
      <c r="F132" s="1116">
        <v>92</v>
      </c>
      <c r="G132" s="1116" t="s">
        <v>811</v>
      </c>
      <c r="H132" s="1116">
        <v>0</v>
      </c>
      <c r="I132" s="1119">
        <v>32302</v>
      </c>
      <c r="J132" s="1116">
        <v>1</v>
      </c>
      <c r="K132" s="1116">
        <v>19</v>
      </c>
      <c r="L132" s="1116">
        <v>1</v>
      </c>
      <c r="M132" s="1116">
        <v>4</v>
      </c>
      <c r="N132" s="1116" t="s">
        <v>1277</v>
      </c>
      <c r="O132" s="1116">
        <v>13</v>
      </c>
      <c r="P132" s="1118">
        <v>11966.64</v>
      </c>
      <c r="Q132" s="1118">
        <v>2011.4800000000002</v>
      </c>
      <c r="R132" s="1118">
        <v>13978.12</v>
      </c>
      <c r="S132" s="1118">
        <v>13978.12</v>
      </c>
      <c r="T132" s="1118">
        <v>13978.12</v>
      </c>
      <c r="U132" s="1118">
        <v>11631.799999999997</v>
      </c>
      <c r="V132" s="1118">
        <v>11631.800000000001</v>
      </c>
      <c r="W132" s="1124"/>
    </row>
    <row r="133" spans="1:23">
      <c r="A133" s="1115">
        <v>4089100300</v>
      </c>
      <c r="B133" s="1116">
        <v>2</v>
      </c>
      <c r="C133" s="1116">
        <v>4</v>
      </c>
      <c r="D133" s="1116">
        <v>3</v>
      </c>
      <c r="E133" s="1116" t="s">
        <v>1276</v>
      </c>
      <c r="F133" s="1116">
        <v>92</v>
      </c>
      <c r="G133" s="1116" t="s">
        <v>811</v>
      </c>
      <c r="H133" s="1116">
        <v>0</v>
      </c>
      <c r="I133" s="1119">
        <v>32501</v>
      </c>
      <c r="J133" s="1116">
        <v>1</v>
      </c>
      <c r="K133" s="1116">
        <v>19</v>
      </c>
      <c r="L133" s="1116">
        <v>1</v>
      </c>
      <c r="M133" s="1116">
        <v>4</v>
      </c>
      <c r="N133" s="1116" t="s">
        <v>1277</v>
      </c>
      <c r="O133" s="1116">
        <v>13</v>
      </c>
      <c r="P133" s="1118">
        <v>16634.169999999998</v>
      </c>
      <c r="Q133" s="1118">
        <v>1891.6900000000003</v>
      </c>
      <c r="R133" s="1118">
        <v>18525.86</v>
      </c>
      <c r="S133" s="1118">
        <v>18525.86</v>
      </c>
      <c r="T133" s="1118">
        <v>18525.86</v>
      </c>
      <c r="U133" s="1118">
        <v>15202.59</v>
      </c>
      <c r="V133" s="1118">
        <v>15202.59</v>
      </c>
      <c r="W133" s="1124"/>
    </row>
    <row r="134" spans="1:23">
      <c r="A134" s="1115">
        <v>4089100300</v>
      </c>
      <c r="B134" s="1116">
        <v>2</v>
      </c>
      <c r="C134" s="1116">
        <v>4</v>
      </c>
      <c r="D134" s="1116">
        <v>3</v>
      </c>
      <c r="E134" s="1116" t="s">
        <v>1276</v>
      </c>
      <c r="F134" s="1116">
        <v>92</v>
      </c>
      <c r="G134" s="1116" t="s">
        <v>811</v>
      </c>
      <c r="H134" s="1116">
        <v>0</v>
      </c>
      <c r="I134" s="1119">
        <v>33101</v>
      </c>
      <c r="J134" s="1116">
        <v>1</v>
      </c>
      <c r="K134" s="1116">
        <v>19</v>
      </c>
      <c r="L134" s="1116">
        <v>1</v>
      </c>
      <c r="M134" s="1116">
        <v>4</v>
      </c>
      <c r="N134" s="1116" t="s">
        <v>1277</v>
      </c>
      <c r="O134" s="1116">
        <v>13</v>
      </c>
      <c r="P134" s="1118">
        <v>897408.43</v>
      </c>
      <c r="Q134" s="1118">
        <v>-753908.42999999993</v>
      </c>
      <c r="R134" s="1118">
        <v>143500.00000000012</v>
      </c>
      <c r="S134" s="1118">
        <v>143500</v>
      </c>
      <c r="T134" s="1118">
        <v>143500</v>
      </c>
      <c r="U134" s="1118">
        <v>68500</v>
      </c>
      <c r="V134" s="1118">
        <v>68500</v>
      </c>
      <c r="W134" s="1124"/>
    </row>
    <row r="135" spans="1:23">
      <c r="A135" s="1115">
        <v>4089100300</v>
      </c>
      <c r="B135" s="1116">
        <v>2</v>
      </c>
      <c r="C135" s="1116">
        <v>4</v>
      </c>
      <c r="D135" s="1116">
        <v>3</v>
      </c>
      <c r="E135" s="1116" t="s">
        <v>1276</v>
      </c>
      <c r="F135" s="1116">
        <v>92</v>
      </c>
      <c r="G135" s="1116" t="s">
        <v>811</v>
      </c>
      <c r="H135" s="1116">
        <v>0</v>
      </c>
      <c r="I135" s="1119">
        <v>33401</v>
      </c>
      <c r="J135" s="1116">
        <v>1</v>
      </c>
      <c r="K135" s="1116">
        <v>19</v>
      </c>
      <c r="L135" s="1116">
        <v>1</v>
      </c>
      <c r="M135" s="1116">
        <v>4</v>
      </c>
      <c r="N135" s="1116" t="s">
        <v>1277</v>
      </c>
      <c r="O135" s="1116">
        <v>13</v>
      </c>
      <c r="P135" s="1118">
        <v>4963.88</v>
      </c>
      <c r="Q135" s="1118">
        <v>30356.12</v>
      </c>
      <c r="R135" s="1118">
        <v>35320</v>
      </c>
      <c r="S135" s="1118">
        <v>35320</v>
      </c>
      <c r="T135" s="1118">
        <v>35320</v>
      </c>
      <c r="U135" s="1118">
        <v>35320</v>
      </c>
      <c r="V135" s="1118">
        <v>35320</v>
      </c>
      <c r="W135" s="1124"/>
    </row>
    <row r="136" spans="1:23">
      <c r="A136" s="1115">
        <v>4089100300</v>
      </c>
      <c r="B136" s="1116">
        <v>2</v>
      </c>
      <c r="C136" s="1116">
        <v>4</v>
      </c>
      <c r="D136" s="1116">
        <v>3</v>
      </c>
      <c r="E136" s="1116" t="s">
        <v>1276</v>
      </c>
      <c r="F136" s="1116">
        <v>92</v>
      </c>
      <c r="G136" s="1116" t="s">
        <v>811</v>
      </c>
      <c r="H136" s="1116">
        <v>0</v>
      </c>
      <c r="I136" s="1119">
        <v>33801</v>
      </c>
      <c r="J136" s="1116">
        <v>1</v>
      </c>
      <c r="K136" s="1116">
        <v>19</v>
      </c>
      <c r="L136" s="1116">
        <v>1</v>
      </c>
      <c r="M136" s="1116">
        <v>4</v>
      </c>
      <c r="N136" s="1116" t="s">
        <v>1277</v>
      </c>
      <c r="O136" s="1116">
        <v>13</v>
      </c>
      <c r="P136" s="1118">
        <v>375.66</v>
      </c>
      <c r="Q136" s="1118">
        <v>-375.66</v>
      </c>
      <c r="R136" s="1118">
        <v>0</v>
      </c>
      <c r="S136" s="1118">
        <v>0</v>
      </c>
      <c r="T136" s="1118">
        <v>0</v>
      </c>
      <c r="U136" s="1118">
        <v>0</v>
      </c>
      <c r="V136" s="1118">
        <v>0</v>
      </c>
      <c r="W136" s="1124"/>
    </row>
    <row r="137" spans="1:23">
      <c r="A137" s="1115">
        <v>4089100300</v>
      </c>
      <c r="B137" s="1116">
        <v>2</v>
      </c>
      <c r="C137" s="1116">
        <v>4</v>
      </c>
      <c r="D137" s="1116">
        <v>3</v>
      </c>
      <c r="E137" s="1116" t="s">
        <v>1276</v>
      </c>
      <c r="F137" s="1116">
        <v>92</v>
      </c>
      <c r="G137" s="1116" t="s">
        <v>811</v>
      </c>
      <c r="H137" s="1116">
        <v>0</v>
      </c>
      <c r="I137" s="1120">
        <v>34501</v>
      </c>
      <c r="J137" s="1116">
        <v>1</v>
      </c>
      <c r="K137" s="1116">
        <v>19</v>
      </c>
      <c r="L137" s="1116">
        <v>1</v>
      </c>
      <c r="M137" s="1116">
        <v>4</v>
      </c>
      <c r="N137" s="1116" t="s">
        <v>1277</v>
      </c>
      <c r="O137" s="1116">
        <v>13</v>
      </c>
      <c r="P137" s="1118">
        <v>146448.56</v>
      </c>
      <c r="Q137" s="1118">
        <v>155465.12</v>
      </c>
      <c r="R137" s="1118">
        <v>301913.68</v>
      </c>
      <c r="S137" s="1118">
        <v>301913.67999999988</v>
      </c>
      <c r="T137" s="1118">
        <v>301913.67999999993</v>
      </c>
      <c r="U137" s="1118">
        <v>301913.67999999993</v>
      </c>
      <c r="V137" s="1118">
        <v>301913.67999999993</v>
      </c>
      <c r="W137" s="1124"/>
    </row>
    <row r="138" spans="1:23">
      <c r="A138" s="1115">
        <v>4089100300</v>
      </c>
      <c r="B138" s="1116">
        <v>2</v>
      </c>
      <c r="C138" s="1116">
        <v>4</v>
      </c>
      <c r="D138" s="1116">
        <v>3</v>
      </c>
      <c r="E138" s="1116" t="s">
        <v>1276</v>
      </c>
      <c r="F138" s="1116">
        <v>92</v>
      </c>
      <c r="G138" s="1116" t="s">
        <v>811</v>
      </c>
      <c r="H138" s="1116">
        <v>0</v>
      </c>
      <c r="I138" s="1119">
        <v>35101</v>
      </c>
      <c r="J138" s="1116">
        <v>1</v>
      </c>
      <c r="K138" s="1116">
        <v>19</v>
      </c>
      <c r="L138" s="1116">
        <v>1</v>
      </c>
      <c r="M138" s="1116">
        <v>4</v>
      </c>
      <c r="N138" s="1116" t="s">
        <v>1277</v>
      </c>
      <c r="O138" s="1116">
        <v>13</v>
      </c>
      <c r="P138" s="1118">
        <v>2048.29</v>
      </c>
      <c r="Q138" s="1118">
        <v>6598.7199999999993</v>
      </c>
      <c r="R138" s="1118">
        <v>8647.0099999999984</v>
      </c>
      <c r="S138" s="1118">
        <v>8647.0099999999984</v>
      </c>
      <c r="T138" s="1118">
        <v>8647.01</v>
      </c>
      <c r="U138" s="1118">
        <v>8647.01</v>
      </c>
      <c r="V138" s="1118">
        <v>8647.01</v>
      </c>
      <c r="W138" s="1124"/>
    </row>
    <row r="139" spans="1:23">
      <c r="A139" s="1115">
        <v>4089100300</v>
      </c>
      <c r="B139" s="1116">
        <v>2</v>
      </c>
      <c r="C139" s="1116">
        <v>4</v>
      </c>
      <c r="D139" s="1116">
        <v>3</v>
      </c>
      <c r="E139" s="1116" t="s">
        <v>1276</v>
      </c>
      <c r="F139" s="1116">
        <v>92</v>
      </c>
      <c r="G139" s="1116" t="s">
        <v>811</v>
      </c>
      <c r="H139" s="1116">
        <v>0</v>
      </c>
      <c r="I139" s="1119">
        <v>35201</v>
      </c>
      <c r="J139" s="1116">
        <v>1</v>
      </c>
      <c r="K139" s="1116">
        <v>19</v>
      </c>
      <c r="L139" s="1116">
        <v>1</v>
      </c>
      <c r="M139" s="1116">
        <v>4</v>
      </c>
      <c r="N139" s="1116" t="s">
        <v>1277</v>
      </c>
      <c r="O139" s="1116">
        <v>13</v>
      </c>
      <c r="P139" s="1118">
        <v>57446.23</v>
      </c>
      <c r="Q139" s="1118">
        <v>-31037.230000000007</v>
      </c>
      <c r="R139" s="1118">
        <v>26409</v>
      </c>
      <c r="S139" s="1118">
        <v>26409</v>
      </c>
      <c r="T139" s="1118">
        <v>26409</v>
      </c>
      <c r="U139" s="1118">
        <v>26409</v>
      </c>
      <c r="V139" s="1118">
        <v>26409</v>
      </c>
      <c r="W139" s="1124"/>
    </row>
    <row r="140" spans="1:23">
      <c r="A140" s="1115">
        <v>4089100300</v>
      </c>
      <c r="B140" s="1116">
        <v>2</v>
      </c>
      <c r="C140" s="1116">
        <v>4</v>
      </c>
      <c r="D140" s="1116">
        <v>3</v>
      </c>
      <c r="E140" s="1116" t="s">
        <v>1276</v>
      </c>
      <c r="F140" s="1116">
        <v>92</v>
      </c>
      <c r="G140" s="1116" t="s">
        <v>811</v>
      </c>
      <c r="H140" s="1116">
        <v>0</v>
      </c>
      <c r="I140" s="1119">
        <v>35302</v>
      </c>
      <c r="J140" s="1116">
        <v>1</v>
      </c>
      <c r="K140" s="1116">
        <v>19</v>
      </c>
      <c r="L140" s="1116">
        <v>1</v>
      </c>
      <c r="M140" s="1116">
        <v>4</v>
      </c>
      <c r="N140" s="1116" t="s">
        <v>1277</v>
      </c>
      <c r="O140" s="1116">
        <v>13</v>
      </c>
      <c r="P140" s="1118">
        <v>466542.44</v>
      </c>
      <c r="Q140" s="1118">
        <v>-16941.590000000011</v>
      </c>
      <c r="R140" s="1118">
        <v>449600.85000000003</v>
      </c>
      <c r="S140" s="1118">
        <v>449600.85000000003</v>
      </c>
      <c r="T140" s="1118">
        <v>449600.85000000003</v>
      </c>
      <c r="U140" s="1118">
        <v>348831.44</v>
      </c>
      <c r="V140" s="1118">
        <v>348831.44</v>
      </c>
      <c r="W140" s="1124"/>
    </row>
    <row r="141" spans="1:23">
      <c r="A141" s="1115">
        <v>4089100300</v>
      </c>
      <c r="B141" s="1116">
        <v>2</v>
      </c>
      <c r="C141" s="1116">
        <v>4</v>
      </c>
      <c r="D141" s="1116">
        <v>3</v>
      </c>
      <c r="E141" s="1116" t="s">
        <v>1276</v>
      </c>
      <c r="F141" s="1116">
        <v>92</v>
      </c>
      <c r="G141" s="1116" t="s">
        <v>811</v>
      </c>
      <c r="H141" s="1116">
        <v>0</v>
      </c>
      <c r="I141" s="1119">
        <v>35501</v>
      </c>
      <c r="J141" s="1116">
        <v>1</v>
      </c>
      <c r="K141" s="1116">
        <v>19</v>
      </c>
      <c r="L141" s="1116">
        <v>1</v>
      </c>
      <c r="M141" s="1116">
        <v>4</v>
      </c>
      <c r="N141" s="1116" t="s">
        <v>1277</v>
      </c>
      <c r="O141" s="1116">
        <v>13</v>
      </c>
      <c r="P141" s="1118">
        <v>60741.81</v>
      </c>
      <c r="Q141" s="1118">
        <v>-7055.2500000000018</v>
      </c>
      <c r="R141" s="1118">
        <v>53686.559999999998</v>
      </c>
      <c r="S141" s="1118">
        <v>53686.559999999998</v>
      </c>
      <c r="T141" s="1118">
        <v>53686.560000000012</v>
      </c>
      <c r="U141" s="1118">
        <v>39666.559999999998</v>
      </c>
      <c r="V141" s="1118">
        <v>39666.559999999998</v>
      </c>
      <c r="W141" s="1124"/>
    </row>
    <row r="142" spans="1:23">
      <c r="A142" s="1115">
        <v>4089100300</v>
      </c>
      <c r="B142" s="1116">
        <v>2</v>
      </c>
      <c r="C142" s="1116">
        <v>4</v>
      </c>
      <c r="D142" s="1116">
        <v>3</v>
      </c>
      <c r="E142" s="1116" t="s">
        <v>1276</v>
      </c>
      <c r="F142" s="1116">
        <v>92</v>
      </c>
      <c r="G142" s="1116" t="s">
        <v>811</v>
      </c>
      <c r="H142" s="1116">
        <v>0</v>
      </c>
      <c r="I142" s="1119">
        <v>35801</v>
      </c>
      <c r="J142" s="1116">
        <v>1</v>
      </c>
      <c r="K142" s="1116">
        <v>19</v>
      </c>
      <c r="L142" s="1116">
        <v>1</v>
      </c>
      <c r="M142" s="1116">
        <v>4</v>
      </c>
      <c r="N142" s="1116" t="s">
        <v>1277</v>
      </c>
      <c r="O142" s="1116">
        <v>13</v>
      </c>
      <c r="P142" s="1118">
        <v>39715.480000000003</v>
      </c>
      <c r="Q142" s="1118">
        <v>8284.52</v>
      </c>
      <c r="R142" s="1118">
        <v>48000</v>
      </c>
      <c r="S142" s="1118">
        <v>48000</v>
      </c>
      <c r="T142" s="1118">
        <v>48000</v>
      </c>
      <c r="U142" s="1118">
        <v>40000</v>
      </c>
      <c r="V142" s="1118">
        <v>40000</v>
      </c>
      <c r="W142" s="1124"/>
    </row>
    <row r="143" spans="1:23">
      <c r="A143" s="1115">
        <v>4089100300</v>
      </c>
      <c r="B143" s="1116">
        <v>2</v>
      </c>
      <c r="C143" s="1116">
        <v>4</v>
      </c>
      <c r="D143" s="1116">
        <v>3</v>
      </c>
      <c r="E143" s="1116" t="s">
        <v>1276</v>
      </c>
      <c r="F143" s="1116">
        <v>92</v>
      </c>
      <c r="G143" s="1116" t="s">
        <v>811</v>
      </c>
      <c r="H143" s="1116">
        <v>0</v>
      </c>
      <c r="I143" s="1119">
        <v>35901</v>
      </c>
      <c r="J143" s="1116">
        <v>1</v>
      </c>
      <c r="K143" s="1116">
        <v>19</v>
      </c>
      <c r="L143" s="1116">
        <v>1</v>
      </c>
      <c r="M143" s="1116">
        <v>4</v>
      </c>
      <c r="N143" s="1116" t="s">
        <v>1277</v>
      </c>
      <c r="O143" s="1116">
        <v>13</v>
      </c>
      <c r="P143" s="1118">
        <v>3149.66</v>
      </c>
      <c r="Q143" s="1118">
        <v>1410.34</v>
      </c>
      <c r="R143" s="1118">
        <v>4560</v>
      </c>
      <c r="S143" s="1118">
        <v>4560</v>
      </c>
      <c r="T143" s="1118">
        <v>4560</v>
      </c>
      <c r="U143" s="1118">
        <v>3990</v>
      </c>
      <c r="V143" s="1118">
        <v>3990</v>
      </c>
      <c r="W143" s="1124"/>
    </row>
    <row r="144" spans="1:23">
      <c r="A144" s="1115">
        <v>4089100300</v>
      </c>
      <c r="B144" s="1116">
        <v>2</v>
      </c>
      <c r="C144" s="1116">
        <v>4</v>
      </c>
      <c r="D144" s="1116">
        <v>3</v>
      </c>
      <c r="E144" s="1116" t="s">
        <v>1276</v>
      </c>
      <c r="F144" s="1116">
        <v>92</v>
      </c>
      <c r="G144" s="1116" t="s">
        <v>811</v>
      </c>
      <c r="H144" s="1116">
        <v>0</v>
      </c>
      <c r="I144" s="1119">
        <v>37201</v>
      </c>
      <c r="J144" s="1116">
        <v>1</v>
      </c>
      <c r="K144" s="1116">
        <v>19</v>
      </c>
      <c r="L144" s="1116">
        <v>1</v>
      </c>
      <c r="M144" s="1116">
        <v>4</v>
      </c>
      <c r="N144" s="1116" t="s">
        <v>1277</v>
      </c>
      <c r="O144" s="1116">
        <v>13</v>
      </c>
      <c r="P144" s="1118">
        <v>3380.88</v>
      </c>
      <c r="Q144" s="1118">
        <v>-1935.17</v>
      </c>
      <c r="R144" s="1118">
        <v>1445.71</v>
      </c>
      <c r="S144" s="1118">
        <v>1445.71</v>
      </c>
      <c r="T144" s="1118">
        <v>1445.71</v>
      </c>
      <c r="U144" s="1118">
        <v>1445.7099999999998</v>
      </c>
      <c r="V144" s="1118">
        <v>1445.71</v>
      </c>
      <c r="W144" s="1124"/>
    </row>
    <row r="145" spans="1:23">
      <c r="A145" s="1115">
        <v>4089100300</v>
      </c>
      <c r="B145" s="1116">
        <v>2</v>
      </c>
      <c r="C145" s="1116">
        <v>4</v>
      </c>
      <c r="D145" s="1116">
        <v>3</v>
      </c>
      <c r="E145" s="1116" t="s">
        <v>1276</v>
      </c>
      <c r="F145" s="1116">
        <v>92</v>
      </c>
      <c r="G145" s="1116" t="s">
        <v>811</v>
      </c>
      <c r="H145" s="1116">
        <v>0</v>
      </c>
      <c r="I145" s="1119" t="s">
        <v>1248</v>
      </c>
      <c r="J145" s="1116">
        <v>1</v>
      </c>
      <c r="K145" s="1116">
        <v>19</v>
      </c>
      <c r="L145" s="1116">
        <v>1</v>
      </c>
      <c r="M145" s="1116">
        <v>4</v>
      </c>
      <c r="N145" s="1116" t="s">
        <v>1277</v>
      </c>
      <c r="O145" s="1116">
        <v>13</v>
      </c>
      <c r="P145" s="1118">
        <v>28507.34</v>
      </c>
      <c r="Q145" s="1118">
        <v>18939.2</v>
      </c>
      <c r="R145" s="1118">
        <v>47446.54</v>
      </c>
      <c r="S145" s="1118">
        <v>47446.540000000008</v>
      </c>
      <c r="T145" s="1118">
        <v>47446.539999999994</v>
      </c>
      <c r="U145" s="1118">
        <v>47055.359999999993</v>
      </c>
      <c r="V145" s="1118">
        <v>47055.360000000001</v>
      </c>
      <c r="W145" s="1124"/>
    </row>
    <row r="146" spans="1:23">
      <c r="A146" s="1115">
        <v>4089100300</v>
      </c>
      <c r="B146" s="1116">
        <v>2</v>
      </c>
      <c r="C146" s="1116">
        <v>4</v>
      </c>
      <c r="D146" s="1116">
        <v>3</v>
      </c>
      <c r="E146" s="1116" t="s">
        <v>1276</v>
      </c>
      <c r="F146" s="1116">
        <v>92</v>
      </c>
      <c r="G146" s="1116" t="s">
        <v>811</v>
      </c>
      <c r="H146" s="1116">
        <v>0</v>
      </c>
      <c r="I146" s="1119" t="s">
        <v>1253</v>
      </c>
      <c r="J146" s="1116">
        <v>1</v>
      </c>
      <c r="K146" s="1116">
        <v>19</v>
      </c>
      <c r="L146" s="1116">
        <v>1</v>
      </c>
      <c r="M146" s="1116">
        <v>4</v>
      </c>
      <c r="N146" s="1116" t="s">
        <v>1277</v>
      </c>
      <c r="O146" s="1116">
        <v>13</v>
      </c>
      <c r="P146" s="1118">
        <v>4136.08</v>
      </c>
      <c r="Q146" s="1118">
        <v>9662.9</v>
      </c>
      <c r="R146" s="1118">
        <v>13798.98</v>
      </c>
      <c r="S146" s="1118">
        <v>13798.98</v>
      </c>
      <c r="T146" s="1118">
        <v>13798.98</v>
      </c>
      <c r="U146" s="1118">
        <v>10465.65</v>
      </c>
      <c r="V146" s="1118">
        <v>10465.65</v>
      </c>
      <c r="W146" s="1124"/>
    </row>
    <row r="147" spans="1:23">
      <c r="A147" s="1115">
        <v>4089100300</v>
      </c>
      <c r="B147" s="1116">
        <v>2</v>
      </c>
      <c r="C147" s="1116">
        <v>4</v>
      </c>
      <c r="D147" s="1116">
        <v>3</v>
      </c>
      <c r="E147" s="1116" t="s">
        <v>1276</v>
      </c>
      <c r="F147" s="1116">
        <v>92</v>
      </c>
      <c r="G147" s="1116" t="s">
        <v>811</v>
      </c>
      <c r="H147" s="1116">
        <v>0</v>
      </c>
      <c r="I147" s="1121" t="s">
        <v>1255</v>
      </c>
      <c r="J147" s="1116">
        <v>1</v>
      </c>
      <c r="K147" s="1116">
        <v>19</v>
      </c>
      <c r="L147" s="1116">
        <v>1</v>
      </c>
      <c r="M147" s="1116">
        <v>4</v>
      </c>
      <c r="N147" s="1116" t="s">
        <v>1277</v>
      </c>
      <c r="O147" s="1116">
        <v>13</v>
      </c>
      <c r="P147" s="1118">
        <v>1654.81</v>
      </c>
      <c r="Q147" s="1118">
        <v>-154.81</v>
      </c>
      <c r="R147" s="1118">
        <v>1500</v>
      </c>
      <c r="S147" s="1118">
        <v>1500</v>
      </c>
      <c r="T147" s="1118">
        <v>1500</v>
      </c>
      <c r="U147" s="1118">
        <v>1500</v>
      </c>
      <c r="V147" s="1118">
        <v>1500</v>
      </c>
      <c r="W147" s="1124"/>
    </row>
    <row r="148" spans="1:23">
      <c r="A148" s="1115">
        <v>4089100300</v>
      </c>
      <c r="B148" s="1116">
        <v>2</v>
      </c>
      <c r="C148" s="1116">
        <v>4</v>
      </c>
      <c r="D148" s="1116">
        <v>3</v>
      </c>
      <c r="E148" s="1116" t="s">
        <v>1276</v>
      </c>
      <c r="F148" s="1116">
        <v>92</v>
      </c>
      <c r="G148" s="1116" t="s">
        <v>811</v>
      </c>
      <c r="H148" s="1116">
        <v>0</v>
      </c>
      <c r="I148" s="1121" t="s">
        <v>1259</v>
      </c>
      <c r="J148" s="1116">
        <v>1</v>
      </c>
      <c r="K148" s="1116">
        <v>19</v>
      </c>
      <c r="L148" s="1116">
        <v>1</v>
      </c>
      <c r="M148" s="1116">
        <v>4</v>
      </c>
      <c r="N148" s="1116" t="s">
        <v>1277</v>
      </c>
      <c r="O148" s="1116">
        <v>13</v>
      </c>
      <c r="P148" s="1118">
        <v>136719.43</v>
      </c>
      <c r="Q148" s="1118">
        <v>-86039.430000000008</v>
      </c>
      <c r="R148" s="1118">
        <v>50680</v>
      </c>
      <c r="S148" s="1118">
        <v>50680</v>
      </c>
      <c r="T148" s="1118">
        <v>50680</v>
      </c>
      <c r="U148" s="1118">
        <v>48084</v>
      </c>
      <c r="V148" s="1118">
        <v>48084</v>
      </c>
      <c r="W148" s="1124"/>
    </row>
    <row r="149" spans="1:23">
      <c r="A149" s="1115">
        <v>4089100300</v>
      </c>
      <c r="B149" s="1116">
        <v>2</v>
      </c>
      <c r="C149" s="1116">
        <v>4</v>
      </c>
      <c r="D149" s="1116">
        <v>3</v>
      </c>
      <c r="E149" s="1116" t="s">
        <v>1276</v>
      </c>
      <c r="F149" s="1116">
        <v>92</v>
      </c>
      <c r="G149" s="1116" t="s">
        <v>811</v>
      </c>
      <c r="H149" s="1116">
        <v>0</v>
      </c>
      <c r="I149" s="1121" t="s">
        <v>1261</v>
      </c>
      <c r="J149" s="1116">
        <v>1</v>
      </c>
      <c r="K149" s="1116">
        <v>19</v>
      </c>
      <c r="L149" s="1116">
        <v>1</v>
      </c>
      <c r="M149" s="1116">
        <v>4</v>
      </c>
      <c r="N149" s="1116" t="s">
        <v>1277</v>
      </c>
      <c r="O149" s="1116">
        <v>13</v>
      </c>
      <c r="P149" s="1118">
        <v>37101.980000000003</v>
      </c>
      <c r="Q149" s="1118">
        <v>-36501.980000000003</v>
      </c>
      <c r="R149" s="1118">
        <v>600</v>
      </c>
      <c r="S149" s="1118">
        <v>600</v>
      </c>
      <c r="T149" s="1118">
        <v>600</v>
      </c>
      <c r="U149" s="1118">
        <v>600</v>
      </c>
      <c r="V149" s="1118">
        <v>600</v>
      </c>
      <c r="W149" s="1124"/>
    </row>
    <row r="150" spans="1:23">
      <c r="A150" s="1115">
        <v>4089100300</v>
      </c>
      <c r="B150" s="1116">
        <v>2</v>
      </c>
      <c r="C150" s="1116">
        <v>4</v>
      </c>
      <c r="D150" s="1116">
        <v>3</v>
      </c>
      <c r="E150" s="1116" t="s">
        <v>1276</v>
      </c>
      <c r="F150" s="1116">
        <v>92</v>
      </c>
      <c r="G150" s="1116" t="s">
        <v>811</v>
      </c>
      <c r="H150" s="1116">
        <v>0</v>
      </c>
      <c r="I150" s="1122" t="s">
        <v>1263</v>
      </c>
      <c r="J150" s="1116">
        <v>1</v>
      </c>
      <c r="K150" s="1116">
        <v>19</v>
      </c>
      <c r="L150" s="1116">
        <v>1</v>
      </c>
      <c r="M150" s="1116">
        <v>4</v>
      </c>
      <c r="N150" s="1116" t="s">
        <v>1277</v>
      </c>
      <c r="O150" s="1116">
        <v>13</v>
      </c>
      <c r="P150" s="1118">
        <v>128018.64</v>
      </c>
      <c r="Q150" s="1118">
        <v>37081.360000000001</v>
      </c>
      <c r="R150" s="1118">
        <v>165100</v>
      </c>
      <c r="S150" s="1118">
        <v>165100</v>
      </c>
      <c r="T150" s="1118">
        <v>165100</v>
      </c>
      <c r="U150" s="1118">
        <v>10449</v>
      </c>
      <c r="V150" s="1118">
        <v>10449</v>
      </c>
      <c r="W150" s="1124"/>
    </row>
    <row r="151" spans="1:23">
      <c r="A151" s="1115">
        <v>4089100300</v>
      </c>
      <c r="B151" s="1116">
        <v>2</v>
      </c>
      <c r="C151" s="1116">
        <v>4</v>
      </c>
      <c r="D151" s="1116">
        <v>3</v>
      </c>
      <c r="E151" s="1116" t="s">
        <v>1276</v>
      </c>
      <c r="F151" s="1116">
        <v>92</v>
      </c>
      <c r="G151" s="1116" t="s">
        <v>811</v>
      </c>
      <c r="H151" s="1116">
        <v>0</v>
      </c>
      <c r="I151" s="1121">
        <v>56501</v>
      </c>
      <c r="J151" s="1116">
        <v>2</v>
      </c>
      <c r="K151" s="1116">
        <v>19</v>
      </c>
      <c r="L151" s="1116">
        <v>1</v>
      </c>
      <c r="M151" s="1116">
        <v>4</v>
      </c>
      <c r="N151" s="1116" t="s">
        <v>1277</v>
      </c>
      <c r="O151" s="1116">
        <v>13</v>
      </c>
      <c r="P151" s="1118">
        <v>0</v>
      </c>
      <c r="Q151" s="1118">
        <v>280441.03000000003</v>
      </c>
      <c r="R151" s="1118">
        <v>280441.03000000003</v>
      </c>
      <c r="S151" s="1118">
        <v>280441.03000000003</v>
      </c>
      <c r="T151" s="1118">
        <v>280441.03000000003</v>
      </c>
      <c r="U151" s="1118">
        <v>280441.03000000003</v>
      </c>
      <c r="V151" s="1118">
        <v>280441.03000000003</v>
      </c>
      <c r="W151" s="1124"/>
    </row>
    <row r="152" spans="1:23">
      <c r="A152" s="1115">
        <v>4089100400</v>
      </c>
      <c r="B152" s="1116">
        <v>2</v>
      </c>
      <c r="C152" s="1116">
        <v>4</v>
      </c>
      <c r="D152" s="1116">
        <v>3</v>
      </c>
      <c r="E152" s="1116" t="s">
        <v>1276</v>
      </c>
      <c r="F152" s="1116">
        <v>92</v>
      </c>
      <c r="G152" s="1116" t="s">
        <v>811</v>
      </c>
      <c r="H152" s="1116">
        <v>0</v>
      </c>
      <c r="I152" s="1121">
        <v>11301</v>
      </c>
      <c r="J152" s="1116">
        <v>1</v>
      </c>
      <c r="K152" s="1116">
        <v>19</v>
      </c>
      <c r="L152" s="1116">
        <v>1</v>
      </c>
      <c r="M152" s="1116">
        <v>4</v>
      </c>
      <c r="N152" s="1116" t="s">
        <v>1277</v>
      </c>
      <c r="O152" s="1116">
        <v>13</v>
      </c>
      <c r="P152" s="1118">
        <v>8361897.9500000002</v>
      </c>
      <c r="Q152" s="1118">
        <v>2172026</v>
      </c>
      <c r="R152" s="1118">
        <v>10533923.949999999</v>
      </c>
      <c r="S152" s="1118">
        <v>10533923.950000001</v>
      </c>
      <c r="T152" s="1118">
        <v>10533923.950000001</v>
      </c>
      <c r="U152" s="1118">
        <v>10533923.950000007</v>
      </c>
      <c r="V152" s="1118">
        <v>10533923.949999999</v>
      </c>
      <c r="W152" s="1124"/>
    </row>
    <row r="153" spans="1:23">
      <c r="A153" s="1115">
        <v>4089100400</v>
      </c>
      <c r="B153" s="1116">
        <v>2</v>
      </c>
      <c r="C153" s="1116">
        <v>4</v>
      </c>
      <c r="D153" s="1116">
        <v>3</v>
      </c>
      <c r="E153" s="1116" t="s">
        <v>1276</v>
      </c>
      <c r="F153" s="1116">
        <v>92</v>
      </c>
      <c r="G153" s="1116" t="s">
        <v>811</v>
      </c>
      <c r="H153" s="1116">
        <v>0</v>
      </c>
      <c r="I153" s="1121">
        <v>11303</v>
      </c>
      <c r="J153" s="1116">
        <v>1</v>
      </c>
      <c r="K153" s="1116">
        <v>19</v>
      </c>
      <c r="L153" s="1116">
        <v>1</v>
      </c>
      <c r="M153" s="1116">
        <v>4</v>
      </c>
      <c r="N153" s="1116" t="s">
        <v>1277</v>
      </c>
      <c r="O153" s="1116">
        <v>13</v>
      </c>
      <c r="P153" s="1118">
        <v>942535.27</v>
      </c>
      <c r="Q153" s="1118">
        <v>253255.65000000002</v>
      </c>
      <c r="R153" s="1118">
        <v>1195790.92</v>
      </c>
      <c r="S153" s="1118">
        <v>1195790.92</v>
      </c>
      <c r="T153" s="1118">
        <v>1195790.92</v>
      </c>
      <c r="U153" s="1118">
        <v>1195790.92</v>
      </c>
      <c r="V153" s="1118">
        <v>1195790.9199999997</v>
      </c>
      <c r="W153" s="1124"/>
    </row>
    <row r="154" spans="1:23">
      <c r="A154" s="1115">
        <v>4089100400</v>
      </c>
      <c r="B154" s="1116">
        <v>2</v>
      </c>
      <c r="C154" s="1116">
        <v>4</v>
      </c>
      <c r="D154" s="1116">
        <v>3</v>
      </c>
      <c r="E154" s="1116" t="s">
        <v>1276</v>
      </c>
      <c r="F154" s="1116">
        <v>92</v>
      </c>
      <c r="G154" s="1116" t="s">
        <v>811</v>
      </c>
      <c r="H154" s="1116">
        <v>0</v>
      </c>
      <c r="I154" s="1121">
        <v>11308</v>
      </c>
      <c r="J154" s="1116">
        <v>1</v>
      </c>
      <c r="K154" s="1116">
        <v>19</v>
      </c>
      <c r="L154" s="1116">
        <v>1</v>
      </c>
      <c r="M154" s="1116">
        <v>4</v>
      </c>
      <c r="N154" s="1116" t="s">
        <v>1277</v>
      </c>
      <c r="O154" s="1116">
        <v>13</v>
      </c>
      <c r="P154" s="1118">
        <v>452747.63</v>
      </c>
      <c r="Q154" s="1118">
        <v>222877.37</v>
      </c>
      <c r="R154" s="1118">
        <v>675625</v>
      </c>
      <c r="S154" s="1118">
        <v>675625</v>
      </c>
      <c r="T154" s="1118">
        <v>675625</v>
      </c>
      <c r="U154" s="1118">
        <v>675625</v>
      </c>
      <c r="V154" s="1118">
        <v>675625</v>
      </c>
      <c r="W154" s="1124"/>
    </row>
    <row r="155" spans="1:23">
      <c r="A155" s="1115">
        <v>4089100400</v>
      </c>
      <c r="B155" s="1116">
        <v>2</v>
      </c>
      <c r="C155" s="1116">
        <v>4</v>
      </c>
      <c r="D155" s="1116">
        <v>3</v>
      </c>
      <c r="E155" s="1116" t="s">
        <v>1276</v>
      </c>
      <c r="F155" s="1116">
        <v>92</v>
      </c>
      <c r="G155" s="1116" t="s">
        <v>811</v>
      </c>
      <c r="H155" s="1116">
        <v>0</v>
      </c>
      <c r="I155" s="1121">
        <v>12101</v>
      </c>
      <c r="J155" s="1116">
        <v>1</v>
      </c>
      <c r="K155" s="1116">
        <v>19</v>
      </c>
      <c r="L155" s="1116">
        <v>1</v>
      </c>
      <c r="M155" s="1116">
        <v>4</v>
      </c>
      <c r="N155" s="1116" t="s">
        <v>1277</v>
      </c>
      <c r="O155" s="1116">
        <v>13</v>
      </c>
      <c r="P155" s="1118">
        <v>184968.4</v>
      </c>
      <c r="Q155" s="1118">
        <v>-130381.99</v>
      </c>
      <c r="R155" s="1118">
        <v>54586.409999999974</v>
      </c>
      <c r="S155" s="1118">
        <v>54586.409999999989</v>
      </c>
      <c r="T155" s="1118">
        <v>54586.41</v>
      </c>
      <c r="U155" s="1118">
        <v>54586.41</v>
      </c>
      <c r="V155" s="1118">
        <v>54586.41</v>
      </c>
      <c r="W155" s="1124"/>
    </row>
    <row r="156" spans="1:23">
      <c r="A156" s="1115">
        <v>4089100400</v>
      </c>
      <c r="B156" s="1116">
        <v>2</v>
      </c>
      <c r="C156" s="1116">
        <v>4</v>
      </c>
      <c r="D156" s="1116">
        <v>3</v>
      </c>
      <c r="E156" s="1116" t="s">
        <v>1276</v>
      </c>
      <c r="F156" s="1116">
        <v>92</v>
      </c>
      <c r="G156" s="1116" t="s">
        <v>811</v>
      </c>
      <c r="H156" s="1116">
        <v>0</v>
      </c>
      <c r="I156" s="1121">
        <v>13201</v>
      </c>
      <c r="J156" s="1116">
        <v>1</v>
      </c>
      <c r="K156" s="1116">
        <v>19</v>
      </c>
      <c r="L156" s="1116">
        <v>1</v>
      </c>
      <c r="M156" s="1116">
        <v>4</v>
      </c>
      <c r="N156" s="1116" t="s">
        <v>1277</v>
      </c>
      <c r="O156" s="1116">
        <v>13</v>
      </c>
      <c r="P156" s="1118">
        <v>903569.66</v>
      </c>
      <c r="Q156" s="1118">
        <v>172047.59999999998</v>
      </c>
      <c r="R156" s="1118">
        <v>1075617.26</v>
      </c>
      <c r="S156" s="1118">
        <v>1075617.26</v>
      </c>
      <c r="T156" s="1118">
        <v>1075617.2599999998</v>
      </c>
      <c r="U156" s="1118">
        <v>1075617.26</v>
      </c>
      <c r="V156" s="1118">
        <v>1075617.26</v>
      </c>
      <c r="W156" s="1124"/>
    </row>
    <row r="157" spans="1:23">
      <c r="A157" s="1115">
        <v>4089100400</v>
      </c>
      <c r="B157" s="1116">
        <v>2</v>
      </c>
      <c r="C157" s="1116">
        <v>4</v>
      </c>
      <c r="D157" s="1116">
        <v>3</v>
      </c>
      <c r="E157" s="1116" t="s">
        <v>1276</v>
      </c>
      <c r="F157" s="1116">
        <v>92</v>
      </c>
      <c r="G157" s="1116" t="s">
        <v>811</v>
      </c>
      <c r="H157" s="1116">
        <v>0</v>
      </c>
      <c r="I157" s="1121">
        <v>13202</v>
      </c>
      <c r="J157" s="1116">
        <v>1</v>
      </c>
      <c r="K157" s="1116">
        <v>19</v>
      </c>
      <c r="L157" s="1116">
        <v>1</v>
      </c>
      <c r="M157" s="1116">
        <v>4</v>
      </c>
      <c r="N157" s="1116" t="s">
        <v>1277</v>
      </c>
      <c r="O157" s="1116">
        <v>13</v>
      </c>
      <c r="P157" s="1118">
        <v>1201927.23</v>
      </c>
      <c r="Q157" s="1118">
        <v>501832.16000000003</v>
      </c>
      <c r="R157" s="1118">
        <v>1703759.3900000001</v>
      </c>
      <c r="S157" s="1118">
        <v>1703759.3900000001</v>
      </c>
      <c r="T157" s="1118">
        <v>1703759.3900000001</v>
      </c>
      <c r="U157" s="1118">
        <v>1703759.3900000006</v>
      </c>
      <c r="V157" s="1118">
        <v>1703759.3900000006</v>
      </c>
      <c r="W157" s="1124"/>
    </row>
    <row r="158" spans="1:23">
      <c r="A158" s="1115">
        <v>4089100400</v>
      </c>
      <c r="B158" s="1116">
        <v>2</v>
      </c>
      <c r="C158" s="1116">
        <v>4</v>
      </c>
      <c r="D158" s="1116">
        <v>3</v>
      </c>
      <c r="E158" s="1116" t="s">
        <v>1276</v>
      </c>
      <c r="F158" s="1116">
        <v>92</v>
      </c>
      <c r="G158" s="1116" t="s">
        <v>811</v>
      </c>
      <c r="H158" s="1116">
        <v>0</v>
      </c>
      <c r="I158" s="1121">
        <v>13301</v>
      </c>
      <c r="J158" s="1116">
        <v>1</v>
      </c>
      <c r="K158" s="1116">
        <v>19</v>
      </c>
      <c r="L158" s="1116">
        <v>1</v>
      </c>
      <c r="M158" s="1116">
        <v>4</v>
      </c>
      <c r="N158" s="1116" t="s">
        <v>1277</v>
      </c>
      <c r="O158" s="1116">
        <v>13</v>
      </c>
      <c r="P158" s="1118">
        <v>68416.41</v>
      </c>
      <c r="Q158" s="1118">
        <v>-6077.0099999999984</v>
      </c>
      <c r="R158" s="1118">
        <v>62339.400000000009</v>
      </c>
      <c r="S158" s="1118">
        <v>62339.400000000009</v>
      </c>
      <c r="T158" s="1118">
        <v>62339.399999999994</v>
      </c>
      <c r="U158" s="1118">
        <v>62339.399999999994</v>
      </c>
      <c r="V158" s="1118">
        <v>62339.4</v>
      </c>
      <c r="W158" s="1124"/>
    </row>
    <row r="159" spans="1:23">
      <c r="A159" s="1115">
        <v>4089100400</v>
      </c>
      <c r="B159" s="1116">
        <v>2</v>
      </c>
      <c r="C159" s="1116">
        <v>4</v>
      </c>
      <c r="D159" s="1116">
        <v>3</v>
      </c>
      <c r="E159" s="1116" t="s">
        <v>1276</v>
      </c>
      <c r="F159" s="1116">
        <v>92</v>
      </c>
      <c r="G159" s="1116" t="s">
        <v>811</v>
      </c>
      <c r="H159" s="1116">
        <v>0</v>
      </c>
      <c r="I159" s="1121">
        <v>14101</v>
      </c>
      <c r="J159" s="1116">
        <v>1</v>
      </c>
      <c r="K159" s="1116">
        <v>19</v>
      </c>
      <c r="L159" s="1116">
        <v>1</v>
      </c>
      <c r="M159" s="1116">
        <v>4</v>
      </c>
      <c r="N159" s="1116" t="s">
        <v>1277</v>
      </c>
      <c r="O159" s="1116">
        <v>13</v>
      </c>
      <c r="P159" s="1118">
        <v>808344.83000000007</v>
      </c>
      <c r="Q159" s="1118">
        <v>325099.62</v>
      </c>
      <c r="R159" s="1118">
        <v>1133444.45</v>
      </c>
      <c r="S159" s="1118">
        <v>1133444.45</v>
      </c>
      <c r="T159" s="1118">
        <v>1133444.45</v>
      </c>
      <c r="U159" s="1118">
        <v>1037417.48</v>
      </c>
      <c r="V159" s="1118">
        <v>1037417.48</v>
      </c>
      <c r="W159" s="1124"/>
    </row>
    <row r="160" spans="1:23">
      <c r="A160" s="1115">
        <v>4089100400</v>
      </c>
      <c r="B160" s="1116">
        <v>2</v>
      </c>
      <c r="C160" s="1116">
        <v>4</v>
      </c>
      <c r="D160" s="1116">
        <v>3</v>
      </c>
      <c r="E160" s="1116" t="s">
        <v>1276</v>
      </c>
      <c r="F160" s="1116">
        <v>92</v>
      </c>
      <c r="G160" s="1116" t="s">
        <v>811</v>
      </c>
      <c r="H160" s="1116">
        <v>0</v>
      </c>
      <c r="I160" s="1121">
        <v>14201</v>
      </c>
      <c r="J160" s="1116">
        <v>1</v>
      </c>
      <c r="K160" s="1116">
        <v>19</v>
      </c>
      <c r="L160" s="1116">
        <v>1</v>
      </c>
      <c r="M160" s="1116">
        <v>4</v>
      </c>
      <c r="N160" s="1116" t="s">
        <v>1277</v>
      </c>
      <c r="O160" s="1116">
        <v>13</v>
      </c>
      <c r="P160" s="1118">
        <v>403776.19</v>
      </c>
      <c r="Q160" s="1118">
        <v>166858.61000000002</v>
      </c>
      <c r="R160" s="1118">
        <v>570634.80000000005</v>
      </c>
      <c r="S160" s="1118">
        <v>570634.80000000005</v>
      </c>
      <c r="T160" s="1118">
        <v>570634.80000000005</v>
      </c>
      <c r="U160" s="1118">
        <v>382610.76</v>
      </c>
      <c r="V160" s="1118">
        <v>382610.76</v>
      </c>
      <c r="W160" s="1124"/>
    </row>
    <row r="161" spans="1:23">
      <c r="A161" s="1115">
        <v>4089100400</v>
      </c>
      <c r="B161" s="1116">
        <v>2</v>
      </c>
      <c r="C161" s="1116">
        <v>4</v>
      </c>
      <c r="D161" s="1116">
        <v>3</v>
      </c>
      <c r="E161" s="1116" t="s">
        <v>1276</v>
      </c>
      <c r="F161" s="1116">
        <v>92</v>
      </c>
      <c r="G161" s="1116" t="s">
        <v>811</v>
      </c>
      <c r="H161" s="1116">
        <v>0</v>
      </c>
      <c r="I161" s="1121">
        <v>14301</v>
      </c>
      <c r="J161" s="1116">
        <v>1</v>
      </c>
      <c r="K161" s="1116">
        <v>19</v>
      </c>
      <c r="L161" s="1116">
        <v>1</v>
      </c>
      <c r="M161" s="1116">
        <v>4</v>
      </c>
      <c r="N161" s="1116" t="s">
        <v>1277</v>
      </c>
      <c r="O161" s="1116">
        <v>13</v>
      </c>
      <c r="P161" s="1118">
        <v>512098.10000000003</v>
      </c>
      <c r="Q161" s="1118">
        <v>198985.56</v>
      </c>
      <c r="R161" s="1118">
        <v>711083.65999999992</v>
      </c>
      <c r="S161" s="1118">
        <v>711083.65999999992</v>
      </c>
      <c r="T161" s="1118">
        <v>711083.66</v>
      </c>
      <c r="U161" s="1118">
        <v>233475</v>
      </c>
      <c r="V161" s="1118">
        <v>233475</v>
      </c>
      <c r="W161" s="1124"/>
    </row>
    <row r="162" spans="1:23">
      <c r="A162" s="1115">
        <v>4089100400</v>
      </c>
      <c r="B162" s="1116">
        <v>2</v>
      </c>
      <c r="C162" s="1116">
        <v>4</v>
      </c>
      <c r="D162" s="1116">
        <v>3</v>
      </c>
      <c r="E162" s="1116" t="s">
        <v>1276</v>
      </c>
      <c r="F162" s="1116">
        <v>92</v>
      </c>
      <c r="G162" s="1116" t="s">
        <v>811</v>
      </c>
      <c r="H162" s="1116">
        <v>0</v>
      </c>
      <c r="I162" s="1121">
        <v>15101</v>
      </c>
      <c r="J162" s="1116">
        <v>1</v>
      </c>
      <c r="K162" s="1116">
        <v>19</v>
      </c>
      <c r="L162" s="1116">
        <v>1</v>
      </c>
      <c r="M162" s="1116">
        <v>4</v>
      </c>
      <c r="N162" s="1116" t="s">
        <v>1277</v>
      </c>
      <c r="O162" s="1116">
        <v>13</v>
      </c>
      <c r="P162" s="1118">
        <v>437918.27</v>
      </c>
      <c r="Q162" s="1118">
        <v>114973.47999999998</v>
      </c>
      <c r="R162" s="1118">
        <v>552891.75</v>
      </c>
      <c r="S162" s="1118">
        <v>552891.75</v>
      </c>
      <c r="T162" s="1118">
        <v>552891.75</v>
      </c>
      <c r="U162" s="1118">
        <v>306292.35999999993</v>
      </c>
      <c r="V162" s="1118">
        <v>306292.35999999993</v>
      </c>
      <c r="W162" s="1124"/>
    </row>
    <row r="163" spans="1:23">
      <c r="A163" s="1115">
        <v>4089100400</v>
      </c>
      <c r="B163" s="1116">
        <v>2</v>
      </c>
      <c r="C163" s="1116">
        <v>4</v>
      </c>
      <c r="D163" s="1116">
        <v>3</v>
      </c>
      <c r="E163" s="1116" t="s">
        <v>1276</v>
      </c>
      <c r="F163" s="1116">
        <v>92</v>
      </c>
      <c r="G163" s="1116" t="s">
        <v>811</v>
      </c>
      <c r="H163" s="1116">
        <v>0</v>
      </c>
      <c r="I163" s="1122">
        <v>15404</v>
      </c>
      <c r="J163" s="1116">
        <v>1</v>
      </c>
      <c r="K163" s="1116">
        <v>19</v>
      </c>
      <c r="L163" s="1116">
        <v>1</v>
      </c>
      <c r="M163" s="1116">
        <v>4</v>
      </c>
      <c r="N163" s="1116" t="s">
        <v>1277</v>
      </c>
      <c r="O163" s="1116">
        <v>13</v>
      </c>
      <c r="P163" s="1118">
        <v>738017.64</v>
      </c>
      <c r="Q163" s="1118">
        <v>-136539.85999999999</v>
      </c>
      <c r="R163" s="1118">
        <v>601477.78</v>
      </c>
      <c r="S163" s="1118">
        <v>601477.78</v>
      </c>
      <c r="T163" s="1118">
        <v>601477.78</v>
      </c>
      <c r="U163" s="1118">
        <v>601477.77999999991</v>
      </c>
      <c r="V163" s="1118">
        <v>601477.78</v>
      </c>
      <c r="W163" s="1124"/>
    </row>
    <row r="164" spans="1:23">
      <c r="A164" s="1115">
        <v>4089100400</v>
      </c>
      <c r="B164" s="1116">
        <v>2</v>
      </c>
      <c r="C164" s="1116">
        <v>4</v>
      </c>
      <c r="D164" s="1116">
        <v>3</v>
      </c>
      <c r="E164" s="1116" t="s">
        <v>1276</v>
      </c>
      <c r="F164" s="1116">
        <v>92</v>
      </c>
      <c r="G164" s="1116" t="s">
        <v>811</v>
      </c>
      <c r="H164" s="1116">
        <v>0</v>
      </c>
      <c r="I164" s="1122">
        <v>15901</v>
      </c>
      <c r="J164" s="1116">
        <v>1</v>
      </c>
      <c r="K164" s="1116">
        <v>19</v>
      </c>
      <c r="L164" s="1116">
        <v>1</v>
      </c>
      <c r="M164" s="1116">
        <v>4</v>
      </c>
      <c r="N164" s="1116" t="s">
        <v>1277</v>
      </c>
      <c r="O164" s="1116">
        <v>13</v>
      </c>
      <c r="P164" s="1118">
        <v>291903.56</v>
      </c>
      <c r="Q164" s="1118">
        <v>272743.49</v>
      </c>
      <c r="R164" s="1118">
        <v>564647.05000000005</v>
      </c>
      <c r="S164" s="1118">
        <v>564647.05000000005</v>
      </c>
      <c r="T164" s="1118">
        <v>564647.05000000016</v>
      </c>
      <c r="U164" s="1118">
        <v>382713.5400000001</v>
      </c>
      <c r="V164" s="1118">
        <v>382713.54</v>
      </c>
      <c r="W164" s="1124"/>
    </row>
    <row r="165" spans="1:23">
      <c r="A165" s="1115">
        <v>4089100400</v>
      </c>
      <c r="B165" s="1116">
        <v>2</v>
      </c>
      <c r="C165" s="1116">
        <v>4</v>
      </c>
      <c r="D165" s="1116">
        <v>3</v>
      </c>
      <c r="E165" s="1116" t="s">
        <v>1276</v>
      </c>
      <c r="F165" s="1116">
        <v>92</v>
      </c>
      <c r="G165" s="1116" t="s">
        <v>811</v>
      </c>
      <c r="H165" s="1116">
        <v>0</v>
      </c>
      <c r="I165" s="1121">
        <v>17102</v>
      </c>
      <c r="J165" s="1116">
        <v>1</v>
      </c>
      <c r="K165" s="1116">
        <v>19</v>
      </c>
      <c r="L165" s="1116">
        <v>1</v>
      </c>
      <c r="M165" s="1116">
        <v>4</v>
      </c>
      <c r="N165" s="1116" t="s">
        <v>1277</v>
      </c>
      <c r="O165" s="1116">
        <v>13</v>
      </c>
      <c r="P165" s="1118">
        <v>455470.17</v>
      </c>
      <c r="Q165" s="1118">
        <v>45496.89</v>
      </c>
      <c r="R165" s="1118">
        <v>500967.06</v>
      </c>
      <c r="S165" s="1118">
        <v>500967.06</v>
      </c>
      <c r="T165" s="1118">
        <v>500967.06000000006</v>
      </c>
      <c r="U165" s="1118">
        <v>500967.06000000006</v>
      </c>
      <c r="V165" s="1118">
        <v>500967.06000000006</v>
      </c>
      <c r="W165" s="1124"/>
    </row>
    <row r="166" spans="1:23">
      <c r="A166" s="1115">
        <v>4089100400</v>
      </c>
      <c r="B166" s="1116">
        <v>2</v>
      </c>
      <c r="C166" s="1116">
        <v>4</v>
      </c>
      <c r="D166" s="1116">
        <v>3</v>
      </c>
      <c r="E166" s="1116" t="s">
        <v>1276</v>
      </c>
      <c r="F166" s="1116">
        <v>92</v>
      </c>
      <c r="G166" s="1116" t="s">
        <v>811</v>
      </c>
      <c r="H166" s="1116">
        <v>0</v>
      </c>
      <c r="I166" s="1121" t="s">
        <v>1136</v>
      </c>
      <c r="J166" s="1116">
        <v>1</v>
      </c>
      <c r="K166" s="1116">
        <v>19</v>
      </c>
      <c r="L166" s="1116">
        <v>1</v>
      </c>
      <c r="M166" s="1116">
        <v>4</v>
      </c>
      <c r="N166" s="1116" t="s">
        <v>1277</v>
      </c>
      <c r="O166" s="1116">
        <v>13</v>
      </c>
      <c r="P166" s="1118">
        <v>16619.25</v>
      </c>
      <c r="Q166" s="1118">
        <v>-2136.4299999999998</v>
      </c>
      <c r="R166" s="1118">
        <v>14482.82</v>
      </c>
      <c r="S166" s="1118">
        <v>14482.820000000003</v>
      </c>
      <c r="T166" s="1118">
        <v>14482.82</v>
      </c>
      <c r="U166" s="1118">
        <v>12566.650000000003</v>
      </c>
      <c r="V166" s="1118">
        <v>12566.650000000003</v>
      </c>
      <c r="W166" s="1124"/>
    </row>
    <row r="167" spans="1:23">
      <c r="A167" s="1115">
        <v>4089100400</v>
      </c>
      <c r="B167" s="1116">
        <v>2</v>
      </c>
      <c r="C167" s="1116">
        <v>4</v>
      </c>
      <c r="D167" s="1116">
        <v>3</v>
      </c>
      <c r="E167" s="1116" t="s">
        <v>1276</v>
      </c>
      <c r="F167" s="1116">
        <v>92</v>
      </c>
      <c r="G167" s="1116" t="s">
        <v>811</v>
      </c>
      <c r="H167" s="1116">
        <v>0</v>
      </c>
      <c r="I167" s="1121">
        <v>22101</v>
      </c>
      <c r="J167" s="1116">
        <v>1</v>
      </c>
      <c r="K167" s="1116">
        <v>19</v>
      </c>
      <c r="L167" s="1116">
        <v>1</v>
      </c>
      <c r="M167" s="1116">
        <v>4</v>
      </c>
      <c r="N167" s="1116" t="s">
        <v>1277</v>
      </c>
      <c r="O167" s="1116">
        <v>13</v>
      </c>
      <c r="P167" s="1118">
        <v>49653.23</v>
      </c>
      <c r="Q167" s="1118">
        <v>-17853.43</v>
      </c>
      <c r="R167" s="1118">
        <v>31799.800000000007</v>
      </c>
      <c r="S167" s="1118">
        <v>31799.799999999996</v>
      </c>
      <c r="T167" s="1118">
        <v>31799.8</v>
      </c>
      <c r="U167" s="1118">
        <v>29166.220000000005</v>
      </c>
      <c r="V167" s="1118">
        <v>29166.219999999998</v>
      </c>
      <c r="W167" s="1124"/>
    </row>
    <row r="168" spans="1:23">
      <c r="A168" s="1115">
        <v>4089100400</v>
      </c>
      <c r="B168" s="1116">
        <v>2</v>
      </c>
      <c r="C168" s="1116">
        <v>4</v>
      </c>
      <c r="D168" s="1116">
        <v>3</v>
      </c>
      <c r="E168" s="1116" t="s">
        <v>1276</v>
      </c>
      <c r="F168" s="1116">
        <v>92</v>
      </c>
      <c r="G168" s="1116" t="s">
        <v>811</v>
      </c>
      <c r="H168" s="1116">
        <v>0</v>
      </c>
      <c r="I168" s="1121" t="s">
        <v>1150</v>
      </c>
      <c r="J168" s="1116">
        <v>1</v>
      </c>
      <c r="K168" s="1116">
        <v>19</v>
      </c>
      <c r="L168" s="1116">
        <v>1</v>
      </c>
      <c r="M168" s="1116">
        <v>4</v>
      </c>
      <c r="N168" s="1116" t="s">
        <v>1277</v>
      </c>
      <c r="O168" s="1116">
        <v>13</v>
      </c>
      <c r="P168" s="1118">
        <v>2869.44</v>
      </c>
      <c r="Q168" s="1118">
        <v>-2869.44</v>
      </c>
      <c r="R168" s="1118">
        <v>0</v>
      </c>
      <c r="S168" s="1118">
        <v>0</v>
      </c>
      <c r="T168" s="1118">
        <v>0</v>
      </c>
      <c r="U168" s="1118">
        <v>0</v>
      </c>
      <c r="V168" s="1118">
        <v>0</v>
      </c>
      <c r="W168" s="1124"/>
    </row>
    <row r="169" spans="1:23">
      <c r="A169" s="1115">
        <v>4089100400</v>
      </c>
      <c r="B169" s="1116">
        <v>2</v>
      </c>
      <c r="C169" s="1116">
        <v>4</v>
      </c>
      <c r="D169" s="1116">
        <v>3</v>
      </c>
      <c r="E169" s="1116" t="s">
        <v>1276</v>
      </c>
      <c r="F169" s="1116">
        <v>92</v>
      </c>
      <c r="G169" s="1116" t="s">
        <v>811</v>
      </c>
      <c r="H169" s="1116">
        <v>0</v>
      </c>
      <c r="I169" s="1121">
        <v>24801</v>
      </c>
      <c r="J169" s="1116">
        <v>1</v>
      </c>
      <c r="K169" s="1116">
        <v>19</v>
      </c>
      <c r="L169" s="1116">
        <v>1</v>
      </c>
      <c r="M169" s="1116">
        <v>4</v>
      </c>
      <c r="N169" s="1116" t="s">
        <v>1277</v>
      </c>
      <c r="O169" s="1116">
        <v>13</v>
      </c>
      <c r="P169" s="1118">
        <v>0</v>
      </c>
      <c r="Q169" s="1118">
        <v>2900</v>
      </c>
      <c r="R169" s="1118">
        <v>2900</v>
      </c>
      <c r="S169" s="1118">
        <v>2900</v>
      </c>
      <c r="T169" s="1118">
        <v>2900</v>
      </c>
      <c r="U169" s="1118">
        <v>2900</v>
      </c>
      <c r="V169" s="1118">
        <v>2900</v>
      </c>
      <c r="W169" s="1124"/>
    </row>
    <row r="170" spans="1:23">
      <c r="A170" s="1115">
        <v>4089100400</v>
      </c>
      <c r="B170" s="1116">
        <v>2</v>
      </c>
      <c r="C170" s="1116">
        <v>4</v>
      </c>
      <c r="D170" s="1116">
        <v>3</v>
      </c>
      <c r="E170" s="1116" t="s">
        <v>1276</v>
      </c>
      <c r="F170" s="1116">
        <v>92</v>
      </c>
      <c r="G170" s="1116" t="s">
        <v>811</v>
      </c>
      <c r="H170" s="1116">
        <v>0</v>
      </c>
      <c r="I170" s="1121" t="s">
        <v>1160</v>
      </c>
      <c r="J170" s="1116">
        <v>1</v>
      </c>
      <c r="K170" s="1116">
        <v>19</v>
      </c>
      <c r="L170" s="1116">
        <v>1</v>
      </c>
      <c r="M170" s="1116">
        <v>4</v>
      </c>
      <c r="N170" s="1116" t="s">
        <v>1277</v>
      </c>
      <c r="O170" s="1116">
        <v>13</v>
      </c>
      <c r="P170" s="1118">
        <v>113839.32</v>
      </c>
      <c r="Q170" s="1118">
        <v>27543.560000000005</v>
      </c>
      <c r="R170" s="1118">
        <v>141382.88</v>
      </c>
      <c r="S170" s="1118">
        <v>141382.87999999995</v>
      </c>
      <c r="T170" s="1118">
        <v>141382.87999999998</v>
      </c>
      <c r="U170" s="1118">
        <v>141382.87999999992</v>
      </c>
      <c r="V170" s="1118">
        <v>141382.87999999995</v>
      </c>
      <c r="W170" s="1124"/>
    </row>
    <row r="171" spans="1:23">
      <c r="A171" s="1115">
        <v>4089100400</v>
      </c>
      <c r="B171" s="1116">
        <v>2</v>
      </c>
      <c r="C171" s="1116">
        <v>4</v>
      </c>
      <c r="D171" s="1116">
        <v>3</v>
      </c>
      <c r="E171" s="1116" t="s">
        <v>1276</v>
      </c>
      <c r="F171" s="1116">
        <v>92</v>
      </c>
      <c r="G171" s="1116" t="s">
        <v>811</v>
      </c>
      <c r="H171" s="1116">
        <v>0</v>
      </c>
      <c r="I171" s="1121">
        <v>27101</v>
      </c>
      <c r="J171" s="1116">
        <v>1</v>
      </c>
      <c r="K171" s="1116">
        <v>19</v>
      </c>
      <c r="L171" s="1116">
        <v>1</v>
      </c>
      <c r="M171" s="1116">
        <v>4</v>
      </c>
      <c r="N171" s="1116" t="s">
        <v>1277</v>
      </c>
      <c r="O171" s="1116">
        <v>13</v>
      </c>
      <c r="P171" s="1118">
        <v>9170.9699999999993</v>
      </c>
      <c r="Q171" s="1118">
        <v>8600.57</v>
      </c>
      <c r="R171" s="1118">
        <v>17771.54</v>
      </c>
      <c r="S171" s="1118">
        <v>17771.54</v>
      </c>
      <c r="T171" s="1118">
        <v>17771.54</v>
      </c>
      <c r="U171" s="1118">
        <v>17771.54</v>
      </c>
      <c r="V171" s="1118">
        <v>17771.54</v>
      </c>
      <c r="W171" s="1124"/>
    </row>
    <row r="172" spans="1:23">
      <c r="A172" s="1115">
        <v>4089100400</v>
      </c>
      <c r="B172" s="1116">
        <v>2</v>
      </c>
      <c r="C172" s="1116">
        <v>4</v>
      </c>
      <c r="D172" s="1116">
        <v>3</v>
      </c>
      <c r="E172" s="1116" t="s">
        <v>1276</v>
      </c>
      <c r="F172" s="1116">
        <v>92</v>
      </c>
      <c r="G172" s="1116" t="s">
        <v>811</v>
      </c>
      <c r="H172" s="1116">
        <v>0</v>
      </c>
      <c r="I172" s="1122" t="s">
        <v>1168</v>
      </c>
      <c r="J172" s="1116">
        <v>1</v>
      </c>
      <c r="K172" s="1116">
        <v>19</v>
      </c>
      <c r="L172" s="1116">
        <v>1</v>
      </c>
      <c r="M172" s="1116">
        <v>4</v>
      </c>
      <c r="N172" s="1116" t="s">
        <v>1277</v>
      </c>
      <c r="O172" s="1116">
        <v>13</v>
      </c>
      <c r="P172" s="1118">
        <v>10749.03</v>
      </c>
      <c r="Q172" s="1118">
        <v>334.59000000000003</v>
      </c>
      <c r="R172" s="1118">
        <v>11083.62</v>
      </c>
      <c r="S172" s="1118">
        <v>11083.62</v>
      </c>
      <c r="T172" s="1118">
        <v>11083.62</v>
      </c>
      <c r="U172" s="1118">
        <v>10868.1</v>
      </c>
      <c r="V172" s="1118">
        <v>10868.1</v>
      </c>
      <c r="W172" s="1124"/>
    </row>
    <row r="173" spans="1:23">
      <c r="A173" s="1115">
        <v>4089100400</v>
      </c>
      <c r="B173" s="1116">
        <v>2</v>
      </c>
      <c r="C173" s="1116">
        <v>4</v>
      </c>
      <c r="D173" s="1116">
        <v>3</v>
      </c>
      <c r="E173" s="1116" t="s">
        <v>1276</v>
      </c>
      <c r="F173" s="1116">
        <v>92</v>
      </c>
      <c r="G173" s="1116" t="s">
        <v>811</v>
      </c>
      <c r="H173" s="1116">
        <v>0</v>
      </c>
      <c r="I173" s="1121" t="s">
        <v>1170</v>
      </c>
      <c r="J173" s="1116">
        <v>1</v>
      </c>
      <c r="K173" s="1116">
        <v>19</v>
      </c>
      <c r="L173" s="1116">
        <v>1</v>
      </c>
      <c r="M173" s="1116">
        <v>4</v>
      </c>
      <c r="N173" s="1116" t="s">
        <v>1277</v>
      </c>
      <c r="O173" s="1116">
        <v>13</v>
      </c>
      <c r="P173" s="1118">
        <v>19177.52</v>
      </c>
      <c r="Q173" s="1118">
        <v>-14087.32</v>
      </c>
      <c r="R173" s="1118">
        <v>5090.1999999999989</v>
      </c>
      <c r="S173" s="1118">
        <v>5090.2</v>
      </c>
      <c r="T173" s="1118">
        <v>5090.1999999999989</v>
      </c>
      <c r="U173" s="1118">
        <v>5090.2000000000007</v>
      </c>
      <c r="V173" s="1118">
        <v>5090.2</v>
      </c>
      <c r="W173" s="1124"/>
    </row>
    <row r="174" spans="1:23">
      <c r="A174" s="1115">
        <v>4089100400</v>
      </c>
      <c r="B174" s="1116">
        <v>2</v>
      </c>
      <c r="C174" s="1116">
        <v>4</v>
      </c>
      <c r="D174" s="1116">
        <v>3</v>
      </c>
      <c r="E174" s="1116" t="s">
        <v>1276</v>
      </c>
      <c r="F174" s="1116">
        <v>92</v>
      </c>
      <c r="G174" s="1116" t="s">
        <v>811</v>
      </c>
      <c r="H174" s="1116">
        <v>0</v>
      </c>
      <c r="I174" s="1121" t="s">
        <v>1176</v>
      </c>
      <c r="J174" s="1116">
        <v>1</v>
      </c>
      <c r="K174" s="1116">
        <v>19</v>
      </c>
      <c r="L174" s="1116">
        <v>1</v>
      </c>
      <c r="M174" s="1116">
        <v>4</v>
      </c>
      <c r="N174" s="1116" t="s">
        <v>1277</v>
      </c>
      <c r="O174" s="1116">
        <v>13</v>
      </c>
      <c r="P174" s="1118">
        <v>144222.21</v>
      </c>
      <c r="Q174" s="1118">
        <v>45305.37</v>
      </c>
      <c r="R174" s="1118">
        <v>189527.58000000002</v>
      </c>
      <c r="S174" s="1118">
        <v>189527.58000000002</v>
      </c>
      <c r="T174" s="1118">
        <v>189527.58000000005</v>
      </c>
      <c r="U174" s="1118">
        <v>189527.58000000002</v>
      </c>
      <c r="V174" s="1118">
        <v>189527.58000000002</v>
      </c>
      <c r="W174" s="1124"/>
    </row>
    <row r="175" spans="1:23">
      <c r="A175" s="1115">
        <v>4089100400</v>
      </c>
      <c r="B175" s="1116">
        <v>2</v>
      </c>
      <c r="C175" s="1116">
        <v>4</v>
      </c>
      <c r="D175" s="1116">
        <v>3</v>
      </c>
      <c r="E175" s="1116" t="s">
        <v>1276</v>
      </c>
      <c r="F175" s="1116">
        <v>92</v>
      </c>
      <c r="G175" s="1116" t="s">
        <v>811</v>
      </c>
      <c r="H175" s="1116">
        <v>0</v>
      </c>
      <c r="I175" s="1122" t="s">
        <v>1178</v>
      </c>
      <c r="J175" s="1116">
        <v>1</v>
      </c>
      <c r="K175" s="1116">
        <v>19</v>
      </c>
      <c r="L175" s="1116">
        <v>1</v>
      </c>
      <c r="M175" s="1116">
        <v>4</v>
      </c>
      <c r="N175" s="1116" t="s">
        <v>1277</v>
      </c>
      <c r="O175" s="1116">
        <v>13</v>
      </c>
      <c r="P175" s="1118">
        <v>9310.11</v>
      </c>
      <c r="Q175" s="1118">
        <v>10212.429999999998</v>
      </c>
      <c r="R175" s="1118">
        <v>19522.539999999997</v>
      </c>
      <c r="S175" s="1118">
        <v>19522.539999999997</v>
      </c>
      <c r="T175" s="1118">
        <v>19522.540000000005</v>
      </c>
      <c r="U175" s="1118">
        <v>18128.140000000003</v>
      </c>
      <c r="V175" s="1118">
        <v>18128.14</v>
      </c>
      <c r="W175" s="1124"/>
    </row>
    <row r="176" spans="1:23">
      <c r="A176" s="1115">
        <v>4089100400</v>
      </c>
      <c r="B176" s="1116">
        <v>2</v>
      </c>
      <c r="C176" s="1116">
        <v>4</v>
      </c>
      <c r="D176" s="1116">
        <v>3</v>
      </c>
      <c r="E176" s="1116" t="s">
        <v>1276</v>
      </c>
      <c r="F176" s="1116">
        <v>92</v>
      </c>
      <c r="G176" s="1116" t="s">
        <v>811</v>
      </c>
      <c r="H176" s="1116">
        <v>0</v>
      </c>
      <c r="I176" s="1122" t="s">
        <v>1180</v>
      </c>
      <c r="J176" s="1116">
        <v>1</v>
      </c>
      <c r="K176" s="1116">
        <v>19</v>
      </c>
      <c r="L176" s="1116">
        <v>1</v>
      </c>
      <c r="M176" s="1116">
        <v>4</v>
      </c>
      <c r="N176" s="1116" t="s">
        <v>1277</v>
      </c>
      <c r="O176" s="1116">
        <v>13</v>
      </c>
      <c r="P176" s="1118">
        <v>53208.91</v>
      </c>
      <c r="Q176" s="1118">
        <v>5178.3600000000006</v>
      </c>
      <c r="R176" s="1118">
        <v>58387.270000000004</v>
      </c>
      <c r="S176" s="1118">
        <v>58387.270000000004</v>
      </c>
      <c r="T176" s="1118">
        <v>58387.270000000004</v>
      </c>
      <c r="U176" s="1118">
        <v>58387.270000000004</v>
      </c>
      <c r="V176" s="1118">
        <v>63188.1</v>
      </c>
      <c r="W176" s="1124"/>
    </row>
    <row r="177" spans="1:23">
      <c r="A177" s="1115">
        <v>4089100400</v>
      </c>
      <c r="B177" s="1116">
        <v>2</v>
      </c>
      <c r="C177" s="1116">
        <v>4</v>
      </c>
      <c r="D177" s="1116">
        <v>3</v>
      </c>
      <c r="E177" s="1116" t="s">
        <v>1276</v>
      </c>
      <c r="F177" s="1116">
        <v>92</v>
      </c>
      <c r="G177" s="1116" t="s">
        <v>811</v>
      </c>
      <c r="H177" s="1116">
        <v>0</v>
      </c>
      <c r="I177" s="1121">
        <v>31601</v>
      </c>
      <c r="J177" s="1116">
        <v>1</v>
      </c>
      <c r="K177" s="1116">
        <v>19</v>
      </c>
      <c r="L177" s="1116">
        <v>1</v>
      </c>
      <c r="M177" s="1116">
        <v>4</v>
      </c>
      <c r="N177" s="1116" t="s">
        <v>1277</v>
      </c>
      <c r="O177" s="1116">
        <v>13</v>
      </c>
      <c r="P177" s="1118">
        <v>0</v>
      </c>
      <c r="Q177" s="1118">
        <v>96060.87</v>
      </c>
      <c r="R177" s="1118">
        <v>96060.87</v>
      </c>
      <c r="S177" s="1118">
        <v>96060.870000000024</v>
      </c>
      <c r="T177" s="1118">
        <v>96060.870000000024</v>
      </c>
      <c r="U177" s="1118">
        <v>57887.560000000012</v>
      </c>
      <c r="V177" s="1118">
        <v>57887.55999999999</v>
      </c>
      <c r="W177" s="1124"/>
    </row>
    <row r="178" spans="1:23">
      <c r="A178" s="1115">
        <v>4089100400</v>
      </c>
      <c r="B178" s="1116">
        <v>2</v>
      </c>
      <c r="C178" s="1116">
        <v>4</v>
      </c>
      <c r="D178" s="1116">
        <v>3</v>
      </c>
      <c r="E178" s="1116" t="s">
        <v>1276</v>
      </c>
      <c r="F178" s="1116">
        <v>92</v>
      </c>
      <c r="G178" s="1116" t="s">
        <v>811</v>
      </c>
      <c r="H178" s="1116">
        <v>0</v>
      </c>
      <c r="I178" s="1122" t="s">
        <v>1184</v>
      </c>
      <c r="J178" s="1116">
        <v>1</v>
      </c>
      <c r="K178" s="1116">
        <v>19</v>
      </c>
      <c r="L178" s="1116">
        <v>1</v>
      </c>
      <c r="M178" s="1116">
        <v>4</v>
      </c>
      <c r="N178" s="1116" t="s">
        <v>1277</v>
      </c>
      <c r="O178" s="1116">
        <v>13</v>
      </c>
      <c r="P178" s="1118">
        <v>213936.02000000002</v>
      </c>
      <c r="Q178" s="1118">
        <v>-41391.05999999999</v>
      </c>
      <c r="R178" s="1118">
        <v>172544.96000000005</v>
      </c>
      <c r="S178" s="1118">
        <v>172544.96000000008</v>
      </c>
      <c r="T178" s="1118">
        <v>172544.96000000005</v>
      </c>
      <c r="U178" s="1118">
        <v>177584.96000000008</v>
      </c>
      <c r="V178" s="1118">
        <v>172544.96</v>
      </c>
      <c r="W178" s="1124"/>
    </row>
    <row r="179" spans="1:23">
      <c r="A179" s="1115">
        <v>4089100400</v>
      </c>
      <c r="B179" s="1116">
        <v>2</v>
      </c>
      <c r="C179" s="1116">
        <v>4</v>
      </c>
      <c r="D179" s="1116">
        <v>3</v>
      </c>
      <c r="E179" s="1116" t="s">
        <v>1276</v>
      </c>
      <c r="F179" s="1116">
        <v>92</v>
      </c>
      <c r="G179" s="1116" t="s">
        <v>811</v>
      </c>
      <c r="H179" s="1116">
        <v>0</v>
      </c>
      <c r="I179" s="1121" t="s">
        <v>1186</v>
      </c>
      <c r="J179" s="1116">
        <v>1</v>
      </c>
      <c r="K179" s="1116">
        <v>19</v>
      </c>
      <c r="L179" s="1116">
        <v>1</v>
      </c>
      <c r="M179" s="1116">
        <v>4</v>
      </c>
      <c r="N179" s="1116" t="s">
        <v>1277</v>
      </c>
      <c r="O179" s="1116">
        <v>13</v>
      </c>
      <c r="P179" s="1118">
        <v>527.82000000000005</v>
      </c>
      <c r="Q179" s="1118">
        <v>-174.37</v>
      </c>
      <c r="R179" s="1118">
        <v>353.4500000000001</v>
      </c>
      <c r="S179" s="1118">
        <v>353.45</v>
      </c>
      <c r="T179" s="1118">
        <v>353.45</v>
      </c>
      <c r="U179" s="1118">
        <v>353.45</v>
      </c>
      <c r="V179" s="1118">
        <v>353.45</v>
      </c>
      <c r="W179" s="1124"/>
    </row>
    <row r="180" spans="1:23">
      <c r="A180" s="1115">
        <v>4089100400</v>
      </c>
      <c r="B180" s="1116">
        <v>2</v>
      </c>
      <c r="C180" s="1116">
        <v>4</v>
      </c>
      <c r="D180" s="1116">
        <v>3</v>
      </c>
      <c r="E180" s="1116" t="s">
        <v>1276</v>
      </c>
      <c r="F180" s="1116">
        <v>92</v>
      </c>
      <c r="G180" s="1116" t="s">
        <v>811</v>
      </c>
      <c r="H180" s="1116">
        <v>0</v>
      </c>
      <c r="I180" s="1121">
        <v>32302</v>
      </c>
      <c r="J180" s="1116">
        <v>1</v>
      </c>
      <c r="K180" s="1116">
        <v>19</v>
      </c>
      <c r="L180" s="1116">
        <v>1</v>
      </c>
      <c r="M180" s="1116">
        <v>4</v>
      </c>
      <c r="N180" s="1116" t="s">
        <v>1277</v>
      </c>
      <c r="O180" s="1116">
        <v>13</v>
      </c>
      <c r="P180" s="1118">
        <v>25129.84</v>
      </c>
      <c r="Q180" s="1118">
        <v>4224.12</v>
      </c>
      <c r="R180" s="1118">
        <v>29353.96</v>
      </c>
      <c r="S180" s="1118">
        <v>29353.960000000006</v>
      </c>
      <c r="T180" s="1118">
        <v>29353.960000000006</v>
      </c>
      <c r="U180" s="1118">
        <v>24426.7</v>
      </c>
      <c r="V180" s="1118">
        <v>24426.7</v>
      </c>
      <c r="W180" s="1124"/>
    </row>
    <row r="181" spans="1:23">
      <c r="A181" s="1115">
        <v>4089100400</v>
      </c>
      <c r="B181" s="1116">
        <v>2</v>
      </c>
      <c r="C181" s="1116">
        <v>4</v>
      </c>
      <c r="D181" s="1116">
        <v>3</v>
      </c>
      <c r="E181" s="1116" t="s">
        <v>1276</v>
      </c>
      <c r="F181" s="1116">
        <v>92</v>
      </c>
      <c r="G181" s="1116" t="s">
        <v>811</v>
      </c>
      <c r="H181" s="1116">
        <v>0</v>
      </c>
      <c r="I181" s="1121">
        <v>32501</v>
      </c>
      <c r="J181" s="1116">
        <v>1</v>
      </c>
      <c r="K181" s="1116">
        <v>19</v>
      </c>
      <c r="L181" s="1116">
        <v>1</v>
      </c>
      <c r="M181" s="1116">
        <v>4</v>
      </c>
      <c r="N181" s="1116" t="s">
        <v>1277</v>
      </c>
      <c r="O181" s="1116">
        <v>13</v>
      </c>
      <c r="P181" s="1118">
        <v>2389.13</v>
      </c>
      <c r="Q181" s="1118">
        <v>1845.81</v>
      </c>
      <c r="R181" s="1118">
        <v>4234.9400000000005</v>
      </c>
      <c r="S181" s="1118">
        <v>4234.9400000000005</v>
      </c>
      <c r="T181" s="1118">
        <v>4234.9400000000005</v>
      </c>
      <c r="U181" s="1118">
        <v>4234.9400000000005</v>
      </c>
      <c r="V181" s="1118">
        <v>4234.9400000000005</v>
      </c>
      <c r="W181" s="1124"/>
    </row>
    <row r="182" spans="1:23">
      <c r="A182" s="1115">
        <v>4089100400</v>
      </c>
      <c r="B182" s="1116">
        <v>2</v>
      </c>
      <c r="C182" s="1116">
        <v>4</v>
      </c>
      <c r="D182" s="1116">
        <v>3</v>
      </c>
      <c r="E182" s="1116" t="s">
        <v>1276</v>
      </c>
      <c r="F182" s="1116">
        <v>92</v>
      </c>
      <c r="G182" s="1116" t="s">
        <v>811</v>
      </c>
      <c r="H182" s="1116">
        <v>0</v>
      </c>
      <c r="I182" s="1121" t="s">
        <v>1204</v>
      </c>
      <c r="J182" s="1116">
        <v>1</v>
      </c>
      <c r="K182" s="1116">
        <v>19</v>
      </c>
      <c r="L182" s="1116">
        <v>1</v>
      </c>
      <c r="M182" s="1116">
        <v>4</v>
      </c>
      <c r="N182" s="1116" t="s">
        <v>1277</v>
      </c>
      <c r="O182" s="1116">
        <v>13</v>
      </c>
      <c r="P182" s="1118">
        <v>404438.03</v>
      </c>
      <c r="Q182" s="1118">
        <v>-238707.59000000003</v>
      </c>
      <c r="R182" s="1118">
        <v>165730.44</v>
      </c>
      <c r="S182" s="1118">
        <v>165730.44000000003</v>
      </c>
      <c r="T182" s="1118">
        <v>165730.43999999986</v>
      </c>
      <c r="U182" s="1118">
        <v>165730.43999999997</v>
      </c>
      <c r="V182" s="1118">
        <v>165730.43999999994</v>
      </c>
      <c r="W182" s="1124"/>
    </row>
    <row r="183" spans="1:23">
      <c r="A183" s="1115">
        <v>4089100400</v>
      </c>
      <c r="B183" s="1116">
        <v>2</v>
      </c>
      <c r="C183" s="1116">
        <v>4</v>
      </c>
      <c r="D183" s="1116">
        <v>3</v>
      </c>
      <c r="E183" s="1116" t="s">
        <v>1276</v>
      </c>
      <c r="F183" s="1116">
        <v>92</v>
      </c>
      <c r="G183" s="1116" t="s">
        <v>811</v>
      </c>
      <c r="H183" s="1116">
        <v>0</v>
      </c>
      <c r="I183" s="1121">
        <v>33301</v>
      </c>
      <c r="J183" s="1116">
        <v>1</v>
      </c>
      <c r="K183" s="1116">
        <v>19</v>
      </c>
      <c r="L183" s="1116">
        <v>1</v>
      </c>
      <c r="M183" s="1116">
        <v>4</v>
      </c>
      <c r="N183" s="1116" t="s">
        <v>1277</v>
      </c>
      <c r="O183" s="1116">
        <v>13</v>
      </c>
      <c r="P183" s="1118">
        <v>2626.31</v>
      </c>
      <c r="Q183" s="1118">
        <v>-769.78</v>
      </c>
      <c r="R183" s="1118">
        <v>1856.53</v>
      </c>
      <c r="S183" s="1118">
        <v>1856.53</v>
      </c>
      <c r="T183" s="1118">
        <v>1856.53</v>
      </c>
      <c r="U183" s="1118">
        <v>1856.53</v>
      </c>
      <c r="V183" s="1118">
        <v>1856.53</v>
      </c>
      <c r="W183" s="1124"/>
    </row>
    <row r="184" spans="1:23">
      <c r="A184" s="1115">
        <v>4089100400</v>
      </c>
      <c r="B184" s="1116">
        <v>2</v>
      </c>
      <c r="C184" s="1116">
        <v>4</v>
      </c>
      <c r="D184" s="1116">
        <v>3</v>
      </c>
      <c r="E184" s="1116" t="s">
        <v>1276</v>
      </c>
      <c r="F184" s="1116">
        <v>92</v>
      </c>
      <c r="G184" s="1116" t="s">
        <v>811</v>
      </c>
      <c r="H184" s="1116">
        <v>0</v>
      </c>
      <c r="I184" s="1121" t="s">
        <v>1208</v>
      </c>
      <c r="J184" s="1116">
        <v>1</v>
      </c>
      <c r="K184" s="1116">
        <v>19</v>
      </c>
      <c r="L184" s="1116">
        <v>1</v>
      </c>
      <c r="M184" s="1116">
        <v>4</v>
      </c>
      <c r="N184" s="1116" t="s">
        <v>1277</v>
      </c>
      <c r="O184" s="1116">
        <v>13</v>
      </c>
      <c r="P184" s="1118">
        <v>0</v>
      </c>
      <c r="Q184" s="1118">
        <v>24120</v>
      </c>
      <c r="R184" s="1118">
        <v>24120</v>
      </c>
      <c r="S184" s="1118">
        <v>24120</v>
      </c>
      <c r="T184" s="1118">
        <v>24120</v>
      </c>
      <c r="U184" s="1118">
        <v>24120</v>
      </c>
      <c r="V184" s="1118">
        <v>24120</v>
      </c>
      <c r="W184" s="1124"/>
    </row>
    <row r="185" spans="1:23">
      <c r="A185" s="1115">
        <v>4089100400</v>
      </c>
      <c r="B185" s="1116">
        <v>2</v>
      </c>
      <c r="C185" s="1116">
        <v>4</v>
      </c>
      <c r="D185" s="1116">
        <v>3</v>
      </c>
      <c r="E185" s="1116" t="s">
        <v>1276</v>
      </c>
      <c r="F185" s="1116">
        <v>92</v>
      </c>
      <c r="G185" s="1116" t="s">
        <v>811</v>
      </c>
      <c r="H185" s="1116">
        <v>0</v>
      </c>
      <c r="I185" s="1122" t="s">
        <v>1218</v>
      </c>
      <c r="J185" s="1116">
        <v>1</v>
      </c>
      <c r="K185" s="1116">
        <v>19</v>
      </c>
      <c r="L185" s="1116">
        <v>1</v>
      </c>
      <c r="M185" s="1116">
        <v>4</v>
      </c>
      <c r="N185" s="1116" t="s">
        <v>1277</v>
      </c>
      <c r="O185" s="1116">
        <v>13</v>
      </c>
      <c r="P185" s="1118">
        <v>32313.93</v>
      </c>
      <c r="Q185" s="1118">
        <v>9118.11</v>
      </c>
      <c r="R185" s="1118">
        <v>41432.04</v>
      </c>
      <c r="S185" s="1118">
        <v>41432.04</v>
      </c>
      <c r="T185" s="1118">
        <v>41432.039999999994</v>
      </c>
      <c r="U185" s="1118">
        <v>41432.04</v>
      </c>
      <c r="V185" s="1118">
        <v>41432.04</v>
      </c>
      <c r="W185" s="1124"/>
    </row>
    <row r="186" spans="1:23">
      <c r="A186" s="1115">
        <v>4089100400</v>
      </c>
      <c r="B186" s="1116">
        <v>2</v>
      </c>
      <c r="C186" s="1116">
        <v>4</v>
      </c>
      <c r="D186" s="1116">
        <v>3</v>
      </c>
      <c r="E186" s="1116" t="s">
        <v>1276</v>
      </c>
      <c r="F186" s="1116">
        <v>92</v>
      </c>
      <c r="G186" s="1116" t="s">
        <v>811</v>
      </c>
      <c r="H186" s="1116">
        <v>0</v>
      </c>
      <c r="I186" s="1122">
        <v>35101</v>
      </c>
      <c r="J186" s="1116">
        <v>1</v>
      </c>
      <c r="K186" s="1116">
        <v>19</v>
      </c>
      <c r="L186" s="1116">
        <v>1</v>
      </c>
      <c r="M186" s="1116">
        <v>4</v>
      </c>
      <c r="N186" s="1116" t="s">
        <v>1277</v>
      </c>
      <c r="O186" s="1116">
        <v>13</v>
      </c>
      <c r="P186" s="1118">
        <v>8357.9</v>
      </c>
      <c r="Q186" s="1118">
        <v>4429.12</v>
      </c>
      <c r="R186" s="1118">
        <v>12787.02</v>
      </c>
      <c r="S186" s="1118">
        <v>12787.020000000002</v>
      </c>
      <c r="T186" s="1118">
        <v>12787.02</v>
      </c>
      <c r="U186" s="1118">
        <v>12722.160000000003</v>
      </c>
      <c r="V186" s="1118">
        <v>12722.160000000003</v>
      </c>
      <c r="W186" s="1124"/>
    </row>
    <row r="187" spans="1:23">
      <c r="A187" s="1115">
        <v>4089100400</v>
      </c>
      <c r="B187" s="1116">
        <v>2</v>
      </c>
      <c r="C187" s="1116">
        <v>4</v>
      </c>
      <c r="D187" s="1116">
        <v>3</v>
      </c>
      <c r="E187" s="1116" t="s">
        <v>1276</v>
      </c>
      <c r="F187" s="1116">
        <v>92</v>
      </c>
      <c r="G187" s="1116" t="s">
        <v>811</v>
      </c>
      <c r="H187" s="1116">
        <v>0</v>
      </c>
      <c r="I187" s="1122">
        <v>35201</v>
      </c>
      <c r="J187" s="1116">
        <v>1</v>
      </c>
      <c r="K187" s="1116">
        <v>19</v>
      </c>
      <c r="L187" s="1116">
        <v>1</v>
      </c>
      <c r="M187" s="1116">
        <v>4</v>
      </c>
      <c r="N187" s="1116" t="s">
        <v>1277</v>
      </c>
      <c r="O187" s="1116">
        <v>13</v>
      </c>
      <c r="P187" s="1118">
        <v>13073.01</v>
      </c>
      <c r="Q187" s="1118">
        <v>8164.4</v>
      </c>
      <c r="R187" s="1118">
        <v>21237.41</v>
      </c>
      <c r="S187" s="1118">
        <v>21237.41</v>
      </c>
      <c r="T187" s="1118">
        <v>21237.41</v>
      </c>
      <c r="U187" s="1118">
        <v>21237.41</v>
      </c>
      <c r="V187" s="1118">
        <v>21237.41</v>
      </c>
      <c r="W187" s="1124"/>
    </row>
    <row r="188" spans="1:23">
      <c r="A188" s="1115">
        <v>4089100400</v>
      </c>
      <c r="B188" s="1116">
        <v>2</v>
      </c>
      <c r="C188" s="1116">
        <v>4</v>
      </c>
      <c r="D188" s="1116">
        <v>3</v>
      </c>
      <c r="E188" s="1116" t="s">
        <v>1276</v>
      </c>
      <c r="F188" s="1116">
        <v>92</v>
      </c>
      <c r="G188" s="1116" t="s">
        <v>811</v>
      </c>
      <c r="H188" s="1116">
        <v>0</v>
      </c>
      <c r="I188" s="1122">
        <v>35501</v>
      </c>
      <c r="J188" s="1116">
        <v>1</v>
      </c>
      <c r="K188" s="1116">
        <v>19</v>
      </c>
      <c r="L188" s="1116">
        <v>1</v>
      </c>
      <c r="M188" s="1116">
        <v>4</v>
      </c>
      <c r="N188" s="1116" t="s">
        <v>1277</v>
      </c>
      <c r="O188" s="1116">
        <v>13</v>
      </c>
      <c r="P188" s="1118">
        <v>55236.29</v>
      </c>
      <c r="Q188" s="1118">
        <v>39150.81</v>
      </c>
      <c r="R188" s="1118">
        <v>94387.1</v>
      </c>
      <c r="S188" s="1118">
        <v>94387.1</v>
      </c>
      <c r="T188" s="1118">
        <v>94387.1</v>
      </c>
      <c r="U188" s="1118">
        <v>73334.3</v>
      </c>
      <c r="V188" s="1118">
        <v>73334.3</v>
      </c>
      <c r="W188" s="1124"/>
    </row>
    <row r="189" spans="1:23">
      <c r="A189" s="1115">
        <v>4089100400</v>
      </c>
      <c r="B189" s="1116">
        <v>2</v>
      </c>
      <c r="C189" s="1116">
        <v>4</v>
      </c>
      <c r="D189" s="1116">
        <v>3</v>
      </c>
      <c r="E189" s="1116" t="s">
        <v>1276</v>
      </c>
      <c r="F189" s="1116">
        <v>92</v>
      </c>
      <c r="G189" s="1116" t="s">
        <v>811</v>
      </c>
      <c r="H189" s="1116">
        <v>0</v>
      </c>
      <c r="I189" s="1121">
        <v>35801</v>
      </c>
      <c r="J189" s="1116">
        <v>1</v>
      </c>
      <c r="K189" s="1116">
        <v>19</v>
      </c>
      <c r="L189" s="1116">
        <v>1</v>
      </c>
      <c r="M189" s="1116">
        <v>4</v>
      </c>
      <c r="N189" s="1116" t="s">
        <v>1277</v>
      </c>
      <c r="O189" s="1116">
        <v>13</v>
      </c>
      <c r="P189" s="1118">
        <v>83402.509999999995</v>
      </c>
      <c r="Q189" s="1118">
        <v>18006.050000000003</v>
      </c>
      <c r="R189" s="1118">
        <v>101408.56</v>
      </c>
      <c r="S189" s="1118">
        <v>101408.56</v>
      </c>
      <c r="T189" s="1118">
        <v>101408.56</v>
      </c>
      <c r="U189" s="1118">
        <v>84608.56</v>
      </c>
      <c r="V189" s="1118">
        <v>84608.56</v>
      </c>
      <c r="W189" s="1124"/>
    </row>
    <row r="190" spans="1:23">
      <c r="A190" s="1115">
        <v>4089100400</v>
      </c>
      <c r="B190" s="1116">
        <v>2</v>
      </c>
      <c r="C190" s="1116">
        <v>4</v>
      </c>
      <c r="D190" s="1116">
        <v>3</v>
      </c>
      <c r="E190" s="1116" t="s">
        <v>1276</v>
      </c>
      <c r="F190" s="1116">
        <v>92</v>
      </c>
      <c r="G190" s="1116" t="s">
        <v>811</v>
      </c>
      <c r="H190" s="1116">
        <v>0</v>
      </c>
      <c r="I190" s="1121">
        <v>35901</v>
      </c>
      <c r="J190" s="1116">
        <v>1</v>
      </c>
      <c r="K190" s="1116">
        <v>19</v>
      </c>
      <c r="L190" s="1116">
        <v>1</v>
      </c>
      <c r="M190" s="1116">
        <v>4</v>
      </c>
      <c r="N190" s="1116" t="s">
        <v>1277</v>
      </c>
      <c r="O190" s="1116">
        <v>13</v>
      </c>
      <c r="P190" s="1118">
        <v>6614.28</v>
      </c>
      <c r="Q190" s="1118">
        <v>2961.7200000000003</v>
      </c>
      <c r="R190" s="1118">
        <v>9576</v>
      </c>
      <c r="S190" s="1118">
        <v>9576</v>
      </c>
      <c r="T190" s="1118">
        <v>9576</v>
      </c>
      <c r="U190" s="1118">
        <v>8379</v>
      </c>
      <c r="V190" s="1118">
        <v>8379</v>
      </c>
      <c r="W190" s="1124"/>
    </row>
    <row r="191" spans="1:23">
      <c r="A191" s="1115">
        <v>4089100400</v>
      </c>
      <c r="B191" s="1116">
        <v>2</v>
      </c>
      <c r="C191" s="1116">
        <v>4</v>
      </c>
      <c r="D191" s="1116">
        <v>3</v>
      </c>
      <c r="E191" s="1116" t="s">
        <v>1276</v>
      </c>
      <c r="F191" s="1116">
        <v>92</v>
      </c>
      <c r="G191" s="1116" t="s">
        <v>811</v>
      </c>
      <c r="H191" s="1116">
        <v>0</v>
      </c>
      <c r="I191" s="1121">
        <v>36201</v>
      </c>
      <c r="J191" s="1116">
        <v>1</v>
      </c>
      <c r="K191" s="1116">
        <v>19</v>
      </c>
      <c r="L191" s="1116">
        <v>1</v>
      </c>
      <c r="M191" s="1116">
        <v>4</v>
      </c>
      <c r="N191" s="1116" t="s">
        <v>1277</v>
      </c>
      <c r="O191" s="1116">
        <v>13</v>
      </c>
      <c r="P191" s="1118">
        <v>0</v>
      </c>
      <c r="Q191" s="1118">
        <v>10500</v>
      </c>
      <c r="R191" s="1118">
        <v>10500</v>
      </c>
      <c r="S191" s="1118">
        <v>10500</v>
      </c>
      <c r="T191" s="1118">
        <v>10500</v>
      </c>
      <c r="U191" s="1118">
        <v>10500</v>
      </c>
      <c r="V191" s="1118">
        <v>10500</v>
      </c>
      <c r="W191" s="1124"/>
    </row>
    <row r="192" spans="1:23">
      <c r="A192" s="1115">
        <v>4089100400</v>
      </c>
      <c r="B192" s="1116">
        <v>2</v>
      </c>
      <c r="C192" s="1116">
        <v>4</v>
      </c>
      <c r="D192" s="1116">
        <v>3</v>
      </c>
      <c r="E192" s="1116" t="s">
        <v>1276</v>
      </c>
      <c r="F192" s="1116">
        <v>92</v>
      </c>
      <c r="G192" s="1116" t="s">
        <v>811</v>
      </c>
      <c r="H192" s="1116">
        <v>0</v>
      </c>
      <c r="I192" s="1121">
        <v>36301</v>
      </c>
      <c r="J192" s="1116">
        <v>1</v>
      </c>
      <c r="K192" s="1116">
        <v>19</v>
      </c>
      <c r="L192" s="1116">
        <v>1</v>
      </c>
      <c r="M192" s="1116">
        <v>4</v>
      </c>
      <c r="N192" s="1116" t="s">
        <v>1277</v>
      </c>
      <c r="O192" s="1116">
        <v>13</v>
      </c>
      <c r="P192" s="1118">
        <v>60657.22</v>
      </c>
      <c r="Q192" s="1118">
        <v>-50432.22</v>
      </c>
      <c r="R192" s="1118">
        <v>10225</v>
      </c>
      <c r="S192" s="1118">
        <v>10225</v>
      </c>
      <c r="T192" s="1118">
        <v>10225</v>
      </c>
      <c r="U192" s="1118">
        <v>10225</v>
      </c>
      <c r="V192" s="1118">
        <v>10225</v>
      </c>
      <c r="W192" s="1124"/>
    </row>
    <row r="193" spans="1:23">
      <c r="A193" s="1115">
        <v>4089100400</v>
      </c>
      <c r="B193" s="1116">
        <v>2</v>
      </c>
      <c r="C193" s="1116">
        <v>4</v>
      </c>
      <c r="D193" s="1116">
        <v>3</v>
      </c>
      <c r="E193" s="1116" t="s">
        <v>1276</v>
      </c>
      <c r="F193" s="1116">
        <v>92</v>
      </c>
      <c r="G193" s="1116" t="s">
        <v>811</v>
      </c>
      <c r="H193" s="1116">
        <v>0</v>
      </c>
      <c r="I193" s="1121">
        <v>36601</v>
      </c>
      <c r="J193" s="1116">
        <v>1</v>
      </c>
      <c r="K193" s="1116">
        <v>19</v>
      </c>
      <c r="L193" s="1116">
        <v>1</v>
      </c>
      <c r="M193" s="1116">
        <v>4</v>
      </c>
      <c r="N193" s="1116" t="s">
        <v>1277</v>
      </c>
      <c r="O193" s="1116">
        <v>13</v>
      </c>
      <c r="P193" s="1118">
        <v>17375.52</v>
      </c>
      <c r="Q193" s="1118">
        <v>1874.4799999999977</v>
      </c>
      <c r="R193" s="1118">
        <v>19250</v>
      </c>
      <c r="S193" s="1118">
        <v>19250</v>
      </c>
      <c r="T193" s="1118">
        <v>19250</v>
      </c>
      <c r="U193" s="1118">
        <v>19250</v>
      </c>
      <c r="V193" s="1118">
        <v>19250</v>
      </c>
      <c r="W193" s="1124"/>
    </row>
    <row r="194" spans="1:23">
      <c r="A194" s="1115">
        <v>4089100400</v>
      </c>
      <c r="B194" s="1116">
        <v>2</v>
      </c>
      <c r="C194" s="1116">
        <v>4</v>
      </c>
      <c r="D194" s="1116">
        <v>3</v>
      </c>
      <c r="E194" s="1116" t="s">
        <v>1276</v>
      </c>
      <c r="F194" s="1116">
        <v>92</v>
      </c>
      <c r="G194" s="1116" t="s">
        <v>811</v>
      </c>
      <c r="H194" s="1116">
        <v>0</v>
      </c>
      <c r="I194" s="1121">
        <v>37201</v>
      </c>
      <c r="J194" s="1116">
        <v>1</v>
      </c>
      <c r="K194" s="1116">
        <v>19</v>
      </c>
      <c r="L194" s="1116">
        <v>1</v>
      </c>
      <c r="M194" s="1116">
        <v>4</v>
      </c>
      <c r="N194" s="1116" t="s">
        <v>1277</v>
      </c>
      <c r="O194" s="1116">
        <v>13</v>
      </c>
      <c r="P194" s="1118">
        <v>3532.26</v>
      </c>
      <c r="Q194" s="1118">
        <v>-2815.12</v>
      </c>
      <c r="R194" s="1118">
        <v>717.14000000000033</v>
      </c>
      <c r="S194" s="1118">
        <v>717.14</v>
      </c>
      <c r="T194" s="1118">
        <v>717.14</v>
      </c>
      <c r="U194" s="1118">
        <v>717.14000000000021</v>
      </c>
      <c r="V194" s="1118">
        <v>717.14000000000021</v>
      </c>
      <c r="W194" s="1124"/>
    </row>
    <row r="195" spans="1:23">
      <c r="A195" s="1115">
        <v>4089100400</v>
      </c>
      <c r="B195" s="1116">
        <v>2</v>
      </c>
      <c r="C195" s="1116">
        <v>4</v>
      </c>
      <c r="D195" s="1116">
        <v>3</v>
      </c>
      <c r="E195" s="1116" t="s">
        <v>1276</v>
      </c>
      <c r="F195" s="1116">
        <v>92</v>
      </c>
      <c r="G195" s="1116" t="s">
        <v>811</v>
      </c>
      <c r="H195" s="1116">
        <v>0</v>
      </c>
      <c r="I195" s="1121" t="s">
        <v>1248</v>
      </c>
      <c r="J195" s="1116">
        <v>1</v>
      </c>
      <c r="K195" s="1116">
        <v>19</v>
      </c>
      <c r="L195" s="1116">
        <v>1</v>
      </c>
      <c r="M195" s="1116">
        <v>4</v>
      </c>
      <c r="N195" s="1116" t="s">
        <v>1277</v>
      </c>
      <c r="O195" s="1116">
        <v>13</v>
      </c>
      <c r="P195" s="1118">
        <v>55258.3</v>
      </c>
      <c r="Q195" s="1118">
        <v>-19051.38</v>
      </c>
      <c r="R195" s="1118">
        <v>36206.92</v>
      </c>
      <c r="S195" s="1118">
        <v>36206.92</v>
      </c>
      <c r="T195" s="1118">
        <v>36206.92</v>
      </c>
      <c r="U195" s="1118">
        <v>36206.92</v>
      </c>
      <c r="V195" s="1118">
        <v>36206.920000000006</v>
      </c>
      <c r="W195" s="1124"/>
    </row>
    <row r="196" spans="1:23">
      <c r="A196" s="1115">
        <v>4089100400</v>
      </c>
      <c r="B196" s="1116">
        <v>2</v>
      </c>
      <c r="C196" s="1116">
        <v>4</v>
      </c>
      <c r="D196" s="1116">
        <v>3</v>
      </c>
      <c r="E196" s="1116" t="s">
        <v>1276</v>
      </c>
      <c r="F196" s="1116">
        <v>92</v>
      </c>
      <c r="G196" s="1116" t="s">
        <v>811</v>
      </c>
      <c r="H196" s="1116">
        <v>0</v>
      </c>
      <c r="I196" s="1115" t="s">
        <v>1253</v>
      </c>
      <c r="J196" s="1116">
        <v>1</v>
      </c>
      <c r="K196" s="1116">
        <v>19</v>
      </c>
      <c r="L196" s="1116">
        <v>1</v>
      </c>
      <c r="M196" s="1116">
        <v>4</v>
      </c>
      <c r="N196" s="1116" t="s">
        <v>1277</v>
      </c>
      <c r="O196" s="1116">
        <v>13</v>
      </c>
      <c r="P196" s="1118">
        <v>11214.34</v>
      </c>
      <c r="Q196" s="1118">
        <v>58130.5</v>
      </c>
      <c r="R196" s="1118">
        <v>69344.84</v>
      </c>
      <c r="S196" s="1118">
        <v>69344.840000000011</v>
      </c>
      <c r="T196" s="1118">
        <v>69344.840000000011</v>
      </c>
      <c r="U196" s="1118">
        <v>56614.19</v>
      </c>
      <c r="V196" s="1118">
        <v>56614.19</v>
      </c>
      <c r="W196" s="1124"/>
    </row>
    <row r="197" spans="1:23">
      <c r="A197" s="1115">
        <v>4089100400</v>
      </c>
      <c r="B197" s="1116">
        <v>2</v>
      </c>
      <c r="C197" s="1116">
        <v>4</v>
      </c>
      <c r="D197" s="1116">
        <v>3</v>
      </c>
      <c r="E197" s="1116" t="s">
        <v>1276</v>
      </c>
      <c r="F197" s="1116">
        <v>92</v>
      </c>
      <c r="G197" s="1116" t="s">
        <v>811</v>
      </c>
      <c r="H197" s="1116">
        <v>0</v>
      </c>
      <c r="I197" s="1115" t="s">
        <v>1255</v>
      </c>
      <c r="J197" s="1116">
        <v>1</v>
      </c>
      <c r="K197" s="1116">
        <v>19</v>
      </c>
      <c r="L197" s="1116">
        <v>1</v>
      </c>
      <c r="M197" s="1116">
        <v>4</v>
      </c>
      <c r="N197" s="1116" t="s">
        <v>1277</v>
      </c>
      <c r="O197" s="1116">
        <v>13</v>
      </c>
      <c r="P197" s="1118">
        <v>3475.1</v>
      </c>
      <c r="Q197" s="1118">
        <v>-325.10000000000002</v>
      </c>
      <c r="R197" s="1118">
        <v>3150</v>
      </c>
      <c r="S197" s="1118">
        <v>3150</v>
      </c>
      <c r="T197" s="1118">
        <v>3150</v>
      </c>
      <c r="U197" s="1118">
        <v>3150</v>
      </c>
      <c r="V197" s="1118">
        <v>3150</v>
      </c>
      <c r="W197" s="1124"/>
    </row>
    <row r="198" spans="1:23">
      <c r="A198" s="1115">
        <v>4089100400</v>
      </c>
      <c r="B198" s="1116">
        <v>2</v>
      </c>
      <c r="C198" s="1116">
        <v>4</v>
      </c>
      <c r="D198" s="1116">
        <v>3</v>
      </c>
      <c r="E198" s="1116" t="s">
        <v>1276</v>
      </c>
      <c r="F198" s="1116">
        <v>92</v>
      </c>
      <c r="G198" s="1116" t="s">
        <v>811</v>
      </c>
      <c r="H198" s="1116">
        <v>0</v>
      </c>
      <c r="I198" s="1115" t="s">
        <v>1259</v>
      </c>
      <c r="J198" s="1116">
        <v>1</v>
      </c>
      <c r="K198" s="1116">
        <v>19</v>
      </c>
      <c r="L198" s="1116">
        <v>1</v>
      </c>
      <c r="M198" s="1116">
        <v>4</v>
      </c>
      <c r="N198" s="1116" t="s">
        <v>1277</v>
      </c>
      <c r="O198" s="1116">
        <v>13</v>
      </c>
      <c r="P198" s="1118">
        <v>9606.73</v>
      </c>
      <c r="Q198" s="1118">
        <v>-520.72999999999956</v>
      </c>
      <c r="R198" s="1118">
        <v>9086</v>
      </c>
      <c r="S198" s="1118">
        <v>9086</v>
      </c>
      <c r="T198" s="1118">
        <v>9086</v>
      </c>
      <c r="U198" s="1118">
        <v>0</v>
      </c>
      <c r="V198" s="1118">
        <v>0</v>
      </c>
      <c r="W198" s="1124"/>
    </row>
    <row r="199" spans="1:23">
      <c r="A199" s="1115">
        <v>4089100400</v>
      </c>
      <c r="B199" s="1116">
        <v>2</v>
      </c>
      <c r="C199" s="1116">
        <v>4</v>
      </c>
      <c r="D199" s="1116">
        <v>3</v>
      </c>
      <c r="E199" s="1116" t="s">
        <v>1276</v>
      </c>
      <c r="F199" s="1116">
        <v>92</v>
      </c>
      <c r="G199" s="1116" t="s">
        <v>811</v>
      </c>
      <c r="H199" s="1116">
        <v>0</v>
      </c>
      <c r="I199" s="1115" t="s">
        <v>1261</v>
      </c>
      <c r="J199" s="1116">
        <v>1</v>
      </c>
      <c r="K199" s="1116">
        <v>19</v>
      </c>
      <c r="L199" s="1116">
        <v>1</v>
      </c>
      <c r="M199" s="1116">
        <v>4</v>
      </c>
      <c r="N199" s="1116" t="s">
        <v>1277</v>
      </c>
      <c r="O199" s="1116">
        <v>13</v>
      </c>
      <c r="P199" s="1118">
        <v>3256.01</v>
      </c>
      <c r="Q199" s="1118">
        <v>663.07999999999993</v>
      </c>
      <c r="R199" s="1118">
        <v>3919.09</v>
      </c>
      <c r="S199" s="1118">
        <v>3919.09</v>
      </c>
      <c r="T199" s="1118">
        <v>3919.09</v>
      </c>
      <c r="U199" s="1118">
        <v>3919.09</v>
      </c>
      <c r="V199" s="1118">
        <v>3919.09</v>
      </c>
      <c r="W199" s="1124"/>
    </row>
    <row r="200" spans="1:23">
      <c r="A200" s="1115">
        <v>4089100400</v>
      </c>
      <c r="B200" s="1116">
        <v>2</v>
      </c>
      <c r="C200" s="1116">
        <v>4</v>
      </c>
      <c r="D200" s="1116">
        <v>3</v>
      </c>
      <c r="E200" s="1116" t="s">
        <v>1276</v>
      </c>
      <c r="F200" s="1116">
        <v>92</v>
      </c>
      <c r="G200" s="1116" t="s">
        <v>811</v>
      </c>
      <c r="H200" s="1116">
        <v>0</v>
      </c>
      <c r="I200" s="1115">
        <v>39801</v>
      </c>
      <c r="J200" s="1116">
        <v>1</v>
      </c>
      <c r="K200" s="1116">
        <v>19</v>
      </c>
      <c r="L200" s="1116">
        <v>1</v>
      </c>
      <c r="M200" s="1116">
        <v>4</v>
      </c>
      <c r="N200" s="1116" t="s">
        <v>1277</v>
      </c>
      <c r="O200" s="1116">
        <v>13</v>
      </c>
      <c r="P200" s="1118">
        <v>356910.4</v>
      </c>
      <c r="Q200" s="1118">
        <v>124654.60000000002</v>
      </c>
      <c r="R200" s="1118">
        <v>481565.00000000006</v>
      </c>
      <c r="S200" s="1118">
        <v>481565</v>
      </c>
      <c r="T200" s="1118">
        <v>481565</v>
      </c>
      <c r="U200" s="1118">
        <v>35308</v>
      </c>
      <c r="V200" s="1118">
        <v>35308</v>
      </c>
      <c r="W200" s="1124"/>
    </row>
    <row r="201" spans="1:23">
      <c r="A201" s="1115">
        <v>4089100500</v>
      </c>
      <c r="B201" s="1116">
        <v>2</v>
      </c>
      <c r="C201" s="1116">
        <v>4</v>
      </c>
      <c r="D201" s="1116">
        <v>3</v>
      </c>
      <c r="E201" s="1116" t="s">
        <v>1276</v>
      </c>
      <c r="F201" s="1116">
        <v>92</v>
      </c>
      <c r="G201" s="1116" t="s">
        <v>811</v>
      </c>
      <c r="H201" s="1116">
        <v>0</v>
      </c>
      <c r="I201" s="1115">
        <v>11301</v>
      </c>
      <c r="J201" s="1116">
        <v>1</v>
      </c>
      <c r="K201" s="1116">
        <v>19</v>
      </c>
      <c r="L201" s="1116">
        <v>1</v>
      </c>
      <c r="M201" s="1116">
        <v>4</v>
      </c>
      <c r="N201" s="1116" t="s">
        <v>1277</v>
      </c>
      <c r="O201" s="1116">
        <v>13</v>
      </c>
      <c r="P201" s="1118">
        <v>1237097.32</v>
      </c>
      <c r="Q201" s="1118">
        <v>232524.05000000002</v>
      </c>
      <c r="R201" s="1118">
        <v>1469621.37</v>
      </c>
      <c r="S201" s="1118">
        <v>1469621.37</v>
      </c>
      <c r="T201" s="1118">
        <v>1469621.3699999996</v>
      </c>
      <c r="U201" s="1118">
        <v>1469621.37</v>
      </c>
      <c r="V201" s="1118">
        <v>1469621.3699999996</v>
      </c>
      <c r="W201" s="1124"/>
    </row>
    <row r="202" spans="1:23">
      <c r="A202" s="1115">
        <v>4089100500</v>
      </c>
      <c r="B202" s="1116">
        <v>2</v>
      </c>
      <c r="C202" s="1116">
        <v>4</v>
      </c>
      <c r="D202" s="1116">
        <v>3</v>
      </c>
      <c r="E202" s="1116" t="s">
        <v>1276</v>
      </c>
      <c r="F202" s="1116">
        <v>92</v>
      </c>
      <c r="G202" s="1116" t="s">
        <v>811</v>
      </c>
      <c r="H202" s="1116">
        <v>0</v>
      </c>
      <c r="I202" s="1115">
        <v>11303</v>
      </c>
      <c r="J202" s="1116">
        <v>1</v>
      </c>
      <c r="K202" s="1116">
        <v>19</v>
      </c>
      <c r="L202" s="1116">
        <v>1</v>
      </c>
      <c r="M202" s="1116">
        <v>4</v>
      </c>
      <c r="N202" s="1116" t="s">
        <v>1277</v>
      </c>
      <c r="O202" s="1116">
        <v>13</v>
      </c>
      <c r="P202" s="1118">
        <v>453346.34</v>
      </c>
      <c r="Q202" s="1118">
        <v>16016.840000000026</v>
      </c>
      <c r="R202" s="1118">
        <v>469363.18000000011</v>
      </c>
      <c r="S202" s="1118">
        <v>469363.18000000011</v>
      </c>
      <c r="T202" s="1118">
        <v>469363.18</v>
      </c>
      <c r="U202" s="1118">
        <v>469363.18000000011</v>
      </c>
      <c r="V202" s="1118">
        <v>469363.17999999993</v>
      </c>
      <c r="W202" s="1124"/>
    </row>
    <row r="203" spans="1:23">
      <c r="A203" s="1115">
        <v>4089100500</v>
      </c>
      <c r="B203" s="1116">
        <v>2</v>
      </c>
      <c r="C203" s="1116">
        <v>4</v>
      </c>
      <c r="D203" s="1116">
        <v>3</v>
      </c>
      <c r="E203" s="1116" t="s">
        <v>1276</v>
      </c>
      <c r="F203" s="1116">
        <v>92</v>
      </c>
      <c r="G203" s="1116" t="s">
        <v>811</v>
      </c>
      <c r="H203" s="1116">
        <v>0</v>
      </c>
      <c r="I203" s="1115">
        <v>11308</v>
      </c>
      <c r="J203" s="1116">
        <v>1</v>
      </c>
      <c r="K203" s="1116">
        <v>19</v>
      </c>
      <c r="L203" s="1116">
        <v>1</v>
      </c>
      <c r="M203" s="1116">
        <v>4</v>
      </c>
      <c r="N203" s="1116" t="s">
        <v>1277</v>
      </c>
      <c r="O203" s="1116">
        <v>13</v>
      </c>
      <c r="P203" s="1118">
        <v>53417.32</v>
      </c>
      <c r="Q203" s="1118">
        <v>17207.68</v>
      </c>
      <c r="R203" s="1118">
        <v>70625</v>
      </c>
      <c r="S203" s="1118">
        <v>70625</v>
      </c>
      <c r="T203" s="1118">
        <v>70625</v>
      </c>
      <c r="U203" s="1118">
        <v>70625</v>
      </c>
      <c r="V203" s="1118">
        <v>70625</v>
      </c>
      <c r="W203" s="1124"/>
    </row>
    <row r="204" spans="1:23">
      <c r="A204" s="1115">
        <v>4089100500</v>
      </c>
      <c r="B204" s="1116">
        <v>2</v>
      </c>
      <c r="C204" s="1116">
        <v>4</v>
      </c>
      <c r="D204" s="1116">
        <v>3</v>
      </c>
      <c r="E204" s="1116" t="s">
        <v>1276</v>
      </c>
      <c r="F204" s="1116">
        <v>92</v>
      </c>
      <c r="G204" s="1116" t="s">
        <v>811</v>
      </c>
      <c r="H204" s="1116">
        <v>0</v>
      </c>
      <c r="I204" s="1115">
        <v>12101</v>
      </c>
      <c r="J204" s="1116">
        <v>1</v>
      </c>
      <c r="K204" s="1116">
        <v>19</v>
      </c>
      <c r="L204" s="1116">
        <v>1</v>
      </c>
      <c r="M204" s="1116">
        <v>4</v>
      </c>
      <c r="N204" s="1116" t="s">
        <v>1277</v>
      </c>
      <c r="O204" s="1116">
        <v>13</v>
      </c>
      <c r="P204" s="1118">
        <v>0</v>
      </c>
      <c r="Q204" s="1118">
        <v>10000</v>
      </c>
      <c r="R204" s="1118">
        <v>10000</v>
      </c>
      <c r="S204" s="1118">
        <v>10000</v>
      </c>
      <c r="T204" s="1118">
        <v>10000</v>
      </c>
      <c r="U204" s="1118">
        <v>10000</v>
      </c>
      <c r="V204" s="1118">
        <v>10000</v>
      </c>
      <c r="W204" s="1124"/>
    </row>
    <row r="205" spans="1:23">
      <c r="A205" s="1115">
        <v>4089100500</v>
      </c>
      <c r="B205" s="1116">
        <v>2</v>
      </c>
      <c r="C205" s="1116">
        <v>4</v>
      </c>
      <c r="D205" s="1116">
        <v>3</v>
      </c>
      <c r="E205" s="1116" t="s">
        <v>1276</v>
      </c>
      <c r="F205" s="1116">
        <v>92</v>
      </c>
      <c r="G205" s="1116" t="s">
        <v>811</v>
      </c>
      <c r="H205" s="1116">
        <v>0</v>
      </c>
      <c r="I205" s="1115">
        <v>13201</v>
      </c>
      <c r="J205" s="1116">
        <v>1</v>
      </c>
      <c r="K205" s="1116">
        <v>19</v>
      </c>
      <c r="L205" s="1116">
        <v>1</v>
      </c>
      <c r="M205" s="1116">
        <v>4</v>
      </c>
      <c r="N205" s="1116" t="s">
        <v>1277</v>
      </c>
      <c r="O205" s="1116">
        <v>13</v>
      </c>
      <c r="P205" s="1118">
        <v>36388.720000000001</v>
      </c>
      <c r="Q205" s="1118">
        <v>127886.82</v>
      </c>
      <c r="R205" s="1118">
        <v>164275.54</v>
      </c>
      <c r="S205" s="1118">
        <v>164275.54</v>
      </c>
      <c r="T205" s="1118">
        <v>164275.53999999998</v>
      </c>
      <c r="U205" s="1118">
        <v>164275.53999999998</v>
      </c>
      <c r="V205" s="1118">
        <v>164275.53999999998</v>
      </c>
      <c r="W205" s="1124"/>
    </row>
    <row r="206" spans="1:23">
      <c r="A206" s="1115">
        <v>4089100500</v>
      </c>
      <c r="B206" s="1116">
        <v>2</v>
      </c>
      <c r="C206" s="1116">
        <v>4</v>
      </c>
      <c r="D206" s="1116">
        <v>3</v>
      </c>
      <c r="E206" s="1116" t="s">
        <v>1276</v>
      </c>
      <c r="F206" s="1116">
        <v>92</v>
      </c>
      <c r="G206" s="1116" t="s">
        <v>811</v>
      </c>
      <c r="H206" s="1116">
        <v>0</v>
      </c>
      <c r="I206" s="1115">
        <v>13202</v>
      </c>
      <c r="J206" s="1116">
        <v>1</v>
      </c>
      <c r="K206" s="1116">
        <v>19</v>
      </c>
      <c r="L206" s="1116">
        <v>1</v>
      </c>
      <c r="M206" s="1116">
        <v>4</v>
      </c>
      <c r="N206" s="1116" t="s">
        <v>1277</v>
      </c>
      <c r="O206" s="1116">
        <v>13</v>
      </c>
      <c r="P206" s="1118">
        <v>175404.48</v>
      </c>
      <c r="Q206" s="1118">
        <v>54111.06</v>
      </c>
      <c r="R206" s="1118">
        <v>229515.54</v>
      </c>
      <c r="S206" s="1118">
        <v>229515.54</v>
      </c>
      <c r="T206" s="1118">
        <v>229515.54000000004</v>
      </c>
      <c r="U206" s="1118">
        <v>229515.54000000007</v>
      </c>
      <c r="V206" s="1118">
        <v>229515.54000000004</v>
      </c>
      <c r="W206" s="1124"/>
    </row>
    <row r="207" spans="1:23">
      <c r="A207" s="1115">
        <v>4089100500</v>
      </c>
      <c r="B207" s="1116">
        <v>2</v>
      </c>
      <c r="C207" s="1116">
        <v>4</v>
      </c>
      <c r="D207" s="1116">
        <v>3</v>
      </c>
      <c r="E207" s="1116" t="s">
        <v>1276</v>
      </c>
      <c r="F207" s="1116">
        <v>92</v>
      </c>
      <c r="G207" s="1116" t="s">
        <v>811</v>
      </c>
      <c r="H207" s="1116">
        <v>0</v>
      </c>
      <c r="I207" s="1115">
        <v>14101</v>
      </c>
      <c r="J207" s="1116">
        <v>1</v>
      </c>
      <c r="K207" s="1116">
        <v>19</v>
      </c>
      <c r="L207" s="1116">
        <v>1</v>
      </c>
      <c r="M207" s="1116">
        <v>4</v>
      </c>
      <c r="N207" s="1116" t="s">
        <v>1277</v>
      </c>
      <c r="O207" s="1116">
        <v>13</v>
      </c>
      <c r="P207" s="1118">
        <v>123126.47</v>
      </c>
      <c r="Q207" s="1118">
        <v>58274.43</v>
      </c>
      <c r="R207" s="1118">
        <v>181400.9</v>
      </c>
      <c r="S207" s="1118">
        <v>181400.9</v>
      </c>
      <c r="T207" s="1118">
        <v>181400.90000000005</v>
      </c>
      <c r="U207" s="1118">
        <v>165552.10999999999</v>
      </c>
      <c r="V207" s="1118">
        <v>165552.11000000002</v>
      </c>
      <c r="W207" s="1124"/>
    </row>
    <row r="208" spans="1:23">
      <c r="A208" s="1115">
        <v>4089100500</v>
      </c>
      <c r="B208" s="1116">
        <v>2</v>
      </c>
      <c r="C208" s="1116">
        <v>4</v>
      </c>
      <c r="D208" s="1116">
        <v>3</v>
      </c>
      <c r="E208" s="1116" t="s">
        <v>1276</v>
      </c>
      <c r="F208" s="1116">
        <v>92</v>
      </c>
      <c r="G208" s="1116" t="s">
        <v>811</v>
      </c>
      <c r="H208" s="1116">
        <v>0</v>
      </c>
      <c r="I208" s="1115">
        <v>14201</v>
      </c>
      <c r="J208" s="1116">
        <v>1</v>
      </c>
      <c r="K208" s="1116">
        <v>19</v>
      </c>
      <c r="L208" s="1116">
        <v>1</v>
      </c>
      <c r="M208" s="1116">
        <v>4</v>
      </c>
      <c r="N208" s="1116" t="s">
        <v>1277</v>
      </c>
      <c r="O208" s="1116">
        <v>13</v>
      </c>
      <c r="P208" s="1118">
        <v>65662.350000000006</v>
      </c>
      <c r="Q208" s="1118">
        <v>30692.59</v>
      </c>
      <c r="R208" s="1118">
        <v>96354.94</v>
      </c>
      <c r="S208" s="1118">
        <v>96354.94</v>
      </c>
      <c r="T208" s="1118">
        <v>96354.94</v>
      </c>
      <c r="U208" s="1118">
        <v>65189.73</v>
      </c>
      <c r="V208" s="1118">
        <v>65189.73</v>
      </c>
      <c r="W208" s="1124"/>
    </row>
    <row r="209" spans="1:23">
      <c r="A209" s="1115">
        <v>4089100500</v>
      </c>
      <c r="B209" s="1116">
        <v>2</v>
      </c>
      <c r="C209" s="1116">
        <v>4</v>
      </c>
      <c r="D209" s="1116">
        <v>3</v>
      </c>
      <c r="E209" s="1116" t="s">
        <v>1276</v>
      </c>
      <c r="F209" s="1116">
        <v>92</v>
      </c>
      <c r="G209" s="1116" t="s">
        <v>811</v>
      </c>
      <c r="H209" s="1116">
        <v>0</v>
      </c>
      <c r="I209" s="1115">
        <v>14301</v>
      </c>
      <c r="J209" s="1116">
        <v>1</v>
      </c>
      <c r="K209" s="1116">
        <v>19</v>
      </c>
      <c r="L209" s="1116">
        <v>1</v>
      </c>
      <c r="M209" s="1116">
        <v>4</v>
      </c>
      <c r="N209" s="1116" t="s">
        <v>1277</v>
      </c>
      <c r="O209" s="1116">
        <v>13</v>
      </c>
      <c r="P209" s="1118">
        <v>82346.45</v>
      </c>
      <c r="Q209" s="1118">
        <v>38907.060000000005</v>
      </c>
      <c r="R209" s="1118">
        <v>121253.51000000001</v>
      </c>
      <c r="S209" s="1118">
        <v>121253.51000000001</v>
      </c>
      <c r="T209" s="1118">
        <v>121253.50999999998</v>
      </c>
      <c r="U209" s="1118">
        <v>39044.009999999995</v>
      </c>
      <c r="V209" s="1118">
        <v>39044.009999999995</v>
      </c>
      <c r="W209" s="1124"/>
    </row>
    <row r="210" spans="1:23">
      <c r="A210" s="1115">
        <v>4089100500</v>
      </c>
      <c r="B210" s="1116">
        <v>2</v>
      </c>
      <c r="C210" s="1116">
        <v>4</v>
      </c>
      <c r="D210" s="1116">
        <v>3</v>
      </c>
      <c r="E210" s="1116" t="s">
        <v>1276</v>
      </c>
      <c r="F210" s="1116">
        <v>92</v>
      </c>
      <c r="G210" s="1116" t="s">
        <v>811</v>
      </c>
      <c r="H210" s="1116">
        <v>0</v>
      </c>
      <c r="I210" s="1115">
        <v>15101</v>
      </c>
      <c r="J210" s="1116">
        <v>1</v>
      </c>
      <c r="K210" s="1116">
        <v>19</v>
      </c>
      <c r="L210" s="1116">
        <v>1</v>
      </c>
      <c r="M210" s="1116">
        <v>4</v>
      </c>
      <c r="N210" s="1116" t="s">
        <v>1277</v>
      </c>
      <c r="O210" s="1116">
        <v>13</v>
      </c>
      <c r="P210" s="1118">
        <v>69926.429999999993</v>
      </c>
      <c r="Q210" s="1118">
        <v>12164.369999999999</v>
      </c>
      <c r="R210" s="1118">
        <v>82090.799999999988</v>
      </c>
      <c r="S210" s="1118">
        <v>82090.799999999988</v>
      </c>
      <c r="T210" s="1118">
        <v>82090.800000000017</v>
      </c>
      <c r="U210" s="1118">
        <v>3538.3</v>
      </c>
      <c r="V210" s="1118">
        <v>3538.3</v>
      </c>
      <c r="W210" s="1124"/>
    </row>
    <row r="211" spans="1:23">
      <c r="A211" s="1115">
        <v>4089100500</v>
      </c>
      <c r="B211" s="1116">
        <v>2</v>
      </c>
      <c r="C211" s="1116">
        <v>4</v>
      </c>
      <c r="D211" s="1116">
        <v>3</v>
      </c>
      <c r="E211" s="1116" t="s">
        <v>1276</v>
      </c>
      <c r="F211" s="1116">
        <v>92</v>
      </c>
      <c r="G211" s="1116" t="s">
        <v>811</v>
      </c>
      <c r="H211" s="1116">
        <v>0</v>
      </c>
      <c r="I211" s="1115">
        <v>15901</v>
      </c>
      <c r="J211" s="1116">
        <v>1</v>
      </c>
      <c r="K211" s="1116">
        <v>19</v>
      </c>
      <c r="L211" s="1116">
        <v>1</v>
      </c>
      <c r="M211" s="1116">
        <v>4</v>
      </c>
      <c r="N211" s="1116" t="s">
        <v>1277</v>
      </c>
      <c r="O211" s="1116">
        <v>13</v>
      </c>
      <c r="P211" s="1118">
        <v>3799.38</v>
      </c>
      <c r="Q211" s="1118">
        <v>25151.56</v>
      </c>
      <c r="R211" s="1118">
        <v>28950.940000000002</v>
      </c>
      <c r="S211" s="1118">
        <v>28950.940000000002</v>
      </c>
      <c r="T211" s="1118">
        <v>28950.939999999995</v>
      </c>
      <c r="U211" s="1118">
        <v>28547.82</v>
      </c>
      <c r="V211" s="1118">
        <v>28547.82</v>
      </c>
      <c r="W211" s="1124"/>
    </row>
    <row r="212" spans="1:23">
      <c r="A212" s="1115">
        <v>4089100500</v>
      </c>
      <c r="B212" s="1116">
        <v>2</v>
      </c>
      <c r="C212" s="1116">
        <v>4</v>
      </c>
      <c r="D212" s="1116">
        <v>3</v>
      </c>
      <c r="E212" s="1116" t="s">
        <v>1276</v>
      </c>
      <c r="F212" s="1116">
        <v>92</v>
      </c>
      <c r="G212" s="1116" t="s">
        <v>811</v>
      </c>
      <c r="H212" s="1116">
        <v>0</v>
      </c>
      <c r="I212" s="1115">
        <v>17102</v>
      </c>
      <c r="J212" s="1116">
        <v>1</v>
      </c>
      <c r="K212" s="1116">
        <v>19</v>
      </c>
      <c r="L212" s="1116">
        <v>1</v>
      </c>
      <c r="M212" s="1116">
        <v>4</v>
      </c>
      <c r="N212" s="1116" t="s">
        <v>1277</v>
      </c>
      <c r="O212" s="1116">
        <v>13</v>
      </c>
      <c r="P212" s="1118">
        <v>69078.37</v>
      </c>
      <c r="Q212" s="1118">
        <v>-17123.41</v>
      </c>
      <c r="R212" s="1118">
        <v>51954.959999999992</v>
      </c>
      <c r="S212" s="1118">
        <v>51954.959999999992</v>
      </c>
      <c r="T212" s="1118">
        <v>51954.959999999992</v>
      </c>
      <c r="U212" s="1118">
        <v>51954.96</v>
      </c>
      <c r="V212" s="1118">
        <v>51954.96</v>
      </c>
      <c r="W212" s="1124"/>
    </row>
    <row r="213" spans="1:23">
      <c r="A213" s="1115">
        <v>4089100500</v>
      </c>
      <c r="B213" s="1116">
        <v>2</v>
      </c>
      <c r="C213" s="1116">
        <v>4</v>
      </c>
      <c r="D213" s="1116">
        <v>3</v>
      </c>
      <c r="E213" s="1116" t="s">
        <v>1276</v>
      </c>
      <c r="F213" s="1116">
        <v>92</v>
      </c>
      <c r="G213" s="1116" t="s">
        <v>811</v>
      </c>
      <c r="H213" s="1116">
        <v>0</v>
      </c>
      <c r="I213" s="1115" t="s">
        <v>1136</v>
      </c>
      <c r="J213" s="1116">
        <v>1</v>
      </c>
      <c r="K213" s="1116">
        <v>19</v>
      </c>
      <c r="L213" s="1116">
        <v>1</v>
      </c>
      <c r="M213" s="1116">
        <v>4</v>
      </c>
      <c r="N213" s="1116" t="s">
        <v>1277</v>
      </c>
      <c r="O213" s="1116">
        <v>13</v>
      </c>
      <c r="P213" s="1118">
        <v>2653.5</v>
      </c>
      <c r="Q213" s="1118">
        <v>5118.63</v>
      </c>
      <c r="R213" s="1118">
        <v>7772.13</v>
      </c>
      <c r="S213" s="1118">
        <v>7772.130000000001</v>
      </c>
      <c r="T213" s="1118">
        <v>7772.13</v>
      </c>
      <c r="U213" s="1118">
        <v>6492.13</v>
      </c>
      <c r="V213" s="1118">
        <v>6492.13</v>
      </c>
      <c r="W213" s="1124"/>
    </row>
    <row r="214" spans="1:23">
      <c r="A214" s="1115">
        <v>4089100500</v>
      </c>
      <c r="B214" s="1116">
        <v>2</v>
      </c>
      <c r="C214" s="1116">
        <v>4</v>
      </c>
      <c r="D214" s="1116">
        <v>3</v>
      </c>
      <c r="E214" s="1116" t="s">
        <v>1276</v>
      </c>
      <c r="F214" s="1116">
        <v>92</v>
      </c>
      <c r="G214" s="1116" t="s">
        <v>811</v>
      </c>
      <c r="H214" s="1116">
        <v>0</v>
      </c>
      <c r="I214" s="1115">
        <v>22101</v>
      </c>
      <c r="J214" s="1116">
        <v>1</v>
      </c>
      <c r="K214" s="1116">
        <v>19</v>
      </c>
      <c r="L214" s="1116">
        <v>1</v>
      </c>
      <c r="M214" s="1116">
        <v>4</v>
      </c>
      <c r="N214" s="1116" t="s">
        <v>1277</v>
      </c>
      <c r="O214" s="1116">
        <v>13</v>
      </c>
      <c r="P214" s="1118">
        <v>63.43</v>
      </c>
      <c r="Q214" s="1118">
        <v>1600.33</v>
      </c>
      <c r="R214" s="1118">
        <v>1663.76</v>
      </c>
      <c r="S214" s="1118">
        <v>1663.76</v>
      </c>
      <c r="T214" s="1118">
        <v>1663.76</v>
      </c>
      <c r="U214" s="1118">
        <v>1663.76</v>
      </c>
      <c r="V214" s="1118">
        <v>1663.76</v>
      </c>
      <c r="W214" s="1124"/>
    </row>
    <row r="215" spans="1:23">
      <c r="A215" s="1115">
        <v>4089100500</v>
      </c>
      <c r="B215" s="1116">
        <v>2</v>
      </c>
      <c r="C215" s="1116">
        <v>4</v>
      </c>
      <c r="D215" s="1116">
        <v>3</v>
      </c>
      <c r="E215" s="1116" t="s">
        <v>1276</v>
      </c>
      <c r="F215" s="1116">
        <v>92</v>
      </c>
      <c r="G215" s="1116" t="s">
        <v>811</v>
      </c>
      <c r="H215" s="1116">
        <v>0</v>
      </c>
      <c r="I215" s="1115" t="s">
        <v>1160</v>
      </c>
      <c r="J215" s="1116">
        <v>1</v>
      </c>
      <c r="K215" s="1116">
        <v>19</v>
      </c>
      <c r="L215" s="1116">
        <v>1</v>
      </c>
      <c r="M215" s="1116">
        <v>4</v>
      </c>
      <c r="N215" s="1116" t="s">
        <v>1277</v>
      </c>
      <c r="O215" s="1116">
        <v>13</v>
      </c>
      <c r="P215" s="1118">
        <v>10843.52</v>
      </c>
      <c r="Q215" s="1118">
        <v>2299.34</v>
      </c>
      <c r="R215" s="1118">
        <v>13142.86</v>
      </c>
      <c r="S215" s="1118">
        <v>13142.859999999984</v>
      </c>
      <c r="T215" s="1118">
        <v>13142.859999999975</v>
      </c>
      <c r="U215" s="1118">
        <v>13142.859999999991</v>
      </c>
      <c r="V215" s="1118">
        <v>13142.859999999991</v>
      </c>
      <c r="W215" s="1124"/>
    </row>
    <row r="216" spans="1:23">
      <c r="A216" s="1115">
        <v>4089100500</v>
      </c>
      <c r="B216" s="1116">
        <v>2</v>
      </c>
      <c r="C216" s="1116">
        <v>4</v>
      </c>
      <c r="D216" s="1116">
        <v>3</v>
      </c>
      <c r="E216" s="1116" t="s">
        <v>1276</v>
      </c>
      <c r="F216" s="1116">
        <v>92</v>
      </c>
      <c r="G216" s="1116" t="s">
        <v>811</v>
      </c>
      <c r="H216" s="1116">
        <v>0</v>
      </c>
      <c r="I216" s="1115" t="s">
        <v>1176</v>
      </c>
      <c r="J216" s="1116">
        <v>1</v>
      </c>
      <c r="K216" s="1116">
        <v>19</v>
      </c>
      <c r="L216" s="1116">
        <v>1</v>
      </c>
      <c r="M216" s="1116">
        <v>4</v>
      </c>
      <c r="N216" s="1116" t="s">
        <v>1277</v>
      </c>
      <c r="O216" s="1116">
        <v>13</v>
      </c>
      <c r="P216" s="1118">
        <v>6867.72</v>
      </c>
      <c r="Q216" s="1118">
        <v>2157.41</v>
      </c>
      <c r="R216" s="1118">
        <v>9025.130000000001</v>
      </c>
      <c r="S216" s="1118">
        <v>9025.1299999999992</v>
      </c>
      <c r="T216" s="1118">
        <v>9025.1299999999992</v>
      </c>
      <c r="U216" s="1118">
        <v>9025.130000000001</v>
      </c>
      <c r="V216" s="1118">
        <v>9025.130000000001</v>
      </c>
      <c r="W216" s="1124"/>
    </row>
    <row r="217" spans="1:23">
      <c r="A217" s="1115">
        <v>4089100500</v>
      </c>
      <c r="B217" s="1116">
        <v>2</v>
      </c>
      <c r="C217" s="1116">
        <v>4</v>
      </c>
      <c r="D217" s="1116">
        <v>3</v>
      </c>
      <c r="E217" s="1116" t="s">
        <v>1276</v>
      </c>
      <c r="F217" s="1116">
        <v>92</v>
      </c>
      <c r="G217" s="1116" t="s">
        <v>811</v>
      </c>
      <c r="H217" s="1116">
        <v>0</v>
      </c>
      <c r="I217" s="1115" t="s">
        <v>1178</v>
      </c>
      <c r="J217" s="1116">
        <v>1</v>
      </c>
      <c r="K217" s="1116">
        <v>19</v>
      </c>
      <c r="L217" s="1116">
        <v>1</v>
      </c>
      <c r="M217" s="1116">
        <v>4</v>
      </c>
      <c r="N217" s="1116" t="s">
        <v>1277</v>
      </c>
      <c r="O217" s="1116">
        <v>13</v>
      </c>
      <c r="P217" s="1118">
        <v>385.21000000000004</v>
      </c>
      <c r="Q217" s="1118">
        <v>525.78000000000009</v>
      </c>
      <c r="R217" s="1118">
        <v>910.99000000000012</v>
      </c>
      <c r="S217" s="1118">
        <v>910.99</v>
      </c>
      <c r="T217" s="1118">
        <v>910.9899999999999</v>
      </c>
      <c r="U217" s="1118">
        <v>844.58999999999992</v>
      </c>
      <c r="V217" s="1118">
        <v>844.59000000000015</v>
      </c>
      <c r="W217" s="1124"/>
    </row>
    <row r="218" spans="1:23">
      <c r="A218" s="1115">
        <v>4089100500</v>
      </c>
      <c r="B218" s="1116">
        <v>2</v>
      </c>
      <c r="C218" s="1116">
        <v>4</v>
      </c>
      <c r="D218" s="1116">
        <v>3</v>
      </c>
      <c r="E218" s="1116" t="s">
        <v>1276</v>
      </c>
      <c r="F218" s="1116">
        <v>92</v>
      </c>
      <c r="G218" s="1116" t="s">
        <v>811</v>
      </c>
      <c r="H218" s="1116">
        <v>0</v>
      </c>
      <c r="I218" s="1115" t="s">
        <v>1180</v>
      </c>
      <c r="J218" s="1116">
        <v>1</v>
      </c>
      <c r="K218" s="1116">
        <v>19</v>
      </c>
      <c r="L218" s="1116">
        <v>1</v>
      </c>
      <c r="M218" s="1116">
        <v>4</v>
      </c>
      <c r="N218" s="1116" t="s">
        <v>1277</v>
      </c>
      <c r="O218" s="1116">
        <v>13</v>
      </c>
      <c r="P218" s="1118">
        <v>2533.7600000000002</v>
      </c>
      <c r="Q218" s="1118">
        <v>246.61</v>
      </c>
      <c r="R218" s="1118">
        <v>2780.37</v>
      </c>
      <c r="S218" s="1118">
        <v>2780.3700000000008</v>
      </c>
      <c r="T218" s="1118">
        <v>2780.3700000000008</v>
      </c>
      <c r="U218" s="1118">
        <v>2780.3700000000008</v>
      </c>
      <c r="V218" s="1118">
        <v>3008.9800000000005</v>
      </c>
      <c r="W218" s="1124"/>
    </row>
    <row r="219" spans="1:23">
      <c r="A219" s="1115">
        <v>4089100500</v>
      </c>
      <c r="B219" s="1116">
        <v>2</v>
      </c>
      <c r="C219" s="1116">
        <v>4</v>
      </c>
      <c r="D219" s="1116">
        <v>3</v>
      </c>
      <c r="E219" s="1116" t="s">
        <v>1276</v>
      </c>
      <c r="F219" s="1116">
        <v>92</v>
      </c>
      <c r="G219" s="1116" t="s">
        <v>811</v>
      </c>
      <c r="H219" s="1116">
        <v>0</v>
      </c>
      <c r="I219" s="1115" t="s">
        <v>1184</v>
      </c>
      <c r="J219" s="1116">
        <v>1</v>
      </c>
      <c r="K219" s="1116">
        <v>19</v>
      </c>
      <c r="L219" s="1116">
        <v>1</v>
      </c>
      <c r="M219" s="1116">
        <v>4</v>
      </c>
      <c r="N219" s="1116" t="s">
        <v>1277</v>
      </c>
      <c r="O219" s="1116">
        <v>13</v>
      </c>
      <c r="P219" s="1118">
        <v>2204.4299999999998</v>
      </c>
      <c r="Q219" s="1118">
        <v>1395.0500000000004</v>
      </c>
      <c r="R219" s="1118">
        <v>3599.48</v>
      </c>
      <c r="S219" s="1118">
        <v>3599.4799999999996</v>
      </c>
      <c r="T219" s="1118">
        <v>3599.4799999999991</v>
      </c>
      <c r="U219" s="1118">
        <v>3839.4799999999991</v>
      </c>
      <c r="V219" s="1118">
        <v>3599.4799999999996</v>
      </c>
      <c r="W219" s="1124"/>
    </row>
    <row r="220" spans="1:23">
      <c r="A220" s="1115">
        <v>4089100500</v>
      </c>
      <c r="B220" s="1116">
        <v>2</v>
      </c>
      <c r="C220" s="1116">
        <v>4</v>
      </c>
      <c r="D220" s="1116">
        <v>3</v>
      </c>
      <c r="E220" s="1116" t="s">
        <v>1276</v>
      </c>
      <c r="F220" s="1116">
        <v>92</v>
      </c>
      <c r="G220" s="1116" t="s">
        <v>811</v>
      </c>
      <c r="H220" s="1116">
        <v>0</v>
      </c>
      <c r="I220" s="1115" t="s">
        <v>1186</v>
      </c>
      <c r="J220" s="1116">
        <v>1</v>
      </c>
      <c r="K220" s="1116">
        <v>19</v>
      </c>
      <c r="L220" s="1116">
        <v>1</v>
      </c>
      <c r="M220" s="1116">
        <v>4</v>
      </c>
      <c r="N220" s="1116" t="s">
        <v>1277</v>
      </c>
      <c r="O220" s="1116">
        <v>13</v>
      </c>
      <c r="P220" s="1118">
        <v>503.63</v>
      </c>
      <c r="Q220" s="1118">
        <v>-503.63</v>
      </c>
      <c r="R220" s="1118">
        <v>0</v>
      </c>
      <c r="S220" s="1118">
        <v>0</v>
      </c>
      <c r="T220" s="1118">
        <v>0</v>
      </c>
      <c r="U220" s="1118">
        <v>0</v>
      </c>
      <c r="V220" s="1118">
        <v>0</v>
      </c>
      <c r="W220" s="1124"/>
    </row>
    <row r="221" spans="1:23">
      <c r="A221" s="1115">
        <v>4089100500</v>
      </c>
      <c r="B221" s="1116">
        <v>2</v>
      </c>
      <c r="C221" s="1116">
        <v>4</v>
      </c>
      <c r="D221" s="1116">
        <v>3</v>
      </c>
      <c r="E221" s="1116" t="s">
        <v>1276</v>
      </c>
      <c r="F221" s="1116">
        <v>92</v>
      </c>
      <c r="G221" s="1116" t="s">
        <v>811</v>
      </c>
      <c r="H221" s="1116">
        <v>0</v>
      </c>
      <c r="I221" s="1115">
        <v>32302</v>
      </c>
      <c r="J221" s="1116">
        <v>1</v>
      </c>
      <c r="K221" s="1116">
        <v>19</v>
      </c>
      <c r="L221" s="1116">
        <v>1</v>
      </c>
      <c r="M221" s="1116">
        <v>4</v>
      </c>
      <c r="N221" s="1116" t="s">
        <v>1277</v>
      </c>
      <c r="O221" s="1116">
        <v>13</v>
      </c>
      <c r="P221" s="1118">
        <v>1196.6500000000001</v>
      </c>
      <c r="Q221" s="1118">
        <v>201.14000000000001</v>
      </c>
      <c r="R221" s="1118">
        <v>1397.79</v>
      </c>
      <c r="S221" s="1118">
        <v>1397.7900000000004</v>
      </c>
      <c r="T221" s="1118">
        <v>1397.7900000000004</v>
      </c>
      <c r="U221" s="1118">
        <v>1163.1600000000001</v>
      </c>
      <c r="V221" s="1118">
        <v>1163.1600000000003</v>
      </c>
      <c r="W221" s="1124"/>
    </row>
    <row r="222" spans="1:23">
      <c r="A222" s="1115">
        <v>4089100500</v>
      </c>
      <c r="B222" s="1116">
        <v>2</v>
      </c>
      <c r="C222" s="1116">
        <v>4</v>
      </c>
      <c r="D222" s="1116">
        <v>3</v>
      </c>
      <c r="E222" s="1116" t="s">
        <v>1276</v>
      </c>
      <c r="F222" s="1116">
        <v>92</v>
      </c>
      <c r="G222" s="1116" t="s">
        <v>811</v>
      </c>
      <c r="H222" s="1116">
        <v>0</v>
      </c>
      <c r="I222" s="1115" t="s">
        <v>1208</v>
      </c>
      <c r="J222" s="1116">
        <v>1</v>
      </c>
      <c r="K222" s="1116">
        <v>19</v>
      </c>
      <c r="L222" s="1116">
        <v>1</v>
      </c>
      <c r="M222" s="1116">
        <v>4</v>
      </c>
      <c r="N222" s="1116" t="s">
        <v>1277</v>
      </c>
      <c r="O222" s="1116">
        <v>13</v>
      </c>
      <c r="P222" s="1118">
        <v>0</v>
      </c>
      <c r="Q222" s="1118">
        <v>19360</v>
      </c>
      <c r="R222" s="1118">
        <v>19360</v>
      </c>
      <c r="S222" s="1118">
        <v>19360</v>
      </c>
      <c r="T222" s="1118">
        <v>19360</v>
      </c>
      <c r="U222" s="1118">
        <v>19360</v>
      </c>
      <c r="V222" s="1118">
        <v>19360</v>
      </c>
      <c r="W222" s="1124"/>
    </row>
    <row r="223" spans="1:23">
      <c r="A223" s="1115">
        <v>4089100500</v>
      </c>
      <c r="B223" s="1116">
        <v>2</v>
      </c>
      <c r="C223" s="1116">
        <v>4</v>
      </c>
      <c r="D223" s="1116">
        <v>3</v>
      </c>
      <c r="E223" s="1116" t="s">
        <v>1276</v>
      </c>
      <c r="F223" s="1116">
        <v>92</v>
      </c>
      <c r="G223" s="1116" t="s">
        <v>811</v>
      </c>
      <c r="H223" s="1116">
        <v>0</v>
      </c>
      <c r="I223" s="1115">
        <v>34801</v>
      </c>
      <c r="J223" s="1116">
        <v>1</v>
      </c>
      <c r="K223" s="1116">
        <v>19</v>
      </c>
      <c r="L223" s="1116">
        <v>1</v>
      </c>
      <c r="M223" s="1116">
        <v>4</v>
      </c>
      <c r="N223" s="1116" t="s">
        <v>1277</v>
      </c>
      <c r="O223" s="1116">
        <v>13</v>
      </c>
      <c r="P223" s="1118">
        <v>1282526.98</v>
      </c>
      <c r="Q223" s="1118">
        <v>-451711.15000000014</v>
      </c>
      <c r="R223" s="1118">
        <v>830815.82999999973</v>
      </c>
      <c r="S223" s="1118">
        <v>830815.82999999973</v>
      </c>
      <c r="T223" s="1118">
        <v>830815.83000000007</v>
      </c>
      <c r="U223" s="1118">
        <v>805132.66</v>
      </c>
      <c r="V223" s="1118">
        <v>805132.65999999992</v>
      </c>
      <c r="W223" s="1124"/>
    </row>
    <row r="224" spans="1:23">
      <c r="A224" s="1115">
        <v>4089100500</v>
      </c>
      <c r="B224" s="1116">
        <v>2</v>
      </c>
      <c r="C224" s="1116">
        <v>4</v>
      </c>
      <c r="D224" s="1116">
        <v>3</v>
      </c>
      <c r="E224" s="1116" t="s">
        <v>1276</v>
      </c>
      <c r="F224" s="1116">
        <v>92</v>
      </c>
      <c r="G224" s="1116" t="s">
        <v>811</v>
      </c>
      <c r="H224" s="1116">
        <v>0</v>
      </c>
      <c r="I224" s="1115">
        <v>35101</v>
      </c>
      <c r="J224" s="1116">
        <v>1</v>
      </c>
      <c r="K224" s="1116">
        <v>19</v>
      </c>
      <c r="L224" s="1116">
        <v>1</v>
      </c>
      <c r="M224" s="1116">
        <v>4</v>
      </c>
      <c r="N224" s="1116" t="s">
        <v>1277</v>
      </c>
      <c r="O224" s="1116">
        <v>13</v>
      </c>
      <c r="P224" s="1118">
        <v>9916.86</v>
      </c>
      <c r="Q224" s="1118">
        <v>15542.37</v>
      </c>
      <c r="R224" s="1118">
        <v>25459.23</v>
      </c>
      <c r="S224" s="1118">
        <v>25459.230000000007</v>
      </c>
      <c r="T224" s="1118">
        <v>25459.229999999996</v>
      </c>
      <c r="U224" s="1118">
        <v>25459.23</v>
      </c>
      <c r="V224" s="1118">
        <v>25459.229999999996</v>
      </c>
      <c r="W224" s="1124"/>
    </row>
    <row r="225" spans="1:23">
      <c r="A225" s="1115">
        <v>4089100500</v>
      </c>
      <c r="B225" s="1116">
        <v>2</v>
      </c>
      <c r="C225" s="1116">
        <v>4</v>
      </c>
      <c r="D225" s="1116">
        <v>3</v>
      </c>
      <c r="E225" s="1116" t="s">
        <v>1276</v>
      </c>
      <c r="F225" s="1116">
        <v>92</v>
      </c>
      <c r="G225" s="1116" t="s">
        <v>811</v>
      </c>
      <c r="H225" s="1116">
        <v>0</v>
      </c>
      <c r="I225" s="1115">
        <v>35201</v>
      </c>
      <c r="J225" s="1116">
        <v>1</v>
      </c>
      <c r="K225" s="1116">
        <v>19</v>
      </c>
      <c r="L225" s="1116">
        <v>1</v>
      </c>
      <c r="M225" s="1116">
        <v>4</v>
      </c>
      <c r="N225" s="1116" t="s">
        <v>1277</v>
      </c>
      <c r="O225" s="1116">
        <v>13</v>
      </c>
      <c r="P225" s="1118">
        <v>17871.97</v>
      </c>
      <c r="Q225" s="1118">
        <v>-17871.97</v>
      </c>
      <c r="R225" s="1118">
        <v>0</v>
      </c>
      <c r="S225" s="1118">
        <v>0</v>
      </c>
      <c r="T225" s="1118">
        <v>0</v>
      </c>
      <c r="U225" s="1118">
        <v>0</v>
      </c>
      <c r="V225" s="1118">
        <v>0</v>
      </c>
      <c r="W225" s="1124"/>
    </row>
    <row r="226" spans="1:23">
      <c r="A226" s="1115">
        <v>4089100500</v>
      </c>
      <c r="B226" s="1116">
        <v>2</v>
      </c>
      <c r="C226" s="1116">
        <v>4</v>
      </c>
      <c r="D226" s="1116">
        <v>3</v>
      </c>
      <c r="E226" s="1116" t="s">
        <v>1276</v>
      </c>
      <c r="F226" s="1116">
        <v>92</v>
      </c>
      <c r="G226" s="1116" t="s">
        <v>811</v>
      </c>
      <c r="H226" s="1116">
        <v>0</v>
      </c>
      <c r="I226" s="1115">
        <v>35501</v>
      </c>
      <c r="J226" s="1116">
        <v>1</v>
      </c>
      <c r="K226" s="1116">
        <v>19</v>
      </c>
      <c r="L226" s="1116">
        <v>1</v>
      </c>
      <c r="M226" s="1116">
        <v>4</v>
      </c>
      <c r="N226" s="1116" t="s">
        <v>1277</v>
      </c>
      <c r="O226" s="1116">
        <v>13</v>
      </c>
      <c r="P226" s="1118">
        <v>0</v>
      </c>
      <c r="Q226" s="1118">
        <v>4208.62</v>
      </c>
      <c r="R226" s="1118">
        <v>4208.62</v>
      </c>
      <c r="S226" s="1118">
        <v>4208.62</v>
      </c>
      <c r="T226" s="1118">
        <v>4208.62</v>
      </c>
      <c r="U226" s="1118">
        <v>1728.6200000000001</v>
      </c>
      <c r="V226" s="1118">
        <v>1728.6200000000001</v>
      </c>
      <c r="W226" s="1124"/>
    </row>
    <row r="227" spans="1:23">
      <c r="A227" s="1115">
        <v>4089100500</v>
      </c>
      <c r="B227" s="1116">
        <v>2</v>
      </c>
      <c r="C227" s="1116">
        <v>4</v>
      </c>
      <c r="D227" s="1116">
        <v>3</v>
      </c>
      <c r="E227" s="1116" t="s">
        <v>1276</v>
      </c>
      <c r="F227" s="1116">
        <v>92</v>
      </c>
      <c r="G227" s="1116" t="s">
        <v>811</v>
      </c>
      <c r="H227" s="1116">
        <v>0</v>
      </c>
      <c r="I227" s="1121">
        <v>35801</v>
      </c>
      <c r="J227" s="1116">
        <v>1</v>
      </c>
      <c r="K227" s="1116">
        <v>19</v>
      </c>
      <c r="L227" s="1116">
        <v>1</v>
      </c>
      <c r="M227" s="1116">
        <v>4</v>
      </c>
      <c r="N227" s="1116" t="s">
        <v>1277</v>
      </c>
      <c r="O227" s="1116">
        <v>13</v>
      </c>
      <c r="P227" s="1118">
        <v>3971.55</v>
      </c>
      <c r="Q227" s="1118">
        <v>828.45</v>
      </c>
      <c r="R227" s="1118">
        <v>4800</v>
      </c>
      <c r="S227" s="1118">
        <v>4800</v>
      </c>
      <c r="T227" s="1118">
        <v>4800</v>
      </c>
      <c r="U227" s="1118">
        <v>4000</v>
      </c>
      <c r="V227" s="1118">
        <v>4000</v>
      </c>
      <c r="W227" s="1124"/>
    </row>
    <row r="228" spans="1:23">
      <c r="A228" s="1115">
        <v>4089100500</v>
      </c>
      <c r="B228" s="1116">
        <v>2</v>
      </c>
      <c r="C228" s="1116">
        <v>4</v>
      </c>
      <c r="D228" s="1116">
        <v>3</v>
      </c>
      <c r="E228" s="1116" t="s">
        <v>1276</v>
      </c>
      <c r="F228" s="1116">
        <v>92</v>
      </c>
      <c r="G228" s="1116" t="s">
        <v>811</v>
      </c>
      <c r="H228" s="1116">
        <v>0</v>
      </c>
      <c r="I228" s="1121">
        <v>35901</v>
      </c>
      <c r="J228" s="1116">
        <v>1</v>
      </c>
      <c r="K228" s="1116">
        <v>19</v>
      </c>
      <c r="L228" s="1116">
        <v>1</v>
      </c>
      <c r="M228" s="1116">
        <v>4</v>
      </c>
      <c r="N228" s="1116" t="s">
        <v>1277</v>
      </c>
      <c r="O228" s="1116">
        <v>13</v>
      </c>
      <c r="P228" s="1118">
        <v>314.97000000000003</v>
      </c>
      <c r="Q228" s="1118">
        <v>141.03</v>
      </c>
      <c r="R228" s="1118">
        <v>456</v>
      </c>
      <c r="S228" s="1118">
        <v>456</v>
      </c>
      <c r="T228" s="1118">
        <v>456</v>
      </c>
      <c r="U228" s="1118">
        <v>399</v>
      </c>
      <c r="V228" s="1118">
        <v>399</v>
      </c>
      <c r="W228" s="1124"/>
    </row>
    <row r="229" spans="1:23">
      <c r="A229" s="1115">
        <v>4089100500</v>
      </c>
      <c r="B229" s="1116">
        <v>2</v>
      </c>
      <c r="C229" s="1116">
        <v>4</v>
      </c>
      <c r="D229" s="1116">
        <v>3</v>
      </c>
      <c r="E229" s="1116" t="s">
        <v>1276</v>
      </c>
      <c r="F229" s="1116">
        <v>92</v>
      </c>
      <c r="G229" s="1116" t="s">
        <v>811</v>
      </c>
      <c r="H229" s="1116">
        <v>0</v>
      </c>
      <c r="I229" s="1121" t="s">
        <v>1248</v>
      </c>
      <c r="J229" s="1116">
        <v>1</v>
      </c>
      <c r="K229" s="1116">
        <v>19</v>
      </c>
      <c r="L229" s="1116">
        <v>1</v>
      </c>
      <c r="M229" s="1116">
        <v>4</v>
      </c>
      <c r="N229" s="1116" t="s">
        <v>1277</v>
      </c>
      <c r="O229" s="1116">
        <v>13</v>
      </c>
      <c r="P229" s="1118">
        <v>0</v>
      </c>
      <c r="Q229" s="1118">
        <v>5277</v>
      </c>
      <c r="R229" s="1118">
        <v>5277</v>
      </c>
      <c r="S229" s="1118">
        <v>5277</v>
      </c>
      <c r="T229" s="1118">
        <v>5277</v>
      </c>
      <c r="U229" s="1118">
        <v>4877</v>
      </c>
      <c r="V229" s="1118">
        <v>4877</v>
      </c>
      <c r="W229" s="1124"/>
    </row>
    <row r="230" spans="1:23">
      <c r="A230" s="1115">
        <v>4089100500</v>
      </c>
      <c r="B230" s="1116">
        <v>2</v>
      </c>
      <c r="C230" s="1116">
        <v>4</v>
      </c>
      <c r="D230" s="1116">
        <v>3</v>
      </c>
      <c r="E230" s="1116" t="s">
        <v>1276</v>
      </c>
      <c r="F230" s="1116">
        <v>92</v>
      </c>
      <c r="G230" s="1116" t="s">
        <v>811</v>
      </c>
      <c r="H230" s="1116">
        <v>0</v>
      </c>
      <c r="I230" s="1122" t="s">
        <v>1253</v>
      </c>
      <c r="J230" s="1116">
        <v>1</v>
      </c>
      <c r="K230" s="1116">
        <v>19</v>
      </c>
      <c r="L230" s="1116">
        <v>1</v>
      </c>
      <c r="M230" s="1116">
        <v>4</v>
      </c>
      <c r="N230" s="1116" t="s">
        <v>1277</v>
      </c>
      <c r="O230" s="1116">
        <v>13</v>
      </c>
      <c r="P230" s="1118">
        <v>8825.67</v>
      </c>
      <c r="Q230" s="1118">
        <v>8425.59</v>
      </c>
      <c r="R230" s="1118">
        <v>17251.260000000002</v>
      </c>
      <c r="S230" s="1118">
        <v>17251.260000000002</v>
      </c>
      <c r="T230" s="1118">
        <v>17251.260000000002</v>
      </c>
      <c r="U230" s="1118">
        <v>13917.93</v>
      </c>
      <c r="V230" s="1118">
        <v>13917.93</v>
      </c>
      <c r="W230" s="1124"/>
    </row>
    <row r="231" spans="1:23">
      <c r="A231" s="1115">
        <v>4089100500</v>
      </c>
      <c r="B231" s="1116">
        <v>2</v>
      </c>
      <c r="C231" s="1116">
        <v>4</v>
      </c>
      <c r="D231" s="1116">
        <v>3</v>
      </c>
      <c r="E231" s="1116" t="s">
        <v>1276</v>
      </c>
      <c r="F231" s="1116">
        <v>92</v>
      </c>
      <c r="G231" s="1116" t="s">
        <v>811</v>
      </c>
      <c r="H231" s="1116">
        <v>0</v>
      </c>
      <c r="I231" s="1121" t="s">
        <v>1255</v>
      </c>
      <c r="J231" s="1116">
        <v>1</v>
      </c>
      <c r="K231" s="1116">
        <v>19</v>
      </c>
      <c r="L231" s="1116">
        <v>1</v>
      </c>
      <c r="M231" s="1116">
        <v>4</v>
      </c>
      <c r="N231" s="1116" t="s">
        <v>1277</v>
      </c>
      <c r="O231" s="1116">
        <v>13</v>
      </c>
      <c r="P231" s="1118">
        <v>165.48</v>
      </c>
      <c r="Q231" s="1118">
        <v>-15.48</v>
      </c>
      <c r="R231" s="1118">
        <v>150</v>
      </c>
      <c r="S231" s="1118">
        <v>150</v>
      </c>
      <c r="T231" s="1118">
        <v>150</v>
      </c>
      <c r="U231" s="1118">
        <v>150</v>
      </c>
      <c r="V231" s="1118">
        <v>150</v>
      </c>
      <c r="W231" s="1124"/>
    </row>
    <row r="232" spans="1:23">
      <c r="A232" s="1115">
        <v>4089100500</v>
      </c>
      <c r="B232" s="1116">
        <v>2</v>
      </c>
      <c r="C232" s="1116">
        <v>4</v>
      </c>
      <c r="D232" s="1116">
        <v>3</v>
      </c>
      <c r="E232" s="1116" t="s">
        <v>1276</v>
      </c>
      <c r="F232" s="1116">
        <v>92</v>
      </c>
      <c r="G232" s="1116" t="s">
        <v>811</v>
      </c>
      <c r="H232" s="1116">
        <v>0</v>
      </c>
      <c r="I232" s="1121" t="s">
        <v>1259</v>
      </c>
      <c r="J232" s="1116">
        <v>1</v>
      </c>
      <c r="K232" s="1116">
        <v>19</v>
      </c>
      <c r="L232" s="1116">
        <v>1</v>
      </c>
      <c r="M232" s="1116">
        <v>4</v>
      </c>
      <c r="N232" s="1116" t="s">
        <v>1277</v>
      </c>
      <c r="O232" s="1116">
        <v>13</v>
      </c>
      <c r="P232" s="1118">
        <v>0</v>
      </c>
      <c r="Q232" s="1118">
        <v>1298</v>
      </c>
      <c r="R232" s="1118">
        <v>1298</v>
      </c>
      <c r="S232" s="1118">
        <v>1298</v>
      </c>
      <c r="T232" s="1118">
        <v>1298</v>
      </c>
      <c r="U232" s="1118">
        <v>0</v>
      </c>
      <c r="V232" s="1118">
        <v>0</v>
      </c>
      <c r="W232" s="1124"/>
    </row>
    <row r="233" spans="1:23">
      <c r="A233" s="1115">
        <v>4089100500</v>
      </c>
      <c r="B233" s="1116">
        <v>2</v>
      </c>
      <c r="C233" s="1116">
        <v>4</v>
      </c>
      <c r="D233" s="1116">
        <v>3</v>
      </c>
      <c r="E233" s="1116" t="s">
        <v>1276</v>
      </c>
      <c r="F233" s="1116">
        <v>92</v>
      </c>
      <c r="G233" s="1116" t="s">
        <v>811</v>
      </c>
      <c r="H233" s="1116">
        <v>0</v>
      </c>
      <c r="I233" s="1121" t="s">
        <v>1263</v>
      </c>
      <c r="J233" s="1116">
        <v>1</v>
      </c>
      <c r="K233" s="1116">
        <v>19</v>
      </c>
      <c r="L233" s="1116">
        <v>1</v>
      </c>
      <c r="M233" s="1116">
        <v>4</v>
      </c>
      <c r="N233" s="1116" t="s">
        <v>1277</v>
      </c>
      <c r="O233" s="1116">
        <v>13</v>
      </c>
      <c r="P233" s="1118">
        <v>49616.959999999999</v>
      </c>
      <c r="Q233" s="1118">
        <v>22372.04</v>
      </c>
      <c r="R233" s="1118">
        <v>71989</v>
      </c>
      <c r="S233" s="1118">
        <v>71989</v>
      </c>
      <c r="T233" s="1118">
        <v>71989</v>
      </c>
      <c r="U233" s="1118">
        <v>5972</v>
      </c>
      <c r="V233" s="1118">
        <v>5972</v>
      </c>
      <c r="W233" s="1124"/>
    </row>
    <row r="234" spans="1:23">
      <c r="A234" s="1115">
        <v>4089100600</v>
      </c>
      <c r="B234" s="1116">
        <v>2</v>
      </c>
      <c r="C234" s="1116">
        <v>4</v>
      </c>
      <c r="D234" s="1116">
        <v>3</v>
      </c>
      <c r="E234" s="1116" t="s">
        <v>1276</v>
      </c>
      <c r="F234" s="1116">
        <v>92</v>
      </c>
      <c r="G234" s="1116" t="s">
        <v>811</v>
      </c>
      <c r="H234" s="1116">
        <v>0</v>
      </c>
      <c r="I234" s="1121">
        <v>11301</v>
      </c>
      <c r="J234" s="1116">
        <v>1</v>
      </c>
      <c r="K234" s="1116">
        <v>19</v>
      </c>
      <c r="L234" s="1116">
        <v>1</v>
      </c>
      <c r="M234" s="1116">
        <v>4</v>
      </c>
      <c r="N234" s="1116" t="s">
        <v>1277</v>
      </c>
      <c r="O234" s="1116">
        <v>13</v>
      </c>
      <c r="P234" s="1118">
        <v>5862466.0600000005</v>
      </c>
      <c r="Q234" s="1118">
        <v>949832.04</v>
      </c>
      <c r="R234" s="1118">
        <v>6812298.1000000006</v>
      </c>
      <c r="S234" s="1118">
        <v>6812298.1000000006</v>
      </c>
      <c r="T234" s="1118">
        <v>6812298.1000000024</v>
      </c>
      <c r="U234" s="1118">
        <v>6812298.1000000006</v>
      </c>
      <c r="V234" s="1118">
        <v>6812298.1000000015</v>
      </c>
      <c r="W234" s="1124"/>
    </row>
    <row r="235" spans="1:23">
      <c r="A235" s="1115">
        <v>4089100600</v>
      </c>
      <c r="B235" s="1116">
        <v>2</v>
      </c>
      <c r="C235" s="1116">
        <v>4</v>
      </c>
      <c r="D235" s="1116">
        <v>3</v>
      </c>
      <c r="E235" s="1116" t="s">
        <v>1276</v>
      </c>
      <c r="F235" s="1116">
        <v>92</v>
      </c>
      <c r="G235" s="1116" t="s">
        <v>811</v>
      </c>
      <c r="H235" s="1116">
        <v>0</v>
      </c>
      <c r="I235" s="1121">
        <v>11303</v>
      </c>
      <c r="J235" s="1116">
        <v>1</v>
      </c>
      <c r="K235" s="1116">
        <v>19</v>
      </c>
      <c r="L235" s="1116">
        <v>1</v>
      </c>
      <c r="M235" s="1116">
        <v>4</v>
      </c>
      <c r="N235" s="1116" t="s">
        <v>1277</v>
      </c>
      <c r="O235" s="1116">
        <v>13</v>
      </c>
      <c r="P235" s="1118">
        <v>179767.05000000002</v>
      </c>
      <c r="Q235" s="1118">
        <v>84380.680000000008</v>
      </c>
      <c r="R235" s="1118">
        <v>264147.73</v>
      </c>
      <c r="S235" s="1118">
        <v>264147.73</v>
      </c>
      <c r="T235" s="1118">
        <v>264147.73000000004</v>
      </c>
      <c r="U235" s="1118">
        <v>264147.73000000004</v>
      </c>
      <c r="V235" s="1118">
        <v>264147.7300000001</v>
      </c>
      <c r="W235" s="1124"/>
    </row>
    <row r="236" spans="1:23">
      <c r="A236" s="1115">
        <v>4089100600</v>
      </c>
      <c r="B236" s="1116">
        <v>2</v>
      </c>
      <c r="C236" s="1116">
        <v>4</v>
      </c>
      <c r="D236" s="1116">
        <v>3</v>
      </c>
      <c r="E236" s="1116" t="s">
        <v>1276</v>
      </c>
      <c r="F236" s="1116">
        <v>92</v>
      </c>
      <c r="G236" s="1116" t="s">
        <v>811</v>
      </c>
      <c r="H236" s="1116">
        <v>0</v>
      </c>
      <c r="I236" s="1121">
        <v>11308</v>
      </c>
      <c r="J236" s="1116">
        <v>1</v>
      </c>
      <c r="K236" s="1116">
        <v>19</v>
      </c>
      <c r="L236" s="1116">
        <v>1</v>
      </c>
      <c r="M236" s="1116">
        <v>4</v>
      </c>
      <c r="N236" s="1116" t="s">
        <v>1277</v>
      </c>
      <c r="O236" s="1116">
        <v>13</v>
      </c>
      <c r="P236" s="1118">
        <v>272428.33</v>
      </c>
      <c r="Q236" s="1118">
        <v>72571.67</v>
      </c>
      <c r="R236" s="1118">
        <v>345000</v>
      </c>
      <c r="S236" s="1118">
        <v>345000</v>
      </c>
      <c r="T236" s="1118">
        <v>344999.99999999994</v>
      </c>
      <c r="U236" s="1118">
        <v>345000</v>
      </c>
      <c r="V236" s="1118">
        <v>345000</v>
      </c>
      <c r="W236" s="1124"/>
    </row>
    <row r="237" spans="1:23">
      <c r="A237" s="1115">
        <v>4089100600</v>
      </c>
      <c r="B237" s="1116">
        <v>2</v>
      </c>
      <c r="C237" s="1116">
        <v>4</v>
      </c>
      <c r="D237" s="1116">
        <v>3</v>
      </c>
      <c r="E237" s="1116" t="s">
        <v>1276</v>
      </c>
      <c r="F237" s="1116">
        <v>92</v>
      </c>
      <c r="G237" s="1116" t="s">
        <v>811</v>
      </c>
      <c r="H237" s="1116">
        <v>0</v>
      </c>
      <c r="I237" s="1121">
        <v>12101</v>
      </c>
      <c r="J237" s="1116">
        <v>1</v>
      </c>
      <c r="K237" s="1116">
        <v>19</v>
      </c>
      <c r="L237" s="1116">
        <v>1</v>
      </c>
      <c r="M237" s="1116">
        <v>4</v>
      </c>
      <c r="N237" s="1116" t="s">
        <v>1277</v>
      </c>
      <c r="O237" s="1116">
        <v>13</v>
      </c>
      <c r="P237" s="1118">
        <v>13188.43</v>
      </c>
      <c r="Q237" s="1118">
        <v>-3241.5</v>
      </c>
      <c r="R237" s="1118">
        <v>9946.93</v>
      </c>
      <c r="S237" s="1118">
        <v>9946.93</v>
      </c>
      <c r="T237" s="1118">
        <v>9946.93</v>
      </c>
      <c r="U237" s="1118">
        <v>9946.93</v>
      </c>
      <c r="V237" s="1118">
        <v>9946.93</v>
      </c>
      <c r="W237" s="1124"/>
    </row>
    <row r="238" spans="1:23">
      <c r="A238" s="1115">
        <v>4089100600</v>
      </c>
      <c r="B238" s="1116">
        <v>2</v>
      </c>
      <c r="C238" s="1116">
        <v>4</v>
      </c>
      <c r="D238" s="1116">
        <v>3</v>
      </c>
      <c r="E238" s="1116" t="s">
        <v>1276</v>
      </c>
      <c r="F238" s="1116">
        <v>92</v>
      </c>
      <c r="G238" s="1116" t="s">
        <v>811</v>
      </c>
      <c r="H238" s="1116">
        <v>0</v>
      </c>
      <c r="I238" s="1122">
        <v>13201</v>
      </c>
      <c r="J238" s="1116">
        <v>1</v>
      </c>
      <c r="K238" s="1116">
        <v>19</v>
      </c>
      <c r="L238" s="1116">
        <v>1</v>
      </c>
      <c r="M238" s="1116">
        <v>4</v>
      </c>
      <c r="N238" s="1116" t="s">
        <v>1277</v>
      </c>
      <c r="O238" s="1116">
        <v>13</v>
      </c>
      <c r="P238" s="1118">
        <v>382050.19</v>
      </c>
      <c r="Q238" s="1118">
        <v>276656.94</v>
      </c>
      <c r="R238" s="1118">
        <v>658707.13</v>
      </c>
      <c r="S238" s="1118">
        <v>658707.13</v>
      </c>
      <c r="T238" s="1118">
        <v>658707.13</v>
      </c>
      <c r="U238" s="1118">
        <v>658707.13</v>
      </c>
      <c r="V238" s="1118">
        <v>658707.13000000024</v>
      </c>
      <c r="W238" s="1124"/>
    </row>
    <row r="239" spans="1:23">
      <c r="A239" s="1115">
        <v>4089100600</v>
      </c>
      <c r="B239" s="1116">
        <v>2</v>
      </c>
      <c r="C239" s="1116">
        <v>4</v>
      </c>
      <c r="D239" s="1116">
        <v>3</v>
      </c>
      <c r="E239" s="1116" t="s">
        <v>1276</v>
      </c>
      <c r="F239" s="1116">
        <v>92</v>
      </c>
      <c r="G239" s="1116" t="s">
        <v>811</v>
      </c>
      <c r="H239" s="1116">
        <v>0</v>
      </c>
      <c r="I239" s="1121">
        <v>13202</v>
      </c>
      <c r="J239" s="1116">
        <v>1</v>
      </c>
      <c r="K239" s="1116">
        <v>19</v>
      </c>
      <c r="L239" s="1116">
        <v>1</v>
      </c>
      <c r="M239" s="1116">
        <v>4</v>
      </c>
      <c r="N239" s="1116" t="s">
        <v>1277</v>
      </c>
      <c r="O239" s="1116">
        <v>13</v>
      </c>
      <c r="P239" s="1118">
        <v>839280.73</v>
      </c>
      <c r="Q239" s="1118">
        <v>243744.18999999997</v>
      </c>
      <c r="R239" s="1118">
        <v>1083024.92</v>
      </c>
      <c r="S239" s="1118">
        <v>1083024.9200000002</v>
      </c>
      <c r="T239" s="1118">
        <v>1083024.9200000004</v>
      </c>
      <c r="U239" s="1118">
        <v>1083024.9200000002</v>
      </c>
      <c r="V239" s="1118">
        <v>1083024.9200000002</v>
      </c>
      <c r="W239" s="1124"/>
    </row>
    <row r="240" spans="1:23">
      <c r="A240" s="1115">
        <v>4089100600</v>
      </c>
      <c r="B240" s="1116">
        <v>2</v>
      </c>
      <c r="C240" s="1116">
        <v>4</v>
      </c>
      <c r="D240" s="1116">
        <v>3</v>
      </c>
      <c r="E240" s="1116" t="s">
        <v>1276</v>
      </c>
      <c r="F240" s="1116">
        <v>92</v>
      </c>
      <c r="G240" s="1116" t="s">
        <v>811</v>
      </c>
      <c r="H240" s="1116">
        <v>0</v>
      </c>
      <c r="I240" s="1121">
        <v>13301</v>
      </c>
      <c r="J240" s="1116">
        <v>1</v>
      </c>
      <c r="K240" s="1116">
        <v>19</v>
      </c>
      <c r="L240" s="1116">
        <v>1</v>
      </c>
      <c r="M240" s="1116">
        <v>4</v>
      </c>
      <c r="N240" s="1116" t="s">
        <v>1277</v>
      </c>
      <c r="O240" s="1116">
        <v>13</v>
      </c>
      <c r="P240" s="1118">
        <v>12210.37</v>
      </c>
      <c r="Q240" s="1118">
        <v>6720.73</v>
      </c>
      <c r="R240" s="1118">
        <v>18931.099999999999</v>
      </c>
      <c r="S240" s="1118">
        <v>18931.100000000002</v>
      </c>
      <c r="T240" s="1118">
        <v>18931.099999999999</v>
      </c>
      <c r="U240" s="1118">
        <v>18931.100000000002</v>
      </c>
      <c r="V240" s="1118">
        <v>18931.099999999999</v>
      </c>
      <c r="W240" s="1124"/>
    </row>
    <row r="241" spans="1:23">
      <c r="A241" s="1115">
        <v>4089100600</v>
      </c>
      <c r="B241" s="1116">
        <v>2</v>
      </c>
      <c r="C241" s="1116">
        <v>4</v>
      </c>
      <c r="D241" s="1116">
        <v>3</v>
      </c>
      <c r="E241" s="1116" t="s">
        <v>1276</v>
      </c>
      <c r="F241" s="1116">
        <v>92</v>
      </c>
      <c r="G241" s="1116" t="s">
        <v>811</v>
      </c>
      <c r="H241" s="1116">
        <v>0</v>
      </c>
      <c r="I241" s="1121">
        <v>14101</v>
      </c>
      <c r="J241" s="1116">
        <v>1</v>
      </c>
      <c r="K241" s="1116">
        <v>19</v>
      </c>
      <c r="L241" s="1116">
        <v>1</v>
      </c>
      <c r="M241" s="1116">
        <v>4</v>
      </c>
      <c r="N241" s="1116" t="s">
        <v>1277</v>
      </c>
      <c r="O241" s="1116">
        <v>13</v>
      </c>
      <c r="P241" s="1118">
        <v>522042.33</v>
      </c>
      <c r="Q241" s="1118">
        <v>176543.76</v>
      </c>
      <c r="R241" s="1118">
        <v>698586.0900000002</v>
      </c>
      <c r="S241" s="1118">
        <v>698586.0900000002</v>
      </c>
      <c r="T241" s="1118">
        <v>698586.0900000002</v>
      </c>
      <c r="U241" s="1118">
        <v>640462.01000000013</v>
      </c>
      <c r="V241" s="1118">
        <v>640462.01</v>
      </c>
      <c r="W241" s="1124"/>
    </row>
    <row r="242" spans="1:23">
      <c r="A242" s="1115">
        <v>4089100600</v>
      </c>
      <c r="B242" s="1116">
        <v>2</v>
      </c>
      <c r="C242" s="1116">
        <v>4</v>
      </c>
      <c r="D242" s="1116">
        <v>3</v>
      </c>
      <c r="E242" s="1116" t="s">
        <v>1276</v>
      </c>
      <c r="F242" s="1116">
        <v>92</v>
      </c>
      <c r="G242" s="1116" t="s">
        <v>811</v>
      </c>
      <c r="H242" s="1116">
        <v>0</v>
      </c>
      <c r="I242" s="1121">
        <v>14201</v>
      </c>
      <c r="J242" s="1116">
        <v>1</v>
      </c>
      <c r="K242" s="1116">
        <v>19</v>
      </c>
      <c r="L242" s="1116">
        <v>1</v>
      </c>
      <c r="M242" s="1116">
        <v>4</v>
      </c>
      <c r="N242" s="1116" t="s">
        <v>1277</v>
      </c>
      <c r="O242" s="1116">
        <v>13</v>
      </c>
      <c r="P242" s="1118">
        <v>271972.42</v>
      </c>
      <c r="Q242" s="1118">
        <v>88880.61</v>
      </c>
      <c r="R242" s="1118">
        <v>360853.03</v>
      </c>
      <c r="S242" s="1118">
        <v>360853.03</v>
      </c>
      <c r="T242" s="1118">
        <v>360853.03</v>
      </c>
      <c r="U242" s="1118">
        <v>244636.66</v>
      </c>
      <c r="V242" s="1118">
        <v>244636.66</v>
      </c>
      <c r="W242" s="1124"/>
    </row>
    <row r="243" spans="1:23">
      <c r="A243" s="1115">
        <v>4089100600</v>
      </c>
      <c r="B243" s="1116">
        <v>2</v>
      </c>
      <c r="C243" s="1116">
        <v>4</v>
      </c>
      <c r="D243" s="1116">
        <v>3</v>
      </c>
      <c r="E243" s="1116" t="s">
        <v>1276</v>
      </c>
      <c r="F243" s="1116">
        <v>92</v>
      </c>
      <c r="G243" s="1116" t="s">
        <v>811</v>
      </c>
      <c r="H243" s="1116">
        <v>0</v>
      </c>
      <c r="I243" s="1121">
        <v>14301</v>
      </c>
      <c r="J243" s="1116">
        <v>1</v>
      </c>
      <c r="K243" s="1116">
        <v>19</v>
      </c>
      <c r="L243" s="1116">
        <v>1</v>
      </c>
      <c r="M243" s="1116">
        <v>4</v>
      </c>
      <c r="N243" s="1116" t="s">
        <v>1277</v>
      </c>
      <c r="O243" s="1116">
        <v>13</v>
      </c>
      <c r="P243" s="1118">
        <v>341247.25</v>
      </c>
      <c r="Q243" s="1118">
        <v>110578.75</v>
      </c>
      <c r="R243" s="1118">
        <v>451826.00000000006</v>
      </c>
      <c r="S243" s="1118">
        <v>451826.00000000006</v>
      </c>
      <c r="T243" s="1118">
        <v>451826.00000000006</v>
      </c>
      <c r="U243" s="1118">
        <v>148543.93</v>
      </c>
      <c r="V243" s="1118">
        <v>148543.93</v>
      </c>
      <c r="W243" s="1124"/>
    </row>
    <row r="244" spans="1:23">
      <c r="A244" s="1115">
        <v>4089100600</v>
      </c>
      <c r="B244" s="1116">
        <v>2</v>
      </c>
      <c r="C244" s="1116">
        <v>4</v>
      </c>
      <c r="D244" s="1116">
        <v>3</v>
      </c>
      <c r="E244" s="1116" t="s">
        <v>1276</v>
      </c>
      <c r="F244" s="1116">
        <v>92</v>
      </c>
      <c r="G244" s="1116" t="s">
        <v>811</v>
      </c>
      <c r="H244" s="1116">
        <v>0</v>
      </c>
      <c r="I244" s="1121">
        <v>15101</v>
      </c>
      <c r="J244" s="1116">
        <v>1</v>
      </c>
      <c r="K244" s="1116">
        <v>19</v>
      </c>
      <c r="L244" s="1116">
        <v>1</v>
      </c>
      <c r="M244" s="1116">
        <v>4</v>
      </c>
      <c r="N244" s="1116" t="s">
        <v>1277</v>
      </c>
      <c r="O244" s="1116">
        <v>13</v>
      </c>
      <c r="P244" s="1118">
        <v>404668.71</v>
      </c>
      <c r="Q244" s="1118">
        <v>47353.41</v>
      </c>
      <c r="R244" s="1118">
        <v>452022.12</v>
      </c>
      <c r="S244" s="1118">
        <v>452022.12000000011</v>
      </c>
      <c r="T244" s="1118">
        <v>452022.1200000004</v>
      </c>
      <c r="U244" s="1118">
        <v>86294.430000000008</v>
      </c>
      <c r="V244" s="1118">
        <v>86294.430000000008</v>
      </c>
      <c r="W244" s="1124"/>
    </row>
    <row r="245" spans="1:23">
      <c r="A245" s="1115">
        <v>4089100600</v>
      </c>
      <c r="B245" s="1116">
        <v>2</v>
      </c>
      <c r="C245" s="1116">
        <v>4</v>
      </c>
      <c r="D245" s="1116">
        <v>3</v>
      </c>
      <c r="E245" s="1116" t="s">
        <v>1276</v>
      </c>
      <c r="F245" s="1116">
        <v>92</v>
      </c>
      <c r="G245" s="1116" t="s">
        <v>811</v>
      </c>
      <c r="H245" s="1116">
        <v>0</v>
      </c>
      <c r="I245" s="1121">
        <v>15303</v>
      </c>
      <c r="J245" s="1116">
        <v>1</v>
      </c>
      <c r="K245" s="1116">
        <v>19</v>
      </c>
      <c r="L245" s="1116">
        <v>1</v>
      </c>
      <c r="M245" s="1116">
        <v>4</v>
      </c>
      <c r="N245" s="1116" t="s">
        <v>1277</v>
      </c>
      <c r="O245" s="1116">
        <v>13</v>
      </c>
      <c r="P245" s="1118">
        <v>66192.460000000006</v>
      </c>
      <c r="Q245" s="1118">
        <v>23807.54</v>
      </c>
      <c r="R245" s="1118">
        <v>90000</v>
      </c>
      <c r="S245" s="1118">
        <v>90000</v>
      </c>
      <c r="T245" s="1118">
        <v>90000</v>
      </c>
      <c r="U245" s="1118">
        <v>90000</v>
      </c>
      <c r="V245" s="1118">
        <v>90000</v>
      </c>
      <c r="W245" s="1124"/>
    </row>
    <row r="246" spans="1:23">
      <c r="A246" s="1115">
        <v>4089100600</v>
      </c>
      <c r="B246" s="1116">
        <v>2</v>
      </c>
      <c r="C246" s="1116">
        <v>4</v>
      </c>
      <c r="D246" s="1116">
        <v>3</v>
      </c>
      <c r="E246" s="1116" t="s">
        <v>1276</v>
      </c>
      <c r="F246" s="1116">
        <v>92</v>
      </c>
      <c r="G246" s="1116" t="s">
        <v>811</v>
      </c>
      <c r="H246" s="1116">
        <v>0</v>
      </c>
      <c r="I246" s="1121">
        <v>15404</v>
      </c>
      <c r="J246" s="1116">
        <v>1</v>
      </c>
      <c r="K246" s="1116">
        <v>19</v>
      </c>
      <c r="L246" s="1116">
        <v>1</v>
      </c>
      <c r="M246" s="1116">
        <v>4</v>
      </c>
      <c r="N246" s="1116" t="s">
        <v>1277</v>
      </c>
      <c r="O246" s="1116">
        <v>13</v>
      </c>
      <c r="P246" s="1118">
        <v>118824.04000000001</v>
      </c>
      <c r="Q246" s="1118">
        <v>26639.87</v>
      </c>
      <c r="R246" s="1118">
        <v>145463.91</v>
      </c>
      <c r="S246" s="1118">
        <v>145463.91</v>
      </c>
      <c r="T246" s="1118">
        <v>145463.91</v>
      </c>
      <c r="U246" s="1118">
        <v>145463.91</v>
      </c>
      <c r="V246" s="1118">
        <v>145463.90999999997</v>
      </c>
      <c r="W246" s="1124"/>
    </row>
    <row r="247" spans="1:23">
      <c r="A247" s="1115">
        <v>4089100600</v>
      </c>
      <c r="B247" s="1116">
        <v>2</v>
      </c>
      <c r="C247" s="1116">
        <v>4</v>
      </c>
      <c r="D247" s="1116">
        <v>3</v>
      </c>
      <c r="E247" s="1116" t="s">
        <v>1276</v>
      </c>
      <c r="F247" s="1116">
        <v>92</v>
      </c>
      <c r="G247" s="1116" t="s">
        <v>811</v>
      </c>
      <c r="H247" s="1116">
        <v>0</v>
      </c>
      <c r="I247" s="1121">
        <v>15901</v>
      </c>
      <c r="J247" s="1116">
        <v>1</v>
      </c>
      <c r="K247" s="1116">
        <v>19</v>
      </c>
      <c r="L247" s="1116">
        <v>1</v>
      </c>
      <c r="M247" s="1116">
        <v>4</v>
      </c>
      <c r="N247" s="1116" t="s">
        <v>1277</v>
      </c>
      <c r="O247" s="1116">
        <v>13</v>
      </c>
      <c r="P247" s="1118">
        <v>101067.88</v>
      </c>
      <c r="Q247" s="1118">
        <v>113936.03</v>
      </c>
      <c r="R247" s="1118">
        <v>215003.91</v>
      </c>
      <c r="S247" s="1118">
        <v>215003.91000000003</v>
      </c>
      <c r="T247" s="1118">
        <v>215003.90999999997</v>
      </c>
      <c r="U247" s="1118">
        <v>179660.22999999995</v>
      </c>
      <c r="V247" s="1118">
        <v>179660.22999999995</v>
      </c>
      <c r="W247" s="1124"/>
    </row>
    <row r="248" spans="1:23">
      <c r="A248" s="1115">
        <v>4089100600</v>
      </c>
      <c r="B248" s="1116">
        <v>2</v>
      </c>
      <c r="C248" s="1116">
        <v>4</v>
      </c>
      <c r="D248" s="1116">
        <v>3</v>
      </c>
      <c r="E248" s="1116" t="s">
        <v>1276</v>
      </c>
      <c r="F248" s="1116">
        <v>92</v>
      </c>
      <c r="G248" s="1116" t="s">
        <v>811</v>
      </c>
      <c r="H248" s="1116">
        <v>0</v>
      </c>
      <c r="I248" s="1121">
        <v>17102</v>
      </c>
      <c r="J248" s="1116">
        <v>1</v>
      </c>
      <c r="K248" s="1116">
        <v>19</v>
      </c>
      <c r="L248" s="1116">
        <v>1</v>
      </c>
      <c r="M248" s="1116">
        <v>4</v>
      </c>
      <c r="N248" s="1116" t="s">
        <v>1277</v>
      </c>
      <c r="O248" s="1116">
        <v>13</v>
      </c>
      <c r="P248" s="1118">
        <v>323647</v>
      </c>
      <c r="Q248" s="1118">
        <v>-2873.2000000000003</v>
      </c>
      <c r="R248" s="1118">
        <v>320773.8</v>
      </c>
      <c r="S248" s="1118">
        <v>320773.8</v>
      </c>
      <c r="T248" s="1118">
        <v>320773.80000000005</v>
      </c>
      <c r="U248" s="1118">
        <v>320773.80000000005</v>
      </c>
      <c r="V248" s="1118">
        <v>320773.80000000005</v>
      </c>
      <c r="W248" s="1124"/>
    </row>
    <row r="249" spans="1:23">
      <c r="A249" s="1115">
        <v>4089100600</v>
      </c>
      <c r="B249" s="1116">
        <v>2</v>
      </c>
      <c r="C249" s="1116">
        <v>4</v>
      </c>
      <c r="D249" s="1116">
        <v>3</v>
      </c>
      <c r="E249" s="1116" t="s">
        <v>1276</v>
      </c>
      <c r="F249" s="1116">
        <v>92</v>
      </c>
      <c r="G249" s="1116" t="s">
        <v>811</v>
      </c>
      <c r="H249" s="1116">
        <v>0</v>
      </c>
      <c r="I249" s="1121" t="s">
        <v>1136</v>
      </c>
      <c r="J249" s="1116">
        <v>1</v>
      </c>
      <c r="K249" s="1116">
        <v>19</v>
      </c>
      <c r="L249" s="1116">
        <v>1</v>
      </c>
      <c r="M249" s="1116">
        <v>4</v>
      </c>
      <c r="N249" s="1116" t="s">
        <v>1277</v>
      </c>
      <c r="O249" s="1116">
        <v>13</v>
      </c>
      <c r="P249" s="1118">
        <v>23961.100000000002</v>
      </c>
      <c r="Q249" s="1118">
        <v>12794.08</v>
      </c>
      <c r="R249" s="1118">
        <v>36755.179999999993</v>
      </c>
      <c r="S249" s="1118">
        <v>36755.18</v>
      </c>
      <c r="T249" s="1118">
        <v>36755.18</v>
      </c>
      <c r="U249" s="1118">
        <v>34087.25</v>
      </c>
      <c r="V249" s="1118">
        <v>34087.25</v>
      </c>
      <c r="W249" s="1124"/>
    </row>
    <row r="250" spans="1:23">
      <c r="A250" s="1115">
        <v>4089100600</v>
      </c>
      <c r="B250" s="1116">
        <v>2</v>
      </c>
      <c r="C250" s="1116">
        <v>4</v>
      </c>
      <c r="D250" s="1116">
        <v>3</v>
      </c>
      <c r="E250" s="1116" t="s">
        <v>1276</v>
      </c>
      <c r="F250" s="1116">
        <v>92</v>
      </c>
      <c r="G250" s="1116" t="s">
        <v>811</v>
      </c>
      <c r="H250" s="1116">
        <v>0</v>
      </c>
      <c r="I250" s="1121">
        <v>21601</v>
      </c>
      <c r="J250" s="1116">
        <v>1</v>
      </c>
      <c r="K250" s="1116">
        <v>19</v>
      </c>
      <c r="L250" s="1116">
        <v>1</v>
      </c>
      <c r="M250" s="1116">
        <v>4</v>
      </c>
      <c r="N250" s="1116" t="s">
        <v>1277</v>
      </c>
      <c r="O250" s="1116">
        <v>13</v>
      </c>
      <c r="P250" s="1118">
        <v>551.6</v>
      </c>
      <c r="Q250" s="1118">
        <v>301.95</v>
      </c>
      <c r="R250" s="1118">
        <v>853.55000000000007</v>
      </c>
      <c r="S250" s="1118">
        <v>853.55000000000007</v>
      </c>
      <c r="T250" s="1118">
        <v>853.55000000000007</v>
      </c>
      <c r="U250" s="1118">
        <v>853.55000000000007</v>
      </c>
      <c r="V250" s="1118">
        <v>853.55000000000007</v>
      </c>
      <c r="W250" s="1124"/>
    </row>
    <row r="251" spans="1:23">
      <c r="A251" s="1115">
        <v>4089100600</v>
      </c>
      <c r="B251" s="1116">
        <v>2</v>
      </c>
      <c r="C251" s="1116">
        <v>4</v>
      </c>
      <c r="D251" s="1116">
        <v>3</v>
      </c>
      <c r="E251" s="1116" t="s">
        <v>1276</v>
      </c>
      <c r="F251" s="1116">
        <v>92</v>
      </c>
      <c r="G251" s="1116" t="s">
        <v>811</v>
      </c>
      <c r="H251" s="1116">
        <v>0</v>
      </c>
      <c r="I251" s="1121">
        <v>22101</v>
      </c>
      <c r="J251" s="1116">
        <v>1</v>
      </c>
      <c r="K251" s="1116">
        <v>19</v>
      </c>
      <c r="L251" s="1116">
        <v>1</v>
      </c>
      <c r="M251" s="1116">
        <v>4</v>
      </c>
      <c r="N251" s="1116" t="s">
        <v>1277</v>
      </c>
      <c r="O251" s="1116">
        <v>13</v>
      </c>
      <c r="P251" s="1118">
        <v>9456.08</v>
      </c>
      <c r="Q251" s="1118">
        <v>-437.94</v>
      </c>
      <c r="R251" s="1118">
        <v>9018.14</v>
      </c>
      <c r="S251" s="1118">
        <v>9018.14</v>
      </c>
      <c r="T251" s="1118">
        <v>9018.14</v>
      </c>
      <c r="U251" s="1118">
        <v>8017.62</v>
      </c>
      <c r="V251" s="1118">
        <v>8017.6200000000017</v>
      </c>
      <c r="W251" s="1124"/>
    </row>
    <row r="252" spans="1:23">
      <c r="A252" s="1115">
        <v>4089100600</v>
      </c>
      <c r="B252" s="1116">
        <v>2</v>
      </c>
      <c r="C252" s="1116">
        <v>4</v>
      </c>
      <c r="D252" s="1116">
        <v>3</v>
      </c>
      <c r="E252" s="1116" t="s">
        <v>1276</v>
      </c>
      <c r="F252" s="1116">
        <v>92</v>
      </c>
      <c r="G252" s="1116" t="s">
        <v>811</v>
      </c>
      <c r="H252" s="1116">
        <v>0</v>
      </c>
      <c r="I252" s="1121" t="s">
        <v>1150</v>
      </c>
      <c r="J252" s="1116">
        <v>1</v>
      </c>
      <c r="K252" s="1116">
        <v>19</v>
      </c>
      <c r="L252" s="1116">
        <v>1</v>
      </c>
      <c r="M252" s="1116">
        <v>4</v>
      </c>
      <c r="N252" s="1116" t="s">
        <v>1277</v>
      </c>
      <c r="O252" s="1116">
        <v>13</v>
      </c>
      <c r="P252" s="1118">
        <v>733</v>
      </c>
      <c r="Q252" s="1118">
        <v>500</v>
      </c>
      <c r="R252" s="1118">
        <v>1233</v>
      </c>
      <c r="S252" s="1118">
        <v>1233</v>
      </c>
      <c r="T252" s="1118">
        <v>1233</v>
      </c>
      <c r="U252" s="1118">
        <v>1233</v>
      </c>
      <c r="V252" s="1118">
        <v>1233</v>
      </c>
      <c r="W252" s="1124"/>
    </row>
    <row r="253" spans="1:23">
      <c r="A253" s="1115">
        <v>4089100600</v>
      </c>
      <c r="B253" s="1116">
        <v>2</v>
      </c>
      <c r="C253" s="1116">
        <v>4</v>
      </c>
      <c r="D253" s="1116">
        <v>3</v>
      </c>
      <c r="E253" s="1116" t="s">
        <v>1276</v>
      </c>
      <c r="F253" s="1116">
        <v>92</v>
      </c>
      <c r="G253" s="1116" t="s">
        <v>811</v>
      </c>
      <c r="H253" s="1116">
        <v>0</v>
      </c>
      <c r="I253" s="1121" t="s">
        <v>1160</v>
      </c>
      <c r="J253" s="1116">
        <v>1</v>
      </c>
      <c r="K253" s="1116">
        <v>19</v>
      </c>
      <c r="L253" s="1116">
        <v>1</v>
      </c>
      <c r="M253" s="1116">
        <v>4</v>
      </c>
      <c r="N253" s="1116" t="s">
        <v>1277</v>
      </c>
      <c r="O253" s="1116">
        <v>13</v>
      </c>
      <c r="P253" s="1118">
        <v>70471.539999999994</v>
      </c>
      <c r="Q253" s="1118">
        <v>19111.38</v>
      </c>
      <c r="R253" s="1118">
        <v>89582.92</v>
      </c>
      <c r="S253" s="1118">
        <v>89582.919999999765</v>
      </c>
      <c r="T253" s="1118">
        <v>89582.919999999765</v>
      </c>
      <c r="U253" s="1118">
        <v>88717.569999999774</v>
      </c>
      <c r="V253" s="1118">
        <v>88717.56999999976</v>
      </c>
      <c r="W253" s="1124"/>
    </row>
    <row r="254" spans="1:23">
      <c r="A254" s="1115">
        <v>4089100600</v>
      </c>
      <c r="B254" s="1116">
        <v>2</v>
      </c>
      <c r="C254" s="1116">
        <v>4</v>
      </c>
      <c r="D254" s="1116">
        <v>3</v>
      </c>
      <c r="E254" s="1116" t="s">
        <v>1276</v>
      </c>
      <c r="F254" s="1116">
        <v>92</v>
      </c>
      <c r="G254" s="1116" t="s">
        <v>811</v>
      </c>
      <c r="H254" s="1116">
        <v>0</v>
      </c>
      <c r="I254" s="1121" t="s">
        <v>1168</v>
      </c>
      <c r="J254" s="1116">
        <v>1</v>
      </c>
      <c r="K254" s="1116">
        <v>19</v>
      </c>
      <c r="L254" s="1116">
        <v>1</v>
      </c>
      <c r="M254" s="1116">
        <v>4</v>
      </c>
      <c r="N254" s="1116" t="s">
        <v>1277</v>
      </c>
      <c r="O254" s="1116">
        <v>13</v>
      </c>
      <c r="P254" s="1118">
        <v>1286.19</v>
      </c>
      <c r="Q254" s="1118">
        <v>6022.08</v>
      </c>
      <c r="R254" s="1118">
        <v>7308.27</v>
      </c>
      <c r="S254" s="1118">
        <v>7308.27</v>
      </c>
      <c r="T254" s="1118">
        <v>7308.27</v>
      </c>
      <c r="U254" s="1118">
        <v>7308.27</v>
      </c>
      <c r="V254" s="1118">
        <v>7308.27</v>
      </c>
      <c r="W254" s="1124"/>
    </row>
    <row r="255" spans="1:23">
      <c r="A255" s="1115">
        <v>4089100600</v>
      </c>
      <c r="B255" s="1116">
        <v>2</v>
      </c>
      <c r="C255" s="1116">
        <v>4</v>
      </c>
      <c r="D255" s="1116">
        <v>3</v>
      </c>
      <c r="E255" s="1116" t="s">
        <v>1276</v>
      </c>
      <c r="F255" s="1116">
        <v>92</v>
      </c>
      <c r="G255" s="1116" t="s">
        <v>811</v>
      </c>
      <c r="H255" s="1116">
        <v>0</v>
      </c>
      <c r="I255" s="1121" t="s">
        <v>1170</v>
      </c>
      <c r="J255" s="1116">
        <v>1</v>
      </c>
      <c r="K255" s="1116">
        <v>19</v>
      </c>
      <c r="L255" s="1116">
        <v>1</v>
      </c>
      <c r="M255" s="1116">
        <v>4</v>
      </c>
      <c r="N255" s="1116" t="s">
        <v>1277</v>
      </c>
      <c r="O255" s="1116">
        <v>13</v>
      </c>
      <c r="P255" s="1118">
        <v>3101.75</v>
      </c>
      <c r="Q255" s="1118">
        <v>-2886.5</v>
      </c>
      <c r="R255" s="1118">
        <v>215.25</v>
      </c>
      <c r="S255" s="1118">
        <v>215.25</v>
      </c>
      <c r="T255" s="1118">
        <v>215.25</v>
      </c>
      <c r="U255" s="1118">
        <v>215.25</v>
      </c>
      <c r="V255" s="1118">
        <v>215.25</v>
      </c>
      <c r="W255" s="1124"/>
    </row>
    <row r="256" spans="1:23">
      <c r="A256" s="1115">
        <v>4089100600</v>
      </c>
      <c r="B256" s="1116">
        <v>2</v>
      </c>
      <c r="C256" s="1116">
        <v>4</v>
      </c>
      <c r="D256" s="1116">
        <v>3</v>
      </c>
      <c r="E256" s="1116" t="s">
        <v>1276</v>
      </c>
      <c r="F256" s="1116">
        <v>92</v>
      </c>
      <c r="G256" s="1116" t="s">
        <v>811</v>
      </c>
      <c r="H256" s="1116">
        <v>0</v>
      </c>
      <c r="I256" s="1121" t="s">
        <v>1176</v>
      </c>
      <c r="J256" s="1116">
        <v>1</v>
      </c>
      <c r="K256" s="1116">
        <v>19</v>
      </c>
      <c r="L256" s="1116">
        <v>1</v>
      </c>
      <c r="M256" s="1116">
        <v>4</v>
      </c>
      <c r="N256" s="1116" t="s">
        <v>1277</v>
      </c>
      <c r="O256" s="1116">
        <v>13</v>
      </c>
      <c r="P256" s="1118">
        <v>96148.11</v>
      </c>
      <c r="Q256" s="1118">
        <v>30203.53</v>
      </c>
      <c r="R256" s="1118">
        <v>126351.64</v>
      </c>
      <c r="S256" s="1118">
        <v>126351.64000000003</v>
      </c>
      <c r="T256" s="1118">
        <v>126351.64</v>
      </c>
      <c r="U256" s="1118">
        <v>126351.64000000003</v>
      </c>
      <c r="V256" s="1118">
        <v>126351.64000000003</v>
      </c>
      <c r="W256" s="1124"/>
    </row>
    <row r="257" spans="1:23">
      <c r="A257" s="1115">
        <v>4089100600</v>
      </c>
      <c r="B257" s="1116">
        <v>2</v>
      </c>
      <c r="C257" s="1116">
        <v>4</v>
      </c>
      <c r="D257" s="1116">
        <v>3</v>
      </c>
      <c r="E257" s="1116" t="s">
        <v>1276</v>
      </c>
      <c r="F257" s="1116">
        <v>92</v>
      </c>
      <c r="G257" s="1116" t="s">
        <v>811</v>
      </c>
      <c r="H257" s="1116">
        <v>0</v>
      </c>
      <c r="I257" s="1122" t="s">
        <v>1178</v>
      </c>
      <c r="J257" s="1116">
        <v>1</v>
      </c>
      <c r="K257" s="1116">
        <v>19</v>
      </c>
      <c r="L257" s="1116">
        <v>1</v>
      </c>
      <c r="M257" s="1116">
        <v>4</v>
      </c>
      <c r="N257" s="1116" t="s">
        <v>1277</v>
      </c>
      <c r="O257" s="1116">
        <v>13</v>
      </c>
      <c r="P257" s="1118">
        <v>5393.45</v>
      </c>
      <c r="Q257" s="1118">
        <v>7360.0600000000013</v>
      </c>
      <c r="R257" s="1118">
        <v>12753.510000000002</v>
      </c>
      <c r="S257" s="1118">
        <v>12753.51</v>
      </c>
      <c r="T257" s="1118">
        <v>12753.510000000006</v>
      </c>
      <c r="U257" s="1118">
        <v>11823.910000000002</v>
      </c>
      <c r="V257" s="1118">
        <v>11823.910000000002</v>
      </c>
      <c r="W257" s="1124"/>
    </row>
    <row r="258" spans="1:23">
      <c r="A258" s="1115">
        <v>4089100600</v>
      </c>
      <c r="B258" s="1116">
        <v>2</v>
      </c>
      <c r="C258" s="1116">
        <v>4</v>
      </c>
      <c r="D258" s="1116">
        <v>3</v>
      </c>
      <c r="E258" s="1116" t="s">
        <v>1276</v>
      </c>
      <c r="F258" s="1116">
        <v>92</v>
      </c>
      <c r="G258" s="1116" t="s">
        <v>811</v>
      </c>
      <c r="H258" s="1116">
        <v>0</v>
      </c>
      <c r="I258" s="1122" t="s">
        <v>1180</v>
      </c>
      <c r="J258" s="1116">
        <v>1</v>
      </c>
      <c r="K258" s="1116">
        <v>19</v>
      </c>
      <c r="L258" s="1116">
        <v>1</v>
      </c>
      <c r="M258" s="1116">
        <v>4</v>
      </c>
      <c r="N258" s="1116" t="s">
        <v>1277</v>
      </c>
      <c r="O258" s="1116">
        <v>13</v>
      </c>
      <c r="P258" s="1118">
        <v>35472.559999999998</v>
      </c>
      <c r="Q258" s="1118">
        <v>3452.2700000000004</v>
      </c>
      <c r="R258" s="1118">
        <v>38924.83</v>
      </c>
      <c r="S258" s="1118">
        <v>38924.83</v>
      </c>
      <c r="T258" s="1118">
        <v>38924.829999999994</v>
      </c>
      <c r="U258" s="1118">
        <v>38924.829999999994</v>
      </c>
      <c r="V258" s="1118">
        <v>38924.83</v>
      </c>
      <c r="W258" s="1124"/>
    </row>
    <row r="259" spans="1:23">
      <c r="A259" s="1115">
        <v>4089100600</v>
      </c>
      <c r="B259" s="1116">
        <v>2</v>
      </c>
      <c r="C259" s="1116">
        <v>4</v>
      </c>
      <c r="D259" s="1116">
        <v>3</v>
      </c>
      <c r="E259" s="1116" t="s">
        <v>1276</v>
      </c>
      <c r="F259" s="1116">
        <v>92</v>
      </c>
      <c r="G259" s="1116" t="s">
        <v>811</v>
      </c>
      <c r="H259" s="1116">
        <v>0</v>
      </c>
      <c r="I259" s="1122" t="s">
        <v>1184</v>
      </c>
      <c r="J259" s="1116">
        <v>1</v>
      </c>
      <c r="K259" s="1116">
        <v>19</v>
      </c>
      <c r="L259" s="1116">
        <v>1</v>
      </c>
      <c r="M259" s="1116">
        <v>4</v>
      </c>
      <c r="N259" s="1116" t="s">
        <v>1277</v>
      </c>
      <c r="O259" s="1116">
        <v>13</v>
      </c>
      <c r="P259" s="1118">
        <v>30862.73</v>
      </c>
      <c r="Q259" s="1118">
        <v>15559.169999999998</v>
      </c>
      <c r="R259" s="1118">
        <v>46421.9</v>
      </c>
      <c r="S259" s="1118">
        <v>46421.9</v>
      </c>
      <c r="T259" s="1118">
        <v>46421.9</v>
      </c>
      <c r="U259" s="1118">
        <v>49781.9</v>
      </c>
      <c r="V259" s="1118">
        <v>49622.450000000012</v>
      </c>
      <c r="W259" s="1124"/>
    </row>
    <row r="260" spans="1:23">
      <c r="A260" s="1115">
        <v>4089100600</v>
      </c>
      <c r="B260" s="1116">
        <v>2</v>
      </c>
      <c r="C260" s="1116">
        <v>4</v>
      </c>
      <c r="D260" s="1116">
        <v>3</v>
      </c>
      <c r="E260" s="1116" t="s">
        <v>1276</v>
      </c>
      <c r="F260" s="1116">
        <v>92</v>
      </c>
      <c r="G260" s="1116" t="s">
        <v>811</v>
      </c>
      <c r="H260" s="1116">
        <v>0</v>
      </c>
      <c r="I260" s="1121" t="s">
        <v>1186</v>
      </c>
      <c r="J260" s="1116">
        <v>1</v>
      </c>
      <c r="K260" s="1116">
        <v>19</v>
      </c>
      <c r="L260" s="1116">
        <v>1</v>
      </c>
      <c r="M260" s="1116">
        <v>4</v>
      </c>
      <c r="N260" s="1116" t="s">
        <v>1277</v>
      </c>
      <c r="O260" s="1116">
        <v>13</v>
      </c>
      <c r="P260" s="1118">
        <v>6563.21</v>
      </c>
      <c r="Q260" s="1118">
        <v>-1588.24</v>
      </c>
      <c r="R260" s="1118">
        <v>4974.97</v>
      </c>
      <c r="S260" s="1118">
        <v>4974.97</v>
      </c>
      <c r="T260" s="1118">
        <v>4974.97</v>
      </c>
      <c r="U260" s="1118">
        <v>4974.97</v>
      </c>
      <c r="V260" s="1118">
        <v>4974.9700000000012</v>
      </c>
      <c r="W260" s="1124"/>
    </row>
    <row r="261" spans="1:23">
      <c r="A261" s="1115">
        <v>4089100600</v>
      </c>
      <c r="B261" s="1116">
        <v>2</v>
      </c>
      <c r="C261" s="1116">
        <v>4</v>
      </c>
      <c r="D261" s="1116">
        <v>3</v>
      </c>
      <c r="E261" s="1116" t="s">
        <v>1276</v>
      </c>
      <c r="F261" s="1116">
        <v>92</v>
      </c>
      <c r="G261" s="1116" t="s">
        <v>811</v>
      </c>
      <c r="H261" s="1116">
        <v>0</v>
      </c>
      <c r="I261" s="1121">
        <v>32302</v>
      </c>
      <c r="J261" s="1116">
        <v>1</v>
      </c>
      <c r="K261" s="1116">
        <v>19</v>
      </c>
      <c r="L261" s="1116">
        <v>1</v>
      </c>
      <c r="M261" s="1116">
        <v>4</v>
      </c>
      <c r="N261" s="1116" t="s">
        <v>1277</v>
      </c>
      <c r="O261" s="1116">
        <v>13</v>
      </c>
      <c r="P261" s="1118">
        <v>16753.060000000001</v>
      </c>
      <c r="Q261" s="1118">
        <v>2816.0099999999998</v>
      </c>
      <c r="R261" s="1118">
        <v>19569.07</v>
      </c>
      <c r="S261" s="1118">
        <v>19569.070000000007</v>
      </c>
      <c r="T261" s="1118">
        <v>19569.070000000007</v>
      </c>
      <c r="U261" s="1118">
        <v>16284.27</v>
      </c>
      <c r="V261" s="1118">
        <v>16284.27</v>
      </c>
      <c r="W261" s="1124"/>
    </row>
    <row r="262" spans="1:23">
      <c r="A262" s="1115">
        <v>4089100600</v>
      </c>
      <c r="B262" s="1116">
        <v>2</v>
      </c>
      <c r="C262" s="1116">
        <v>4</v>
      </c>
      <c r="D262" s="1116">
        <v>3</v>
      </c>
      <c r="E262" s="1116" t="s">
        <v>1276</v>
      </c>
      <c r="F262" s="1116">
        <v>92</v>
      </c>
      <c r="G262" s="1116" t="s">
        <v>811</v>
      </c>
      <c r="H262" s="1116">
        <v>0</v>
      </c>
      <c r="I262" s="1121" t="s">
        <v>1204</v>
      </c>
      <c r="J262" s="1116">
        <v>1</v>
      </c>
      <c r="K262" s="1116">
        <v>19</v>
      </c>
      <c r="L262" s="1116">
        <v>1</v>
      </c>
      <c r="M262" s="1116">
        <v>4</v>
      </c>
      <c r="N262" s="1116" t="s">
        <v>1277</v>
      </c>
      <c r="O262" s="1116">
        <v>13</v>
      </c>
      <c r="P262" s="1118">
        <v>882190.56</v>
      </c>
      <c r="Q262" s="1118">
        <v>392287.89</v>
      </c>
      <c r="R262" s="1118">
        <v>1274478.4500000002</v>
      </c>
      <c r="S262" s="1118">
        <v>1274478.4499999997</v>
      </c>
      <c r="T262" s="1118">
        <v>1274478.45</v>
      </c>
      <c r="U262" s="1118">
        <v>1143508.25</v>
      </c>
      <c r="V262" s="1118">
        <v>1143508.25</v>
      </c>
      <c r="W262" s="1124"/>
    </row>
    <row r="263" spans="1:23">
      <c r="A263" s="1115">
        <v>4089100600</v>
      </c>
      <c r="B263" s="1116">
        <v>2</v>
      </c>
      <c r="C263" s="1116">
        <v>4</v>
      </c>
      <c r="D263" s="1116">
        <v>3</v>
      </c>
      <c r="E263" s="1116" t="s">
        <v>1276</v>
      </c>
      <c r="F263" s="1116">
        <v>92</v>
      </c>
      <c r="G263" s="1116" t="s">
        <v>811</v>
      </c>
      <c r="H263" s="1116">
        <v>0</v>
      </c>
      <c r="I263" s="1121">
        <v>33301</v>
      </c>
      <c r="J263" s="1116">
        <v>1</v>
      </c>
      <c r="K263" s="1116">
        <v>19</v>
      </c>
      <c r="L263" s="1116">
        <v>1</v>
      </c>
      <c r="M263" s="1116">
        <v>4</v>
      </c>
      <c r="N263" s="1116" t="s">
        <v>1277</v>
      </c>
      <c r="O263" s="1116">
        <v>13</v>
      </c>
      <c r="P263" s="1118">
        <v>23401.24</v>
      </c>
      <c r="Q263" s="1118">
        <v>1008.76</v>
      </c>
      <c r="R263" s="1118">
        <v>24410</v>
      </c>
      <c r="S263" s="1118">
        <v>24410</v>
      </c>
      <c r="T263" s="1118">
        <v>24410</v>
      </c>
      <c r="U263" s="1118">
        <v>24410</v>
      </c>
      <c r="V263" s="1118">
        <v>24410</v>
      </c>
      <c r="W263" s="1124"/>
    </row>
    <row r="264" spans="1:23">
      <c r="A264" s="1115">
        <v>4089100600</v>
      </c>
      <c r="B264" s="1116">
        <v>2</v>
      </c>
      <c r="C264" s="1116">
        <v>4</v>
      </c>
      <c r="D264" s="1116">
        <v>3</v>
      </c>
      <c r="E264" s="1116" t="s">
        <v>1276</v>
      </c>
      <c r="F264" s="1116">
        <v>92</v>
      </c>
      <c r="G264" s="1116" t="s">
        <v>811</v>
      </c>
      <c r="H264" s="1116">
        <v>0</v>
      </c>
      <c r="I264" s="1121" t="s">
        <v>1208</v>
      </c>
      <c r="J264" s="1116">
        <v>1</v>
      </c>
      <c r="K264" s="1116">
        <v>19</v>
      </c>
      <c r="L264" s="1116">
        <v>1</v>
      </c>
      <c r="M264" s="1116">
        <v>4</v>
      </c>
      <c r="N264" s="1116" t="s">
        <v>1277</v>
      </c>
      <c r="O264" s="1116">
        <v>13</v>
      </c>
      <c r="P264" s="1118">
        <v>27915.02</v>
      </c>
      <c r="Q264" s="1118">
        <v>80769.98000000001</v>
      </c>
      <c r="R264" s="1118">
        <v>108685.00000000001</v>
      </c>
      <c r="S264" s="1118">
        <v>108685</v>
      </c>
      <c r="T264" s="1118">
        <v>108685</v>
      </c>
      <c r="U264" s="1118">
        <v>93685</v>
      </c>
      <c r="V264" s="1118">
        <v>93685</v>
      </c>
      <c r="W264" s="1124"/>
    </row>
    <row r="265" spans="1:23">
      <c r="A265" s="1115">
        <v>4089100600</v>
      </c>
      <c r="B265" s="1116">
        <v>2</v>
      </c>
      <c r="C265" s="1116">
        <v>4</v>
      </c>
      <c r="D265" s="1116">
        <v>3</v>
      </c>
      <c r="E265" s="1116" t="s">
        <v>1276</v>
      </c>
      <c r="F265" s="1116">
        <v>92</v>
      </c>
      <c r="G265" s="1116" t="s">
        <v>811</v>
      </c>
      <c r="H265" s="1116">
        <v>0</v>
      </c>
      <c r="I265" s="1121">
        <v>33801</v>
      </c>
      <c r="J265" s="1116">
        <v>1</v>
      </c>
      <c r="K265" s="1116">
        <v>19</v>
      </c>
      <c r="L265" s="1116">
        <v>1</v>
      </c>
      <c r="M265" s="1116">
        <v>4</v>
      </c>
      <c r="N265" s="1116" t="s">
        <v>1277</v>
      </c>
      <c r="O265" s="1116">
        <v>13</v>
      </c>
      <c r="P265" s="1118">
        <v>3005.31</v>
      </c>
      <c r="Q265" s="1118">
        <v>1080.93</v>
      </c>
      <c r="R265" s="1118">
        <v>4086.2400000000002</v>
      </c>
      <c r="S265" s="1118">
        <v>4086.2400000000002</v>
      </c>
      <c r="T265" s="1118">
        <v>4086.2400000000002</v>
      </c>
      <c r="U265" s="1118">
        <v>4086.2400000000002</v>
      </c>
      <c r="V265" s="1118">
        <v>4086.2400000000002</v>
      </c>
      <c r="W265" s="1124"/>
    </row>
    <row r="266" spans="1:23">
      <c r="A266" s="1115">
        <v>4089100600</v>
      </c>
      <c r="B266" s="1116">
        <v>2</v>
      </c>
      <c r="C266" s="1116">
        <v>4</v>
      </c>
      <c r="D266" s="1116">
        <v>3</v>
      </c>
      <c r="E266" s="1116" t="s">
        <v>1276</v>
      </c>
      <c r="F266" s="1116">
        <v>92</v>
      </c>
      <c r="G266" s="1116" t="s">
        <v>811</v>
      </c>
      <c r="H266" s="1116">
        <v>0</v>
      </c>
      <c r="I266" s="1122">
        <v>34101</v>
      </c>
      <c r="J266" s="1116">
        <v>1</v>
      </c>
      <c r="K266" s="1116">
        <v>19</v>
      </c>
      <c r="L266" s="1116">
        <v>1</v>
      </c>
      <c r="M266" s="1116">
        <v>4</v>
      </c>
      <c r="N266" s="1116" t="s">
        <v>1277</v>
      </c>
      <c r="O266" s="1116">
        <v>13</v>
      </c>
      <c r="P266" s="1118">
        <v>207238.49</v>
      </c>
      <c r="Q266" s="1118">
        <v>-24660.090000000004</v>
      </c>
      <c r="R266" s="1118">
        <v>182578.4</v>
      </c>
      <c r="S266" s="1118">
        <v>182578.4000000002</v>
      </c>
      <c r="T266" s="1118">
        <v>182578.40000000014</v>
      </c>
      <c r="U266" s="1118">
        <v>182548.40000000014</v>
      </c>
      <c r="V266" s="1118">
        <v>182548.4000000002</v>
      </c>
      <c r="W266" s="1124"/>
    </row>
    <row r="267" spans="1:23">
      <c r="A267" s="1115">
        <v>4089100600</v>
      </c>
      <c r="B267" s="1116">
        <v>2</v>
      </c>
      <c r="C267" s="1116">
        <v>4</v>
      </c>
      <c r="D267" s="1116">
        <v>3</v>
      </c>
      <c r="E267" s="1116" t="s">
        <v>1276</v>
      </c>
      <c r="F267" s="1116">
        <v>92</v>
      </c>
      <c r="G267" s="1116" t="s">
        <v>811</v>
      </c>
      <c r="H267" s="1116">
        <v>0</v>
      </c>
      <c r="I267" s="1121">
        <v>34501</v>
      </c>
      <c r="J267" s="1116">
        <v>1</v>
      </c>
      <c r="K267" s="1116">
        <v>19</v>
      </c>
      <c r="L267" s="1116">
        <v>1</v>
      </c>
      <c r="M267" s="1116">
        <v>4</v>
      </c>
      <c r="N267" s="1116" t="s">
        <v>1277</v>
      </c>
      <c r="O267" s="1116">
        <v>13</v>
      </c>
      <c r="P267" s="1118">
        <v>5665.99</v>
      </c>
      <c r="Q267" s="1118">
        <v>3539.9500000000003</v>
      </c>
      <c r="R267" s="1118">
        <v>9205.9399999999987</v>
      </c>
      <c r="S267" s="1118">
        <v>9205.9399999999987</v>
      </c>
      <c r="T267" s="1118">
        <v>9205.9400000000023</v>
      </c>
      <c r="U267" s="1118">
        <v>9205.94</v>
      </c>
      <c r="V267" s="1118">
        <v>9205.9399999999987</v>
      </c>
      <c r="W267" s="1124"/>
    </row>
    <row r="268" spans="1:23">
      <c r="A268" s="1115">
        <v>4089100600</v>
      </c>
      <c r="B268" s="1116">
        <v>2</v>
      </c>
      <c r="C268" s="1116">
        <v>4</v>
      </c>
      <c r="D268" s="1116">
        <v>3</v>
      </c>
      <c r="E268" s="1116" t="s">
        <v>1276</v>
      </c>
      <c r="F268" s="1116">
        <v>92</v>
      </c>
      <c r="G268" s="1116" t="s">
        <v>811</v>
      </c>
      <c r="H268" s="1116">
        <v>0</v>
      </c>
      <c r="I268" s="1121">
        <v>35101</v>
      </c>
      <c r="J268" s="1116">
        <v>1</v>
      </c>
      <c r="K268" s="1116">
        <v>19</v>
      </c>
      <c r="L268" s="1116">
        <v>1</v>
      </c>
      <c r="M268" s="1116">
        <v>4</v>
      </c>
      <c r="N268" s="1116" t="s">
        <v>1277</v>
      </c>
      <c r="O268" s="1116">
        <v>13</v>
      </c>
      <c r="P268" s="1118">
        <v>54937.41</v>
      </c>
      <c r="Q268" s="1118">
        <v>-28693.839999999997</v>
      </c>
      <c r="R268" s="1118">
        <v>26243.570000000011</v>
      </c>
      <c r="S268" s="1118">
        <v>26243.57</v>
      </c>
      <c r="T268" s="1118">
        <v>26243.569999999996</v>
      </c>
      <c r="U268" s="1118">
        <v>22743.570000000003</v>
      </c>
      <c r="V268" s="1118">
        <v>22743.57</v>
      </c>
      <c r="W268" s="1124"/>
    </row>
    <row r="269" spans="1:23">
      <c r="A269" s="1115">
        <v>4089100600</v>
      </c>
      <c r="B269" s="1116">
        <v>2</v>
      </c>
      <c r="C269" s="1116">
        <v>4</v>
      </c>
      <c r="D269" s="1116">
        <v>3</v>
      </c>
      <c r="E269" s="1116" t="s">
        <v>1276</v>
      </c>
      <c r="F269" s="1116">
        <v>92</v>
      </c>
      <c r="G269" s="1116" t="s">
        <v>811</v>
      </c>
      <c r="H269" s="1116">
        <v>0</v>
      </c>
      <c r="I269" s="1121">
        <v>35201</v>
      </c>
      <c r="J269" s="1116">
        <v>1</v>
      </c>
      <c r="K269" s="1116">
        <v>19</v>
      </c>
      <c r="L269" s="1116">
        <v>1</v>
      </c>
      <c r="M269" s="1116">
        <v>4</v>
      </c>
      <c r="N269" s="1116" t="s">
        <v>1277</v>
      </c>
      <c r="O269" s="1116">
        <v>13</v>
      </c>
      <c r="P269" s="1118">
        <v>0</v>
      </c>
      <c r="Q269" s="1118">
        <v>1800</v>
      </c>
      <c r="R269" s="1118">
        <v>1800</v>
      </c>
      <c r="S269" s="1118">
        <v>1800</v>
      </c>
      <c r="T269" s="1118">
        <v>1800</v>
      </c>
      <c r="U269" s="1118">
        <v>1800</v>
      </c>
      <c r="V269" s="1118">
        <v>1800</v>
      </c>
      <c r="W269" s="1124"/>
    </row>
    <row r="270" spans="1:23">
      <c r="A270" s="1115">
        <v>4089100600</v>
      </c>
      <c r="B270" s="1116">
        <v>2</v>
      </c>
      <c r="C270" s="1116">
        <v>4</v>
      </c>
      <c r="D270" s="1116">
        <v>3</v>
      </c>
      <c r="E270" s="1116" t="s">
        <v>1276</v>
      </c>
      <c r="F270" s="1116">
        <v>92</v>
      </c>
      <c r="G270" s="1116" t="s">
        <v>811</v>
      </c>
      <c r="H270" s="1116">
        <v>0</v>
      </c>
      <c r="I270" s="1121">
        <v>35501</v>
      </c>
      <c r="J270" s="1116">
        <v>1</v>
      </c>
      <c r="K270" s="1116">
        <v>19</v>
      </c>
      <c r="L270" s="1116">
        <v>1</v>
      </c>
      <c r="M270" s="1116">
        <v>4</v>
      </c>
      <c r="N270" s="1116" t="s">
        <v>1277</v>
      </c>
      <c r="O270" s="1116">
        <v>13</v>
      </c>
      <c r="P270" s="1118">
        <v>5306.43</v>
      </c>
      <c r="Q270" s="1118">
        <v>6452.2400000000007</v>
      </c>
      <c r="R270" s="1118">
        <v>11758.670000000002</v>
      </c>
      <c r="S270" s="1118">
        <v>11758.67</v>
      </c>
      <c r="T270" s="1118">
        <v>11758.67</v>
      </c>
      <c r="U270" s="1118">
        <v>10258.669999999998</v>
      </c>
      <c r="V270" s="1118">
        <v>10258.669999999998</v>
      </c>
      <c r="W270" s="1124"/>
    </row>
    <row r="271" spans="1:23">
      <c r="A271" s="1115">
        <v>4089100600</v>
      </c>
      <c r="B271" s="1116">
        <v>2</v>
      </c>
      <c r="C271" s="1116">
        <v>4</v>
      </c>
      <c r="D271" s="1116">
        <v>3</v>
      </c>
      <c r="E271" s="1116" t="s">
        <v>1276</v>
      </c>
      <c r="F271" s="1116">
        <v>92</v>
      </c>
      <c r="G271" s="1116" t="s">
        <v>811</v>
      </c>
      <c r="H271" s="1116">
        <v>0</v>
      </c>
      <c r="I271" s="1121">
        <v>35801</v>
      </c>
      <c r="J271" s="1116">
        <v>1</v>
      </c>
      <c r="K271" s="1116">
        <v>19</v>
      </c>
      <c r="L271" s="1116">
        <v>1</v>
      </c>
      <c r="M271" s="1116">
        <v>4</v>
      </c>
      <c r="N271" s="1116" t="s">
        <v>1277</v>
      </c>
      <c r="O271" s="1116">
        <v>13</v>
      </c>
      <c r="P271" s="1118">
        <v>55601.67</v>
      </c>
      <c r="Q271" s="1118">
        <v>11598.330000000002</v>
      </c>
      <c r="R271" s="1118">
        <v>67200</v>
      </c>
      <c r="S271" s="1118">
        <v>67200</v>
      </c>
      <c r="T271" s="1118">
        <v>67200</v>
      </c>
      <c r="U271" s="1118">
        <v>56000</v>
      </c>
      <c r="V271" s="1118">
        <v>56000</v>
      </c>
      <c r="W271" s="1124"/>
    </row>
    <row r="272" spans="1:23">
      <c r="A272" s="1115">
        <v>4089100600</v>
      </c>
      <c r="B272" s="1116">
        <v>2</v>
      </c>
      <c r="C272" s="1116">
        <v>4</v>
      </c>
      <c r="D272" s="1116">
        <v>3</v>
      </c>
      <c r="E272" s="1116" t="s">
        <v>1276</v>
      </c>
      <c r="F272" s="1116">
        <v>92</v>
      </c>
      <c r="G272" s="1116" t="s">
        <v>811</v>
      </c>
      <c r="H272" s="1116">
        <v>0</v>
      </c>
      <c r="I272" s="1121">
        <v>35901</v>
      </c>
      <c r="J272" s="1116">
        <v>1</v>
      </c>
      <c r="K272" s="1116">
        <v>19</v>
      </c>
      <c r="L272" s="1116">
        <v>1</v>
      </c>
      <c r="M272" s="1116">
        <v>4</v>
      </c>
      <c r="N272" s="1116" t="s">
        <v>1277</v>
      </c>
      <c r="O272" s="1116">
        <v>13</v>
      </c>
      <c r="P272" s="1118">
        <v>4409.5200000000004</v>
      </c>
      <c r="Q272" s="1118">
        <v>1974.48</v>
      </c>
      <c r="R272" s="1118">
        <v>6384</v>
      </c>
      <c r="S272" s="1118">
        <v>6384</v>
      </c>
      <c r="T272" s="1118">
        <v>6384</v>
      </c>
      <c r="U272" s="1118">
        <v>5586</v>
      </c>
      <c r="V272" s="1118">
        <v>5586</v>
      </c>
      <c r="W272" s="1124"/>
    </row>
    <row r="273" spans="1:23">
      <c r="A273" s="1115">
        <v>4089100600</v>
      </c>
      <c r="B273" s="1116">
        <v>2</v>
      </c>
      <c r="C273" s="1116">
        <v>4</v>
      </c>
      <c r="D273" s="1116">
        <v>3</v>
      </c>
      <c r="E273" s="1116" t="s">
        <v>1276</v>
      </c>
      <c r="F273" s="1116">
        <v>92</v>
      </c>
      <c r="G273" s="1116" t="s">
        <v>811</v>
      </c>
      <c r="H273" s="1116">
        <v>0</v>
      </c>
      <c r="I273" s="1121">
        <v>36301</v>
      </c>
      <c r="J273" s="1116">
        <v>1</v>
      </c>
      <c r="K273" s="1116">
        <v>19</v>
      </c>
      <c r="L273" s="1116">
        <v>1</v>
      </c>
      <c r="M273" s="1116">
        <v>4</v>
      </c>
      <c r="N273" s="1116" t="s">
        <v>1277</v>
      </c>
      <c r="O273" s="1116">
        <v>13</v>
      </c>
      <c r="P273" s="1118">
        <v>49644.35</v>
      </c>
      <c r="Q273" s="1118">
        <v>-49644.35</v>
      </c>
      <c r="R273" s="1118">
        <v>0</v>
      </c>
      <c r="S273" s="1118">
        <v>0</v>
      </c>
      <c r="T273" s="1118">
        <v>0</v>
      </c>
      <c r="U273" s="1118">
        <v>0</v>
      </c>
      <c r="V273" s="1118">
        <v>5000</v>
      </c>
      <c r="W273" s="1124"/>
    </row>
    <row r="274" spans="1:23">
      <c r="A274" s="1115">
        <v>4089100600</v>
      </c>
      <c r="B274" s="1116">
        <v>2</v>
      </c>
      <c r="C274" s="1116">
        <v>4</v>
      </c>
      <c r="D274" s="1116">
        <v>3</v>
      </c>
      <c r="E274" s="1116" t="s">
        <v>1276</v>
      </c>
      <c r="F274" s="1116">
        <v>92</v>
      </c>
      <c r="G274" s="1116" t="s">
        <v>811</v>
      </c>
      <c r="H274" s="1116">
        <v>0</v>
      </c>
      <c r="I274" s="1123">
        <v>37201</v>
      </c>
      <c r="J274" s="1116">
        <v>1</v>
      </c>
      <c r="K274" s="1116">
        <v>19</v>
      </c>
      <c r="L274" s="1116">
        <v>1</v>
      </c>
      <c r="M274" s="1116">
        <v>4</v>
      </c>
      <c r="N274" s="1116" t="s">
        <v>1277</v>
      </c>
      <c r="O274" s="1116">
        <v>13</v>
      </c>
      <c r="P274" s="1118">
        <v>2827.92</v>
      </c>
      <c r="Q274" s="1118">
        <v>-2027.28</v>
      </c>
      <c r="R274" s="1118">
        <v>800.64000000000021</v>
      </c>
      <c r="S274" s="1118">
        <v>800.64</v>
      </c>
      <c r="T274" s="1118">
        <v>800.64</v>
      </c>
      <c r="U274" s="1118">
        <v>800.64</v>
      </c>
      <c r="V274" s="1118">
        <v>800.64</v>
      </c>
      <c r="W274" s="1124"/>
    </row>
    <row r="275" spans="1:23">
      <c r="A275" s="1115">
        <v>4089100600</v>
      </c>
      <c r="B275" s="1116">
        <v>2</v>
      </c>
      <c r="C275" s="1116">
        <v>4</v>
      </c>
      <c r="D275" s="1116">
        <v>3</v>
      </c>
      <c r="E275" s="1116" t="s">
        <v>1276</v>
      </c>
      <c r="F275" s="1116">
        <v>92</v>
      </c>
      <c r="G275" s="1116" t="s">
        <v>811</v>
      </c>
      <c r="H275" s="1116">
        <v>0</v>
      </c>
      <c r="I275" s="1122" t="s">
        <v>1248</v>
      </c>
      <c r="J275" s="1116">
        <v>1</v>
      </c>
      <c r="K275" s="1116">
        <v>19</v>
      </c>
      <c r="L275" s="1116">
        <v>1</v>
      </c>
      <c r="M275" s="1116">
        <v>4</v>
      </c>
      <c r="N275" s="1116" t="s">
        <v>1277</v>
      </c>
      <c r="O275" s="1116">
        <v>13</v>
      </c>
      <c r="P275" s="1118">
        <v>25074.49</v>
      </c>
      <c r="Q275" s="1118">
        <v>-6872.96</v>
      </c>
      <c r="R275" s="1118">
        <v>18201.53</v>
      </c>
      <c r="S275" s="1118">
        <v>18201.53</v>
      </c>
      <c r="T275" s="1118">
        <v>18201.530000000002</v>
      </c>
      <c r="U275" s="1118">
        <v>18201.530000000002</v>
      </c>
      <c r="V275" s="1118">
        <v>18201.53</v>
      </c>
      <c r="W275" s="1124"/>
    </row>
    <row r="276" spans="1:23">
      <c r="A276" s="1115">
        <v>4089100600</v>
      </c>
      <c r="B276" s="1116">
        <v>2</v>
      </c>
      <c r="C276" s="1116">
        <v>4</v>
      </c>
      <c r="D276" s="1116">
        <v>3</v>
      </c>
      <c r="E276" s="1116" t="s">
        <v>1276</v>
      </c>
      <c r="F276" s="1116">
        <v>92</v>
      </c>
      <c r="G276" s="1116" t="s">
        <v>811</v>
      </c>
      <c r="H276" s="1116">
        <v>0</v>
      </c>
      <c r="I276" s="1122" t="s">
        <v>1253</v>
      </c>
      <c r="J276" s="1116">
        <v>1</v>
      </c>
      <c r="K276" s="1116">
        <v>19</v>
      </c>
      <c r="L276" s="1116">
        <v>1</v>
      </c>
      <c r="M276" s="1116">
        <v>4</v>
      </c>
      <c r="N276" s="1116" t="s">
        <v>1277</v>
      </c>
      <c r="O276" s="1116">
        <v>13</v>
      </c>
      <c r="P276" s="1118">
        <v>9728.0499999999993</v>
      </c>
      <c r="Q276" s="1118">
        <v>1417.13</v>
      </c>
      <c r="R276" s="1118">
        <v>11145.179999999998</v>
      </c>
      <c r="S276" s="1118">
        <v>11145.18</v>
      </c>
      <c r="T276" s="1118">
        <v>11145.18</v>
      </c>
      <c r="U276" s="1118">
        <v>11145.18</v>
      </c>
      <c r="V276" s="1118">
        <v>11145.18</v>
      </c>
      <c r="W276" s="1124"/>
    </row>
    <row r="277" spans="1:23">
      <c r="A277" s="1115">
        <v>4089100600</v>
      </c>
      <c r="B277" s="1116">
        <v>2</v>
      </c>
      <c r="C277" s="1116">
        <v>4</v>
      </c>
      <c r="D277" s="1116">
        <v>3</v>
      </c>
      <c r="E277" s="1116" t="s">
        <v>1276</v>
      </c>
      <c r="F277" s="1116">
        <v>92</v>
      </c>
      <c r="G277" s="1116" t="s">
        <v>811</v>
      </c>
      <c r="H277" s="1116">
        <v>0</v>
      </c>
      <c r="I277" s="1122" t="s">
        <v>1255</v>
      </c>
      <c r="J277" s="1116">
        <v>1</v>
      </c>
      <c r="K277" s="1116">
        <v>19</v>
      </c>
      <c r="L277" s="1116">
        <v>1</v>
      </c>
      <c r="M277" s="1116">
        <v>4</v>
      </c>
      <c r="N277" s="1116" t="s">
        <v>1277</v>
      </c>
      <c r="O277" s="1116">
        <v>13</v>
      </c>
      <c r="P277" s="1118">
        <v>2316.7399999999998</v>
      </c>
      <c r="Q277" s="1118">
        <v>-216.74</v>
      </c>
      <c r="R277" s="1118">
        <v>2100</v>
      </c>
      <c r="S277" s="1118">
        <v>2100</v>
      </c>
      <c r="T277" s="1118">
        <v>2100</v>
      </c>
      <c r="U277" s="1118">
        <v>2100</v>
      </c>
      <c r="V277" s="1118">
        <v>2100</v>
      </c>
      <c r="W277" s="1124"/>
    </row>
    <row r="278" spans="1:23">
      <c r="A278" s="1115">
        <v>4089100600</v>
      </c>
      <c r="B278" s="1116">
        <v>2</v>
      </c>
      <c r="C278" s="1116">
        <v>4</v>
      </c>
      <c r="D278" s="1116">
        <v>3</v>
      </c>
      <c r="E278" s="1116" t="s">
        <v>1276</v>
      </c>
      <c r="F278" s="1116">
        <v>92</v>
      </c>
      <c r="G278" s="1116" t="s">
        <v>811</v>
      </c>
      <c r="H278" s="1116">
        <v>0</v>
      </c>
      <c r="I278" s="1122" t="s">
        <v>1259</v>
      </c>
      <c r="J278" s="1116">
        <v>1</v>
      </c>
      <c r="K278" s="1116">
        <v>19</v>
      </c>
      <c r="L278" s="1116">
        <v>1</v>
      </c>
      <c r="M278" s="1116">
        <v>4</v>
      </c>
      <c r="N278" s="1116" t="s">
        <v>1277</v>
      </c>
      <c r="O278" s="1116">
        <v>13</v>
      </c>
      <c r="P278" s="1118">
        <v>40905.839999999997</v>
      </c>
      <c r="Q278" s="1118">
        <v>-680.84</v>
      </c>
      <c r="R278" s="1118">
        <v>40225</v>
      </c>
      <c r="S278" s="1118">
        <v>40225</v>
      </c>
      <c r="T278" s="1118">
        <v>40225</v>
      </c>
      <c r="U278" s="1118">
        <v>38927</v>
      </c>
      <c r="V278" s="1118">
        <v>38927</v>
      </c>
      <c r="W278" s="1124"/>
    </row>
    <row r="279" spans="1:23">
      <c r="A279" s="1239">
        <v>4089100600</v>
      </c>
      <c r="B279">
        <v>2</v>
      </c>
      <c r="C279">
        <v>4</v>
      </c>
      <c r="D279">
        <v>3</v>
      </c>
      <c r="E279" t="s">
        <v>1276</v>
      </c>
      <c r="F279">
        <v>92</v>
      </c>
      <c r="G279" t="s">
        <v>811</v>
      </c>
      <c r="H279">
        <v>0</v>
      </c>
      <c r="I279" s="1239" t="s">
        <v>1261</v>
      </c>
      <c r="J279">
        <v>1</v>
      </c>
      <c r="K279">
        <v>19</v>
      </c>
      <c r="L279">
        <v>1</v>
      </c>
      <c r="M279">
        <v>4</v>
      </c>
      <c r="N279" t="s">
        <v>1277</v>
      </c>
      <c r="O279">
        <v>13</v>
      </c>
      <c r="P279" s="1240">
        <v>315720.03999999998</v>
      </c>
      <c r="Q279" s="1240">
        <v>202460.81</v>
      </c>
      <c r="R279" s="1240">
        <v>518180.84999999992</v>
      </c>
      <c r="S279" s="1240">
        <v>518180.85000000003</v>
      </c>
      <c r="T279" s="1240">
        <v>518180.85000000003</v>
      </c>
      <c r="U279" s="1240">
        <v>401719.17</v>
      </c>
      <c r="V279" s="1240">
        <v>401719.1700000001</v>
      </c>
      <c r="W279" s="1116"/>
    </row>
    <row r="280" spans="1:23">
      <c r="A280" s="1239">
        <v>4089100600</v>
      </c>
      <c r="B280">
        <v>2</v>
      </c>
      <c r="C280">
        <v>4</v>
      </c>
      <c r="D280">
        <v>3</v>
      </c>
      <c r="E280" t="s">
        <v>1276</v>
      </c>
      <c r="F280">
        <v>92</v>
      </c>
      <c r="G280" t="s">
        <v>811</v>
      </c>
      <c r="H280">
        <v>0</v>
      </c>
      <c r="I280" s="1239" t="s">
        <v>1263</v>
      </c>
      <c r="J280">
        <v>1</v>
      </c>
      <c r="K280">
        <v>19</v>
      </c>
      <c r="L280">
        <v>1</v>
      </c>
      <c r="M280">
        <v>4</v>
      </c>
      <c r="N280" t="s">
        <v>1277</v>
      </c>
      <c r="O280">
        <v>13</v>
      </c>
      <c r="P280" s="1240">
        <v>222359.13</v>
      </c>
      <c r="Q280" s="1240">
        <v>64712.869999999995</v>
      </c>
      <c r="R280" s="1240">
        <v>287072</v>
      </c>
      <c r="S280" s="1240">
        <v>287072</v>
      </c>
      <c r="T280" s="1240">
        <v>287072</v>
      </c>
      <c r="U280" s="1240">
        <v>24003</v>
      </c>
      <c r="V280" s="1240">
        <v>24003</v>
      </c>
      <c r="W280" s="1116"/>
    </row>
    <row r="281" spans="1:23">
      <c r="A281" s="1239">
        <v>4089100600</v>
      </c>
      <c r="B281">
        <v>2</v>
      </c>
      <c r="C281">
        <v>4</v>
      </c>
      <c r="D281">
        <v>3</v>
      </c>
      <c r="E281" t="s">
        <v>1276</v>
      </c>
      <c r="F281">
        <v>92</v>
      </c>
      <c r="G281" t="s">
        <v>811</v>
      </c>
      <c r="H281">
        <v>0</v>
      </c>
      <c r="I281" s="1239">
        <v>51501</v>
      </c>
      <c r="J281">
        <v>2</v>
      </c>
      <c r="K281">
        <v>19</v>
      </c>
      <c r="L281">
        <v>1</v>
      </c>
      <c r="M281">
        <v>4</v>
      </c>
      <c r="N281" t="s">
        <v>1277</v>
      </c>
      <c r="O281">
        <v>13</v>
      </c>
      <c r="P281" s="1240">
        <v>0</v>
      </c>
      <c r="Q281" s="1240">
        <v>16456</v>
      </c>
      <c r="R281" s="1240">
        <v>16456</v>
      </c>
      <c r="S281" s="1240">
        <v>16456</v>
      </c>
      <c r="T281" s="1240">
        <v>16456</v>
      </c>
      <c r="U281" s="1240">
        <v>6911.52</v>
      </c>
      <c r="V281" s="1240">
        <v>6911.52</v>
      </c>
      <c r="W281" s="1116"/>
    </row>
    <row r="282" spans="1:23">
      <c r="A282" s="1239">
        <v>4089100600</v>
      </c>
      <c r="B282">
        <v>2</v>
      </c>
      <c r="C282">
        <v>4</v>
      </c>
      <c r="D282">
        <v>3</v>
      </c>
      <c r="E282" t="s">
        <v>1276</v>
      </c>
      <c r="F282">
        <v>92</v>
      </c>
      <c r="G282" t="s">
        <v>811</v>
      </c>
      <c r="H282">
        <v>0</v>
      </c>
      <c r="I282" s="1239">
        <v>91101</v>
      </c>
      <c r="J282">
        <v>3</v>
      </c>
      <c r="K282">
        <v>19</v>
      </c>
      <c r="L282">
        <v>1</v>
      </c>
      <c r="M282">
        <v>4</v>
      </c>
      <c r="N282" t="s">
        <v>1278</v>
      </c>
      <c r="O282">
        <v>13</v>
      </c>
      <c r="P282" s="1240">
        <v>10000000</v>
      </c>
      <c r="Q282" s="1240">
        <v>-16</v>
      </c>
      <c r="R282" s="1240">
        <v>9999984</v>
      </c>
      <c r="S282" s="1240">
        <v>9999984</v>
      </c>
      <c r="T282" s="1240">
        <v>9999984</v>
      </c>
      <c r="U282" s="1240">
        <v>9999984</v>
      </c>
      <c r="V282" s="1240">
        <v>9999984</v>
      </c>
      <c r="W282" s="1116"/>
    </row>
    <row r="283" spans="1:23">
      <c r="A283" s="1239">
        <v>4089100600</v>
      </c>
      <c r="B283">
        <v>2</v>
      </c>
      <c r="C283">
        <v>4</v>
      </c>
      <c r="D283">
        <v>3</v>
      </c>
      <c r="E283" t="s">
        <v>1276</v>
      </c>
      <c r="F283">
        <v>92</v>
      </c>
      <c r="G283" t="s">
        <v>811</v>
      </c>
      <c r="H283">
        <v>0</v>
      </c>
      <c r="I283" s="1239">
        <v>92101</v>
      </c>
      <c r="J283">
        <v>3</v>
      </c>
      <c r="K283">
        <v>19</v>
      </c>
      <c r="L283">
        <v>1</v>
      </c>
      <c r="M283">
        <v>4</v>
      </c>
      <c r="N283" t="s">
        <v>1278</v>
      </c>
      <c r="O283">
        <v>13</v>
      </c>
      <c r="P283" s="1240">
        <v>8000000</v>
      </c>
      <c r="Q283" s="1240">
        <v>-2803621.92</v>
      </c>
      <c r="R283" s="1240">
        <v>5196378.08</v>
      </c>
      <c r="S283" s="1240">
        <v>5196378.08</v>
      </c>
      <c r="T283" s="1240">
        <v>5196378.08</v>
      </c>
      <c r="U283" s="1240">
        <v>5196378.0799999991</v>
      </c>
      <c r="V283" s="1240">
        <v>5196378.0799999991</v>
      </c>
      <c r="W283" s="1116"/>
    </row>
    <row r="284" spans="1:23">
      <c r="P284" s="1240">
        <v>88528384.99999994</v>
      </c>
      <c r="Q284" s="1240">
        <v>14404620.839999983</v>
      </c>
      <c r="R284" s="1240">
        <v>102933005.84</v>
      </c>
      <c r="S284" s="1240">
        <v>102933005.84000002</v>
      </c>
      <c r="T284" s="1240">
        <v>102933005.84000005</v>
      </c>
      <c r="U284" s="1240">
        <v>94687246.169999987</v>
      </c>
      <c r="V284" s="1240">
        <v>94691107.259999976</v>
      </c>
      <c r="W284" s="1116"/>
    </row>
  </sheetData>
  <mergeCells count="4">
    <mergeCell ref="B2:H2"/>
    <mergeCell ref="I2:J2"/>
    <mergeCell ref="K2:O2"/>
    <mergeCell ref="P2:V2"/>
  </mergeCells>
  <pageMargins left="0.31496062992125984" right="0" top="0.55118110236220474" bottom="0.55118110236220474" header="0.11811023622047245" footer="0.31496062992125984"/>
  <pageSetup paperSize="5" scale="80" orientation="landscape" r:id="rId1"/>
  <headerFooter>
    <oddFooter>Página &amp;P</oddFooter>
  </headerFooter>
  <drawing r:id="rId2"/>
</worksheet>
</file>

<file path=xl/worksheets/sheet5.xml><?xml version="1.0" encoding="utf-8"?>
<worksheet xmlns="http://schemas.openxmlformats.org/spreadsheetml/2006/main" xmlns:r="http://schemas.openxmlformats.org/officeDocument/2006/relationships">
  <dimension ref="A1:G41"/>
  <sheetViews>
    <sheetView view="pageBreakPreview" topLeftCell="A28" zoomScale="120" zoomScaleNormal="100" zoomScaleSheetLayoutView="120" workbookViewId="0">
      <selection activeCell="B44" sqref="B44"/>
    </sheetView>
  </sheetViews>
  <sheetFormatPr baseColWidth="10" defaultRowHeight="1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c r="A1" s="1262" t="str">
        <f>'ETCA-I-01'!$A$3:$G$3</f>
        <v>TELEVISORA DE HERMOSILLO, S.A. de C.V.</v>
      </c>
      <c r="B1" s="1263"/>
      <c r="C1" s="1263"/>
      <c r="D1" s="1263"/>
      <c r="E1" s="1263"/>
      <c r="F1" s="1264"/>
    </row>
    <row r="2" spans="1:6">
      <c r="A2" s="1265" t="s">
        <v>249</v>
      </c>
      <c r="B2" s="1266"/>
      <c r="C2" s="1266"/>
      <c r="D2" s="1266"/>
      <c r="E2" s="1266"/>
      <c r="F2" s="1267"/>
    </row>
    <row r="3" spans="1:6" ht="15.75" thickBot="1">
      <c r="A3" s="1268" t="str">
        <f>'ETCA-I-03'!A4:D4</f>
        <v>Del 01 de Enero al 31 de Diciembre de 2019</v>
      </c>
      <c r="B3" s="1269"/>
      <c r="C3" s="1269"/>
      <c r="D3" s="1269"/>
      <c r="E3" s="1269"/>
      <c r="F3" s="1270"/>
    </row>
    <row r="4" spans="1:6" ht="64.5" thickBot="1">
      <c r="A4" s="815" t="s">
        <v>250</v>
      </c>
      <c r="B4" s="816" t="s">
        <v>251</v>
      </c>
      <c r="C4" s="816" t="s">
        <v>988</v>
      </c>
      <c r="D4" s="816" t="s">
        <v>252</v>
      </c>
      <c r="E4" s="816" t="s">
        <v>989</v>
      </c>
      <c r="F4" s="817" t="s">
        <v>253</v>
      </c>
    </row>
    <row r="5" spans="1:6">
      <c r="A5" s="818"/>
      <c r="B5" s="819"/>
      <c r="C5" s="819"/>
      <c r="D5" s="819"/>
      <c r="E5" s="820"/>
      <c r="F5" s="820"/>
    </row>
    <row r="6" spans="1:6" ht="22.5">
      <c r="A6" s="821" t="s">
        <v>1085</v>
      </c>
      <c r="B6" s="822">
        <f>B7+B8+B9</f>
        <v>90494826</v>
      </c>
      <c r="C6" s="823"/>
      <c r="D6" s="823"/>
      <c r="E6" s="824"/>
      <c r="F6" s="825">
        <f>SUM(B6:E6)</f>
        <v>90494826</v>
      </c>
    </row>
    <row r="7" spans="1:6">
      <c r="A7" s="826" t="s">
        <v>70</v>
      </c>
      <c r="B7" s="827">
        <v>90494826</v>
      </c>
      <c r="C7" s="828"/>
      <c r="D7" s="828"/>
      <c r="E7" s="829"/>
      <c r="F7" s="825">
        <f t="shared" ref="F7:F38" si="0">SUM(B7:E7)</f>
        <v>90494826</v>
      </c>
    </row>
    <row r="8" spans="1:6">
      <c r="A8" s="826" t="s">
        <v>71</v>
      </c>
      <c r="B8" s="827"/>
      <c r="C8" s="828"/>
      <c r="D8" s="828"/>
      <c r="E8" s="829"/>
      <c r="F8" s="825">
        <f t="shared" si="0"/>
        <v>0</v>
      </c>
    </row>
    <row r="9" spans="1:6">
      <c r="A9" s="826" t="s">
        <v>72</v>
      </c>
      <c r="B9" s="827"/>
      <c r="C9" s="828"/>
      <c r="D9" s="828"/>
      <c r="E9" s="829"/>
      <c r="F9" s="825">
        <f t="shared" si="0"/>
        <v>0</v>
      </c>
    </row>
    <row r="10" spans="1:6">
      <c r="A10" s="821"/>
      <c r="B10" s="830"/>
      <c r="C10" s="830"/>
      <c r="D10" s="830"/>
      <c r="E10" s="831"/>
      <c r="F10" s="831"/>
    </row>
    <row r="11" spans="1:6" ht="22.5">
      <c r="A11" s="821" t="s">
        <v>1086</v>
      </c>
      <c r="B11" s="832"/>
      <c r="C11" s="822">
        <f>C13+C14+C15+C16</f>
        <v>-55602130</v>
      </c>
      <c r="D11" s="822">
        <f>D12</f>
        <v>-19126312</v>
      </c>
      <c r="E11" s="833"/>
      <c r="F11" s="825">
        <f t="shared" si="0"/>
        <v>-74728442</v>
      </c>
    </row>
    <row r="12" spans="1:6">
      <c r="A12" s="826" t="s">
        <v>246</v>
      </c>
      <c r="B12" s="834"/>
      <c r="C12" s="834"/>
      <c r="D12" s="827">
        <v>-19126312</v>
      </c>
      <c r="E12" s="835"/>
      <c r="F12" s="825">
        <f t="shared" si="0"/>
        <v>-19126312</v>
      </c>
    </row>
    <row r="13" spans="1:6">
      <c r="A13" s="826" t="s">
        <v>75</v>
      </c>
      <c r="B13" s="834"/>
      <c r="C13" s="827">
        <v>-85376437</v>
      </c>
      <c r="D13" s="834"/>
      <c r="E13" s="835"/>
      <c r="F13" s="825">
        <f t="shared" si="0"/>
        <v>-85376437</v>
      </c>
    </row>
    <row r="14" spans="1:6">
      <c r="A14" s="826" t="s">
        <v>76</v>
      </c>
      <c r="B14" s="834"/>
      <c r="C14" s="827">
        <v>28299319</v>
      </c>
      <c r="D14" s="834"/>
      <c r="E14" s="835"/>
      <c r="F14" s="825">
        <f t="shared" si="0"/>
        <v>28299319</v>
      </c>
    </row>
    <row r="15" spans="1:6">
      <c r="A15" s="826" t="s">
        <v>77</v>
      </c>
      <c r="B15" s="834"/>
      <c r="C15" s="827"/>
      <c r="D15" s="834"/>
      <c r="E15" s="835"/>
      <c r="F15" s="825">
        <f t="shared" si="0"/>
        <v>0</v>
      </c>
    </row>
    <row r="16" spans="1:6">
      <c r="A16" s="826" t="s">
        <v>78</v>
      </c>
      <c r="B16" s="834"/>
      <c r="C16" s="827">
        <v>1474988</v>
      </c>
      <c r="D16" s="834"/>
      <c r="E16" s="835"/>
      <c r="F16" s="825">
        <f t="shared" si="0"/>
        <v>1474988</v>
      </c>
    </row>
    <row r="17" spans="1:7">
      <c r="A17" s="821"/>
      <c r="B17" s="830"/>
      <c r="C17" s="830"/>
      <c r="D17" s="830"/>
      <c r="E17" s="831"/>
      <c r="F17" s="831"/>
    </row>
    <row r="18" spans="1:7" ht="38.25" customHeight="1">
      <c r="A18" s="821" t="s">
        <v>1087</v>
      </c>
      <c r="B18" s="834"/>
      <c r="C18" s="834"/>
      <c r="D18" s="834"/>
      <c r="E18" s="825">
        <f>E19+E20</f>
        <v>5076300</v>
      </c>
      <c r="F18" s="825">
        <f t="shared" si="0"/>
        <v>5076300</v>
      </c>
    </row>
    <row r="19" spans="1:7">
      <c r="A19" s="826" t="s">
        <v>80</v>
      </c>
      <c r="B19" s="834"/>
      <c r="C19" s="834"/>
      <c r="D19" s="834"/>
      <c r="E19" s="836"/>
      <c r="F19" s="825">
        <f t="shared" si="0"/>
        <v>0</v>
      </c>
    </row>
    <row r="20" spans="1:7">
      <c r="A20" s="826" t="s">
        <v>81</v>
      </c>
      <c r="B20" s="834"/>
      <c r="C20" s="834"/>
      <c r="D20" s="834"/>
      <c r="E20" s="836">
        <v>5076300</v>
      </c>
      <c r="F20" s="825">
        <f t="shared" si="0"/>
        <v>5076300</v>
      </c>
    </row>
    <row r="21" spans="1:7">
      <c r="A21" s="826"/>
      <c r="B21" s="837"/>
      <c r="C21" s="837"/>
      <c r="D21" s="837"/>
      <c r="E21" s="838"/>
      <c r="F21" s="838"/>
    </row>
    <row r="22" spans="1:7" ht="28.5" customHeight="1">
      <c r="A22" s="846" t="s">
        <v>990</v>
      </c>
      <c r="B22" s="822">
        <f>B6</f>
        <v>90494826</v>
      </c>
      <c r="C22" s="822">
        <f>C11</f>
        <v>-55602130</v>
      </c>
      <c r="D22" s="822">
        <f>D11</f>
        <v>-19126312</v>
      </c>
      <c r="E22" s="825">
        <f>E18</f>
        <v>5076300</v>
      </c>
      <c r="F22" s="825">
        <f t="shared" si="0"/>
        <v>20842684</v>
      </c>
      <c r="G22" t="str">
        <f>IF((F22-'ETCA-I-01'!G50)&gt;0.99,"ERROR: DEBERÁ SER IGUAL QUE TOTAL HACIENDA PÚBLICA/PATRIMONIO DEL FORMATO ETCA-I-01","")</f>
        <v/>
      </c>
    </row>
    <row r="23" spans="1:7">
      <c r="A23" s="821"/>
      <c r="B23" s="830"/>
      <c r="C23" s="830"/>
      <c r="D23" s="830"/>
      <c r="E23" s="831"/>
      <c r="F23" s="831"/>
    </row>
    <row r="24" spans="1:7" ht="22.5">
      <c r="A24" s="821" t="s">
        <v>1088</v>
      </c>
      <c r="B24" s="822">
        <f>B25+B26+B27</f>
        <v>0</v>
      </c>
      <c r="C24" s="832"/>
      <c r="D24" s="832"/>
      <c r="E24" s="833"/>
      <c r="F24" s="825">
        <f t="shared" si="0"/>
        <v>0</v>
      </c>
    </row>
    <row r="25" spans="1:7">
      <c r="A25" s="826" t="s">
        <v>70</v>
      </c>
      <c r="B25" s="827"/>
      <c r="C25" s="834"/>
      <c r="D25" s="834"/>
      <c r="E25" s="835"/>
      <c r="F25" s="825">
        <f t="shared" si="0"/>
        <v>0</v>
      </c>
    </row>
    <row r="26" spans="1:7">
      <c r="A26" s="826" t="s">
        <v>71</v>
      </c>
      <c r="B26" s="827"/>
      <c r="C26" s="834"/>
      <c r="D26" s="834"/>
      <c r="E26" s="835"/>
      <c r="F26" s="825">
        <f t="shared" si="0"/>
        <v>0</v>
      </c>
    </row>
    <row r="27" spans="1:7">
      <c r="A27" s="826" t="s">
        <v>72</v>
      </c>
      <c r="B27" s="827"/>
      <c r="C27" s="834"/>
      <c r="D27" s="834"/>
      <c r="E27" s="835"/>
      <c r="F27" s="825">
        <f t="shared" si="0"/>
        <v>0</v>
      </c>
    </row>
    <row r="28" spans="1:7">
      <c r="A28" s="821"/>
      <c r="B28" s="830"/>
      <c r="C28" s="830"/>
      <c r="D28" s="830"/>
      <c r="E28" s="831"/>
      <c r="F28" s="831"/>
    </row>
    <row r="29" spans="1:7" ht="22.5">
      <c r="A29" s="821" t="s">
        <v>1089</v>
      </c>
      <c r="B29" s="832"/>
      <c r="C29" s="822">
        <f>C31</f>
        <v>-19126312</v>
      </c>
      <c r="D29" s="822">
        <f>D30+D31+D32+D33+D34</f>
        <v>-3524959</v>
      </c>
      <c r="E29" s="833"/>
      <c r="F29" s="825">
        <f t="shared" si="0"/>
        <v>-22651271</v>
      </c>
    </row>
    <row r="30" spans="1:7">
      <c r="A30" s="826" t="s">
        <v>246</v>
      </c>
      <c r="B30" s="834"/>
      <c r="C30" s="834"/>
      <c r="D30" s="827">
        <v>-20531030</v>
      </c>
      <c r="E30" s="835"/>
      <c r="F30" s="825">
        <f t="shared" si="0"/>
        <v>-20531030</v>
      </c>
    </row>
    <row r="31" spans="1:7">
      <c r="A31" s="826" t="s">
        <v>75</v>
      </c>
      <c r="B31" s="834"/>
      <c r="C31" s="827">
        <v>-19126312</v>
      </c>
      <c r="D31" s="827">
        <v>19126312</v>
      </c>
      <c r="E31" s="835"/>
      <c r="F31" s="825">
        <f t="shared" si="0"/>
        <v>0</v>
      </c>
    </row>
    <row r="32" spans="1:7">
      <c r="A32" s="826" t="s">
        <v>76</v>
      </c>
      <c r="B32" s="834"/>
      <c r="C32" s="834"/>
      <c r="D32" s="827"/>
      <c r="E32" s="835"/>
      <c r="F32" s="825">
        <f t="shared" si="0"/>
        <v>0</v>
      </c>
    </row>
    <row r="33" spans="1:7">
      <c r="A33" s="826" t="s">
        <v>77</v>
      </c>
      <c r="B33" s="834"/>
      <c r="C33" s="834"/>
      <c r="D33" s="827"/>
      <c r="E33" s="835"/>
      <c r="F33" s="825">
        <f t="shared" si="0"/>
        <v>0</v>
      </c>
    </row>
    <row r="34" spans="1:7">
      <c r="A34" s="826" t="s">
        <v>78</v>
      </c>
      <c r="B34" s="832"/>
      <c r="C34" s="832"/>
      <c r="D34" s="827">
        <v>-2120241</v>
      </c>
      <c r="E34" s="833"/>
      <c r="F34" s="825">
        <f t="shared" si="0"/>
        <v>-2120241</v>
      </c>
    </row>
    <row r="35" spans="1:7">
      <c r="A35" s="826"/>
      <c r="B35" s="837"/>
      <c r="C35" s="837"/>
      <c r="D35" s="837"/>
      <c r="E35" s="838"/>
      <c r="F35" s="838"/>
    </row>
    <row r="36" spans="1:7" ht="33.75">
      <c r="A36" s="821" t="s">
        <v>1090</v>
      </c>
      <c r="B36" s="834"/>
      <c r="C36" s="834"/>
      <c r="D36" s="834"/>
      <c r="E36" s="825">
        <f>E37+E38</f>
        <v>0</v>
      </c>
      <c r="F36" s="825">
        <f t="shared" si="0"/>
        <v>0</v>
      </c>
    </row>
    <row r="37" spans="1:7">
      <c r="A37" s="826" t="s">
        <v>80</v>
      </c>
      <c r="B37" s="834"/>
      <c r="C37" s="834"/>
      <c r="D37" s="834"/>
      <c r="E37" s="836"/>
      <c r="F37" s="825">
        <f t="shared" si="0"/>
        <v>0</v>
      </c>
    </row>
    <row r="38" spans="1:7">
      <c r="A38" s="826" t="s">
        <v>81</v>
      </c>
      <c r="B38" s="832"/>
      <c r="C38" s="832"/>
      <c r="D38" s="832"/>
      <c r="E38" s="836"/>
      <c r="F38" s="825">
        <f t="shared" si="0"/>
        <v>0</v>
      </c>
    </row>
    <row r="39" spans="1:7" ht="15.75" thickBot="1">
      <c r="A39" s="839"/>
      <c r="B39" s="840"/>
      <c r="C39" s="840"/>
      <c r="D39" s="840"/>
      <c r="E39" s="841"/>
      <c r="F39" s="841"/>
    </row>
    <row r="40" spans="1:7" ht="20.25" customHeight="1" thickBot="1">
      <c r="A40" s="845" t="s">
        <v>1091</v>
      </c>
      <c r="B40" s="842">
        <f>B22+B24</f>
        <v>90494826</v>
      </c>
      <c r="C40" s="842">
        <f>C22+C29</f>
        <v>-74728442</v>
      </c>
      <c r="D40" s="842">
        <f>D22+D29</f>
        <v>-22651271</v>
      </c>
      <c r="E40" s="843">
        <f>E22+E36</f>
        <v>5076300</v>
      </c>
      <c r="F40" s="843">
        <f>SUM(B40:E40)-2</f>
        <v>-1808589</v>
      </c>
      <c r="G40" t="str">
        <f>IF((F40-'ETCA-I-01'!F50)&gt;0.99,"ERROR: DEBERÁ SER IGUAL QUE TOTAL HACIENDA PÚBLICA/PATRIMONIO DEL FORMATO ETCA-I-01","")</f>
        <v/>
      </c>
    </row>
    <row r="41" spans="1:7">
      <c r="A41" s="844"/>
    </row>
  </sheetData>
  <sheetProtection formatColumns="0" formatRows="0"/>
  <mergeCells count="3">
    <mergeCell ref="A1:F1"/>
    <mergeCell ref="A2:F2"/>
    <mergeCell ref="A3:F3"/>
  </mergeCells>
  <pageMargins left="0.7" right="0.7" top="0.75" bottom="0.75" header="0.3" footer="0.3"/>
  <pageSetup scale="71" orientation="portrait" r:id="rId1"/>
  <drawing r:id="rId2"/>
</worksheet>
</file>

<file path=xl/worksheets/sheet6.xml><?xml version="1.0" encoding="utf-8"?>
<worksheet xmlns="http://schemas.openxmlformats.org/spreadsheetml/2006/main" xmlns:r="http://schemas.openxmlformats.org/officeDocument/2006/relationships">
  <dimension ref="A1:D69"/>
  <sheetViews>
    <sheetView view="pageBreakPreview" topLeftCell="A49" zoomScale="120" zoomScaleNormal="100" zoomScaleSheetLayoutView="120" workbookViewId="0">
      <selection activeCell="A65" sqref="A65"/>
    </sheetView>
  </sheetViews>
  <sheetFormatPr baseColWidth="10" defaultColWidth="11.28515625" defaultRowHeight="16.5"/>
  <cols>
    <col min="1" max="1" width="80.85546875" style="122" bestFit="1" customWidth="1"/>
    <col min="2" max="3" width="17" style="122" customWidth="1"/>
    <col min="4" max="16384" width="11.28515625" style="122"/>
  </cols>
  <sheetData>
    <row r="1" spans="1:4">
      <c r="A1" s="1251" t="s">
        <v>23</v>
      </c>
      <c r="B1" s="1251"/>
      <c r="C1" s="1251"/>
    </row>
    <row r="2" spans="1:4" s="105" customFormat="1" ht="15.75">
      <c r="A2" s="1252" t="s">
        <v>3</v>
      </c>
      <c r="B2" s="1252"/>
      <c r="C2" s="1252"/>
    </row>
    <row r="3" spans="1:4" s="105" customFormat="1" ht="15.75">
      <c r="A3" s="1261" t="str">
        <f>'ETCA-I-01'!A3:G3</f>
        <v>TELEVISORA DE HERMOSILLO, S.A. de C.V.</v>
      </c>
      <c r="B3" s="1261"/>
      <c r="C3" s="1261"/>
    </row>
    <row r="4" spans="1:4" s="105" customFormat="1">
      <c r="A4" s="1271" t="str">
        <f>'ETCA-I-03'!A4:D4</f>
        <v>Del 01 de Enero al 31 de Diciembre de 2019</v>
      </c>
      <c r="B4" s="1271"/>
      <c r="C4" s="1271"/>
    </row>
    <row r="5" spans="1:4" s="106" customFormat="1" ht="17.25" thickBot="1">
      <c r="A5" s="51" t="s">
        <v>987</v>
      </c>
      <c r="B5" s="49"/>
      <c r="C5" s="52"/>
    </row>
    <row r="6" spans="1:4" ht="30" customHeight="1" thickBot="1">
      <c r="A6" s="124"/>
      <c r="B6" s="125" t="s">
        <v>254</v>
      </c>
      <c r="C6" s="126" t="s">
        <v>255</v>
      </c>
    </row>
    <row r="7" spans="1:4" ht="17.25" thickTop="1">
      <c r="A7" s="529" t="s">
        <v>256</v>
      </c>
      <c r="B7" s="530">
        <f>B8+B17</f>
        <v>18507383</v>
      </c>
      <c r="C7" s="531">
        <f>C8+C17</f>
        <v>1229673</v>
      </c>
    </row>
    <row r="8" spans="1:4">
      <c r="A8" s="532" t="s">
        <v>28</v>
      </c>
      <c r="B8" s="533">
        <f>SUM(B9:B15)</f>
        <v>4919461</v>
      </c>
      <c r="C8" s="534">
        <f>SUM(C9:C15)</f>
        <v>946560</v>
      </c>
    </row>
    <row r="9" spans="1:4" s="123" customFormat="1" ht="13.5">
      <c r="A9" s="535" t="s">
        <v>30</v>
      </c>
      <c r="B9" s="536"/>
      <c r="C9" s="537">
        <v>630124</v>
      </c>
      <c r="D9" s="429"/>
    </row>
    <row r="10" spans="1:4" s="123" customFormat="1" ht="13.5">
      <c r="A10" s="535" t="s">
        <v>32</v>
      </c>
      <c r="B10" s="536">
        <v>4919461</v>
      </c>
      <c r="C10" s="537"/>
    </row>
    <row r="11" spans="1:4" s="123" customFormat="1" ht="13.5">
      <c r="A11" s="535" t="s">
        <v>34</v>
      </c>
      <c r="B11" s="536"/>
      <c r="C11" s="537">
        <v>6000</v>
      </c>
    </row>
    <row r="12" spans="1:4" s="123" customFormat="1" ht="13.5">
      <c r="A12" s="535" t="s">
        <v>257</v>
      </c>
      <c r="B12" s="536">
        <v>0</v>
      </c>
      <c r="C12" s="537"/>
    </row>
    <row r="13" spans="1:4" s="123" customFormat="1" ht="13.5">
      <c r="A13" s="535" t="s">
        <v>38</v>
      </c>
      <c r="B13" s="536">
        <v>0</v>
      </c>
      <c r="C13" s="537"/>
    </row>
    <row r="14" spans="1:4" s="123" customFormat="1" ht="13.5">
      <c r="A14" s="535" t="s">
        <v>40</v>
      </c>
      <c r="B14" s="536" t="s">
        <v>248</v>
      </c>
      <c r="C14" s="537">
        <v>310436</v>
      </c>
    </row>
    <row r="15" spans="1:4" s="123" customFormat="1" ht="13.5">
      <c r="A15" s="535" t="s">
        <v>42</v>
      </c>
      <c r="B15" s="536">
        <v>0</v>
      </c>
      <c r="C15" s="537"/>
    </row>
    <row r="16" spans="1:4" ht="5.25" customHeight="1">
      <c r="A16" s="529"/>
      <c r="B16" s="538"/>
      <c r="C16" s="539"/>
    </row>
    <row r="17" spans="1:3">
      <c r="A17" s="532" t="s">
        <v>47</v>
      </c>
      <c r="B17" s="533">
        <f>SUM(B18:B26)</f>
        <v>13587922</v>
      </c>
      <c r="C17" s="534">
        <f>SUM(C18:C26)</f>
        <v>283113</v>
      </c>
    </row>
    <row r="18" spans="1:3" s="123" customFormat="1" ht="13.5">
      <c r="A18" s="535" t="s">
        <v>49</v>
      </c>
      <c r="B18" s="536">
        <v>0</v>
      </c>
      <c r="C18" s="537"/>
    </row>
    <row r="19" spans="1:3" s="123" customFormat="1" ht="13.5">
      <c r="A19" s="535" t="s">
        <v>51</v>
      </c>
      <c r="B19" s="536">
        <v>0</v>
      </c>
      <c r="C19" s="537"/>
    </row>
    <row r="20" spans="1:3" s="123" customFormat="1" ht="13.5">
      <c r="A20" s="535" t="s">
        <v>53</v>
      </c>
      <c r="B20" s="536">
        <v>0</v>
      </c>
      <c r="C20" s="537"/>
    </row>
    <row r="21" spans="1:3" s="123" customFormat="1" ht="13.5">
      <c r="A21" s="535" t="s">
        <v>55</v>
      </c>
      <c r="B21" s="536" t="s">
        <v>248</v>
      </c>
      <c r="C21" s="537">
        <v>283113</v>
      </c>
    </row>
    <row r="22" spans="1:3" s="123" customFormat="1" ht="13.5">
      <c r="A22" s="535" t="s">
        <v>57</v>
      </c>
      <c r="B22" s="536">
        <v>0</v>
      </c>
      <c r="C22" s="537"/>
    </row>
    <row r="23" spans="1:3" s="123" customFormat="1" ht="13.5">
      <c r="A23" s="535" t="s">
        <v>59</v>
      </c>
      <c r="B23" s="536">
        <v>13306457</v>
      </c>
      <c r="C23" s="537"/>
    </row>
    <row r="24" spans="1:3" s="123" customFormat="1" ht="13.5">
      <c r="A24" s="535" t="s">
        <v>61</v>
      </c>
      <c r="B24" s="536">
        <v>281465</v>
      </c>
      <c r="C24" s="537"/>
    </row>
    <row r="25" spans="1:3" s="123" customFormat="1" ht="13.5">
      <c r="A25" s="535" t="s">
        <v>62</v>
      </c>
      <c r="B25" s="536">
        <v>0</v>
      </c>
      <c r="C25" s="537"/>
    </row>
    <row r="26" spans="1:3" s="123" customFormat="1" ht="13.5">
      <c r="A26" s="535" t="s">
        <v>63</v>
      </c>
      <c r="B26" s="536">
        <v>0</v>
      </c>
      <c r="C26" s="537"/>
    </row>
    <row r="27" spans="1:3" ht="6.75" customHeight="1">
      <c r="A27" s="540"/>
      <c r="B27" s="538"/>
      <c r="C27" s="539"/>
    </row>
    <row r="28" spans="1:3">
      <c r="A28" s="529" t="s">
        <v>258</v>
      </c>
      <c r="B28" s="530">
        <f>B29+B39</f>
        <v>15373547</v>
      </c>
      <c r="C28" s="531">
        <f>C29+C39</f>
        <v>9999984</v>
      </c>
    </row>
    <row r="29" spans="1:3">
      <c r="A29" s="532" t="s">
        <v>29</v>
      </c>
      <c r="B29" s="533">
        <f>SUM(B30:B37)</f>
        <v>15264068</v>
      </c>
      <c r="C29" s="534">
        <f>SUM(C30:C37)</f>
        <v>0</v>
      </c>
    </row>
    <row r="30" spans="1:3" s="123" customFormat="1" ht="13.5">
      <c r="A30" s="535" t="s">
        <v>31</v>
      </c>
      <c r="B30" s="536">
        <v>15264068</v>
      </c>
      <c r="C30" s="537"/>
    </row>
    <row r="31" spans="1:3" s="123" customFormat="1" ht="13.5">
      <c r="A31" s="535" t="s">
        <v>33</v>
      </c>
      <c r="B31" s="536">
        <v>0</v>
      </c>
      <c r="C31" s="537"/>
    </row>
    <row r="32" spans="1:3" s="123" customFormat="1" ht="13.5">
      <c r="A32" s="535" t="s">
        <v>35</v>
      </c>
      <c r="B32" s="536">
        <v>0</v>
      </c>
      <c r="C32" s="537"/>
    </row>
    <row r="33" spans="1:3" s="123" customFormat="1" ht="13.5">
      <c r="A33" s="535" t="s">
        <v>37</v>
      </c>
      <c r="B33" s="536">
        <v>0</v>
      </c>
      <c r="C33" s="537"/>
    </row>
    <row r="34" spans="1:3" s="123" customFormat="1" ht="13.5">
      <c r="A34" s="535" t="s">
        <v>39</v>
      </c>
      <c r="B34" s="536">
        <v>0</v>
      </c>
      <c r="C34" s="537"/>
    </row>
    <row r="35" spans="1:3" s="123" customFormat="1" ht="13.5">
      <c r="A35" s="535" t="s">
        <v>41</v>
      </c>
      <c r="B35" s="536">
        <v>0</v>
      </c>
      <c r="C35" s="537"/>
    </row>
    <row r="36" spans="1:3" s="123" customFormat="1" ht="13.5">
      <c r="A36" s="535" t="s">
        <v>43</v>
      </c>
      <c r="B36" s="536">
        <v>0</v>
      </c>
      <c r="C36" s="537"/>
    </row>
    <row r="37" spans="1:3" s="123" customFormat="1" ht="13.5">
      <c r="A37" s="535" t="s">
        <v>44</v>
      </c>
      <c r="B37" s="536">
        <v>0</v>
      </c>
      <c r="C37" s="537"/>
    </row>
    <row r="38" spans="1:3" ht="6" customHeight="1">
      <c r="A38" s="529"/>
      <c r="B38" s="541"/>
      <c r="C38" s="542"/>
    </row>
    <row r="39" spans="1:3">
      <c r="A39" s="532" t="s">
        <v>48</v>
      </c>
      <c r="B39" s="533">
        <f>SUM(B40:B45)</f>
        <v>109479</v>
      </c>
      <c r="C39" s="534">
        <f>SUM(C40:C45)</f>
        <v>9999984</v>
      </c>
    </row>
    <row r="40" spans="1:3" s="123" customFormat="1" ht="13.5">
      <c r="A40" s="535" t="s">
        <v>50</v>
      </c>
      <c r="B40" s="536">
        <v>0</v>
      </c>
      <c r="C40" s="537"/>
    </row>
    <row r="41" spans="1:3" s="123" customFormat="1" ht="13.5">
      <c r="A41" s="535" t="s">
        <v>52</v>
      </c>
      <c r="B41" s="536">
        <v>0</v>
      </c>
      <c r="C41" s="537"/>
    </row>
    <row r="42" spans="1:3" s="123" customFormat="1" ht="13.5">
      <c r="A42" s="535" t="s">
        <v>54</v>
      </c>
      <c r="B42" s="536"/>
      <c r="C42" s="537">
        <v>9999984</v>
      </c>
    </row>
    <row r="43" spans="1:3" s="123" customFormat="1" ht="13.5">
      <c r="A43" s="535" t="s">
        <v>56</v>
      </c>
      <c r="B43" s="536">
        <v>0</v>
      </c>
      <c r="C43" s="537"/>
    </row>
    <row r="44" spans="1:3" s="123" customFormat="1" ht="13.5">
      <c r="A44" s="535" t="s">
        <v>58</v>
      </c>
      <c r="B44" s="536">
        <v>0</v>
      </c>
      <c r="C44" s="537"/>
    </row>
    <row r="45" spans="1:3" s="123" customFormat="1" ht="13.5">
      <c r="A45" s="535" t="s">
        <v>60</v>
      </c>
      <c r="B45" s="536">
        <v>109479</v>
      </c>
      <c r="C45" s="537"/>
    </row>
    <row r="46" spans="1:3">
      <c r="A46" s="543"/>
      <c r="B46" s="538"/>
      <c r="C46" s="539"/>
    </row>
    <row r="47" spans="1:3">
      <c r="A47" s="529" t="s">
        <v>259</v>
      </c>
      <c r="B47" s="530">
        <f>B48+B53</f>
        <v>0</v>
      </c>
      <c r="C47" s="531">
        <f>C48+C53</f>
        <v>22651273</v>
      </c>
    </row>
    <row r="48" spans="1:3">
      <c r="A48" s="532" t="s">
        <v>69</v>
      </c>
      <c r="B48" s="533">
        <f>SUM(B49:B51)</f>
        <v>0</v>
      </c>
      <c r="C48" s="534">
        <f>SUM(C49:C51)</f>
        <v>0</v>
      </c>
    </row>
    <row r="49" spans="1:3" s="123" customFormat="1" ht="13.5">
      <c r="A49" s="535" t="s">
        <v>70</v>
      </c>
      <c r="B49" s="536">
        <v>0</v>
      </c>
      <c r="C49" s="537"/>
    </row>
    <row r="50" spans="1:3" s="123" customFormat="1" ht="13.5">
      <c r="A50" s="535" t="s">
        <v>71</v>
      </c>
      <c r="B50" s="536">
        <v>0</v>
      </c>
      <c r="C50" s="537"/>
    </row>
    <row r="51" spans="1:3" s="123" customFormat="1" ht="13.5">
      <c r="A51" s="535" t="s">
        <v>72</v>
      </c>
      <c r="B51" s="536">
        <v>0</v>
      </c>
      <c r="C51" s="537"/>
    </row>
    <row r="52" spans="1:3" ht="6" customHeight="1">
      <c r="A52" s="532"/>
      <c r="B52" s="541"/>
      <c r="C52" s="542"/>
    </row>
    <row r="53" spans="1:3" ht="15.75" customHeight="1">
      <c r="A53" s="532" t="s">
        <v>73</v>
      </c>
      <c r="B53" s="533">
        <f>SUM(B54:B58)</f>
        <v>0</v>
      </c>
      <c r="C53" s="534">
        <f>SUM(C54:C58)</f>
        <v>22651273</v>
      </c>
    </row>
    <row r="54" spans="1:3" s="123" customFormat="1" ht="13.5">
      <c r="A54" s="535" t="s">
        <v>74</v>
      </c>
      <c r="B54" s="536" t="s">
        <v>248</v>
      </c>
      <c r="C54" s="537">
        <v>1404718</v>
      </c>
    </row>
    <row r="55" spans="1:3" s="123" customFormat="1" ht="13.5">
      <c r="A55" s="535" t="s">
        <v>75</v>
      </c>
      <c r="B55" s="536"/>
      <c r="C55" s="537">
        <v>17651326</v>
      </c>
    </row>
    <row r="56" spans="1:3" s="123" customFormat="1" ht="13.5">
      <c r="A56" s="535" t="s">
        <v>76</v>
      </c>
      <c r="B56" s="536">
        <v>0</v>
      </c>
      <c r="C56" s="537"/>
    </row>
    <row r="57" spans="1:3" s="123" customFormat="1" ht="13.5">
      <c r="A57" s="535" t="s">
        <v>77</v>
      </c>
      <c r="B57" s="536">
        <v>0</v>
      </c>
      <c r="C57" s="537"/>
    </row>
    <row r="58" spans="1:3" s="123" customFormat="1" ht="13.5">
      <c r="A58" s="535" t="s">
        <v>78</v>
      </c>
      <c r="B58" s="536"/>
      <c r="C58" s="537">
        <v>3595229</v>
      </c>
    </row>
    <row r="59" spans="1:3" ht="7.5" customHeight="1">
      <c r="A59" s="532"/>
      <c r="B59" s="538"/>
      <c r="C59" s="539"/>
    </row>
    <row r="60" spans="1:3">
      <c r="A60" s="532" t="s">
        <v>260</v>
      </c>
      <c r="B60" s="533">
        <f>SUM(B61:B62)</f>
        <v>0</v>
      </c>
      <c r="C60" s="534">
        <f>SUM(C61:C62)</f>
        <v>0</v>
      </c>
    </row>
    <row r="61" spans="1:3" s="123" customFormat="1" ht="13.5">
      <c r="A61" s="535" t="s">
        <v>80</v>
      </c>
      <c r="B61" s="536">
        <v>0</v>
      </c>
      <c r="C61" s="537"/>
    </row>
    <row r="62" spans="1:3" s="123" customFormat="1" ht="14.25" thickBot="1">
      <c r="A62" s="544" t="s">
        <v>81</v>
      </c>
      <c r="B62" s="545">
        <v>0</v>
      </c>
      <c r="C62" s="546"/>
    </row>
    <row r="63" spans="1:3" s="123" customFormat="1" ht="13.5">
      <c r="A63" s="428" t="s">
        <v>247</v>
      </c>
      <c r="B63" s="536"/>
      <c r="C63" s="536"/>
    </row>
    <row r="64" spans="1:3" s="123" customFormat="1" ht="13.5">
      <c r="A64" s="428"/>
      <c r="B64" s="536"/>
      <c r="C64" s="536"/>
    </row>
    <row r="65" spans="1:3" s="123" customFormat="1" ht="13.5">
      <c r="A65" s="428"/>
      <c r="B65" s="536"/>
      <c r="C65" s="536"/>
    </row>
    <row r="66" spans="1:3" s="123" customFormat="1" ht="13.5">
      <c r="A66" s="547"/>
      <c r="B66" s="536"/>
      <c r="C66" s="536"/>
    </row>
    <row r="67" spans="1:3" s="123" customFormat="1" ht="13.5">
      <c r="A67" s="547" t="s">
        <v>248</v>
      </c>
      <c r="B67" s="536"/>
      <c r="C67" s="536"/>
    </row>
    <row r="68" spans="1:3" s="123" customFormat="1" ht="13.5">
      <c r="A68" s="547" t="s">
        <v>248</v>
      </c>
      <c r="B68" s="536"/>
      <c r="C68" s="536"/>
    </row>
    <row r="69" spans="1:3">
      <c r="A69" s="428" t="s">
        <v>248</v>
      </c>
      <c r="B69" s="548"/>
      <c r="C69" s="548"/>
    </row>
  </sheetData>
  <sheetProtection algorithmName="SHA-512" hashValue="UvjEIxMQE6l2PJHWW9vPQTUvXsNkhgA0psfQnuz8lyq6xY095nU4XQIfG/FHCPGpd4L/AWRY0jcg19aKAVKBXA==" saltValue="pmWEFZxCtHmPs6uFRo9DmA==" spinCount="100000" sheet="1" scenarios="1" formatColumns="0" formatRows="0"/>
  <mergeCells count="4">
    <mergeCell ref="A1:C1"/>
    <mergeCell ref="A2:C2"/>
    <mergeCell ref="A3:C3"/>
    <mergeCell ref="A4:C4"/>
  </mergeCells>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sheetPr codeName="Hoja3">
    <tabColor rgb="FFFFFF00"/>
    <pageSetUpPr fitToPage="1"/>
  </sheetPr>
  <dimension ref="A1:E71"/>
  <sheetViews>
    <sheetView view="pageBreakPreview" topLeftCell="A46" zoomScale="140" zoomScaleNormal="100" zoomScaleSheetLayoutView="140" workbookViewId="0">
      <selection activeCell="B72" sqref="B72"/>
    </sheetView>
  </sheetViews>
  <sheetFormatPr baseColWidth="10" defaultColWidth="11.28515625" defaultRowHeight="16.5"/>
  <cols>
    <col min="1" max="1" width="1.5703125" style="48" customWidth="1"/>
    <col min="2" max="2" width="70.85546875" style="48" customWidth="1"/>
    <col min="3" max="4" width="12.7109375" style="48" customWidth="1"/>
    <col min="5" max="16384" width="11.28515625" style="48"/>
  </cols>
  <sheetData>
    <row r="1" spans="1:4">
      <c r="A1" s="1251" t="s">
        <v>23</v>
      </c>
      <c r="B1" s="1251"/>
      <c r="C1" s="1251"/>
      <c r="D1" s="1251"/>
    </row>
    <row r="2" spans="1:4">
      <c r="A2" s="1252" t="s">
        <v>4</v>
      </c>
      <c r="B2" s="1252"/>
      <c r="C2" s="1252"/>
      <c r="D2" s="1252"/>
    </row>
    <row r="3" spans="1:4">
      <c r="A3" s="1261" t="str">
        <f>'ETCA-I-01'!A3</f>
        <v>TELEVISORA DE HERMOSILLO, S.A. de C.V.</v>
      </c>
      <c r="B3" s="1261"/>
      <c r="C3" s="1261"/>
      <c r="D3" s="1261"/>
    </row>
    <row r="4" spans="1:4">
      <c r="A4" s="1271" t="str">
        <f>'ETCA-I-01'!A4:G4</f>
        <v>Al 31 de Diciembre de 2019</v>
      </c>
      <c r="B4" s="1271"/>
      <c r="C4" s="1271"/>
      <c r="D4" s="1271"/>
    </row>
    <row r="5" spans="1:4" ht="17.25" thickBot="1">
      <c r="A5" s="1250" t="s">
        <v>261</v>
      </c>
      <c r="B5" s="1250"/>
      <c r="C5" s="49"/>
      <c r="D5" s="47"/>
    </row>
    <row r="6" spans="1:4" ht="23.25" customHeight="1" thickBot="1">
      <c r="A6" s="1274" t="s">
        <v>250</v>
      </c>
      <c r="B6" s="1275"/>
      <c r="C6" s="161">
        <v>2019</v>
      </c>
      <c r="D6" s="162">
        <v>2018</v>
      </c>
    </row>
    <row r="7" spans="1:4" s="128" customFormat="1" ht="12" customHeight="1" thickTop="1">
      <c r="A7" s="1272" t="s">
        <v>262</v>
      </c>
      <c r="B7" s="1273"/>
      <c r="C7" s="1273"/>
      <c r="D7" s="127"/>
    </row>
    <row r="8" spans="1:4" s="128" customFormat="1" ht="12.75" customHeight="1">
      <c r="A8" s="129"/>
      <c r="B8" s="130" t="s">
        <v>254</v>
      </c>
      <c r="C8" s="145">
        <f>SUM(C9:C18)-1</f>
        <v>95321231</v>
      </c>
      <c r="D8" s="146">
        <f>SUM(D9:D18)</f>
        <v>103098371</v>
      </c>
    </row>
    <row r="9" spans="1:4" s="132" customFormat="1" ht="11.1" customHeight="1">
      <c r="A9" s="131"/>
      <c r="B9" s="143" t="s">
        <v>202</v>
      </c>
      <c r="C9" s="147">
        <v>0</v>
      </c>
      <c r="D9" s="148">
        <v>0</v>
      </c>
    </row>
    <row r="10" spans="1:4" s="132" customFormat="1" ht="11.1" customHeight="1">
      <c r="A10" s="131"/>
      <c r="B10" s="143" t="s">
        <v>203</v>
      </c>
      <c r="C10" s="147">
        <v>0</v>
      </c>
      <c r="D10" s="148">
        <v>0</v>
      </c>
    </row>
    <row r="11" spans="1:4" s="132" customFormat="1" ht="11.1" customHeight="1">
      <c r="A11" s="131"/>
      <c r="B11" s="143" t="s">
        <v>263</v>
      </c>
      <c r="C11" s="147">
        <v>0</v>
      </c>
      <c r="D11" s="148">
        <v>0</v>
      </c>
    </row>
    <row r="12" spans="1:4" s="132" customFormat="1" ht="11.1" customHeight="1">
      <c r="A12" s="131"/>
      <c r="B12" s="143" t="s">
        <v>205</v>
      </c>
      <c r="C12" s="147">
        <v>0</v>
      </c>
      <c r="D12" s="148">
        <v>0</v>
      </c>
    </row>
    <row r="13" spans="1:4" s="132" customFormat="1" ht="11.1" customHeight="1">
      <c r="A13" s="131"/>
      <c r="B13" s="143" t="s">
        <v>429</v>
      </c>
      <c r="C13" s="147">
        <v>0</v>
      </c>
      <c r="D13" s="148">
        <v>0</v>
      </c>
    </row>
    <row r="14" spans="1:4" s="132" customFormat="1" ht="11.1" customHeight="1">
      <c r="A14" s="131"/>
      <c r="B14" s="143" t="s">
        <v>1007</v>
      </c>
      <c r="C14" s="147">
        <v>0</v>
      </c>
      <c r="D14" s="148">
        <v>0</v>
      </c>
    </row>
    <row r="15" spans="1:4" s="132" customFormat="1" ht="11.1" customHeight="1">
      <c r="A15" s="131"/>
      <c r="B15" s="143" t="s">
        <v>1023</v>
      </c>
      <c r="C15" s="147">
        <v>65484637</v>
      </c>
      <c r="D15" s="148">
        <v>77904293</v>
      </c>
    </row>
    <row r="16" spans="1:4" s="132" customFormat="1" ht="25.5" customHeight="1">
      <c r="A16" s="131"/>
      <c r="B16" s="143" t="s">
        <v>1009</v>
      </c>
      <c r="C16" s="147">
        <v>0</v>
      </c>
      <c r="D16" s="148">
        <v>0</v>
      </c>
    </row>
    <row r="17" spans="1:4" s="132" customFormat="1" ht="12" customHeight="1">
      <c r="A17" s="131"/>
      <c r="B17" s="143" t="s">
        <v>1018</v>
      </c>
      <c r="C17" s="147">
        <v>16027783</v>
      </c>
      <c r="D17" s="148">
        <v>17245682</v>
      </c>
    </row>
    <row r="18" spans="1:4" s="132" customFormat="1" ht="12" customHeight="1">
      <c r="A18" s="131"/>
      <c r="B18" s="143" t="s">
        <v>264</v>
      </c>
      <c r="C18" s="147">
        <v>13808812</v>
      </c>
      <c r="D18" s="148">
        <v>7948396</v>
      </c>
    </row>
    <row r="19" spans="1:4" s="128" customFormat="1" ht="13.5" customHeight="1">
      <c r="A19" s="129"/>
      <c r="B19" s="130" t="s">
        <v>255</v>
      </c>
      <c r="C19" s="145">
        <f>SUM(C20:C35)</f>
        <v>79207393</v>
      </c>
      <c r="D19" s="146">
        <f>SUM(D20:D35)-1</f>
        <v>86219791</v>
      </c>
    </row>
    <row r="20" spans="1:4" s="128" customFormat="1" ht="11.1" customHeight="1">
      <c r="A20" s="129"/>
      <c r="B20" s="143" t="s">
        <v>216</v>
      </c>
      <c r="C20" s="147">
        <v>68574484</v>
      </c>
      <c r="D20" s="148">
        <v>68350193</v>
      </c>
    </row>
    <row r="21" spans="1:4" s="128" customFormat="1" ht="11.1" customHeight="1">
      <c r="A21" s="129"/>
      <c r="B21" s="143" t="s">
        <v>217</v>
      </c>
      <c r="C21" s="147">
        <v>1328963</v>
      </c>
      <c r="D21" s="148">
        <v>2078558</v>
      </c>
    </row>
    <row r="22" spans="1:4" s="128" customFormat="1" ht="11.1" customHeight="1">
      <c r="A22" s="129"/>
      <c r="B22" s="143" t="s">
        <v>218</v>
      </c>
      <c r="C22" s="147">
        <v>9303946</v>
      </c>
      <c r="D22" s="148">
        <v>15791041</v>
      </c>
    </row>
    <row r="23" spans="1:4" s="128" customFormat="1" ht="12.75" customHeight="1">
      <c r="A23" s="129"/>
      <c r="B23" s="143" t="s">
        <v>219</v>
      </c>
      <c r="C23" s="147">
        <v>0</v>
      </c>
      <c r="D23" s="148">
        <v>0</v>
      </c>
    </row>
    <row r="24" spans="1:4" s="128" customFormat="1" ht="11.1" customHeight="1">
      <c r="A24" s="129"/>
      <c r="B24" s="143" t="s">
        <v>265</v>
      </c>
      <c r="C24" s="147">
        <v>0</v>
      </c>
      <c r="D24" s="148">
        <v>0</v>
      </c>
    </row>
    <row r="25" spans="1:4" s="128" customFormat="1" ht="11.1" customHeight="1">
      <c r="A25" s="129"/>
      <c r="B25" s="143" t="s">
        <v>266</v>
      </c>
      <c r="C25" s="147">
        <v>0</v>
      </c>
      <c r="D25" s="148">
        <v>0</v>
      </c>
    </row>
    <row r="26" spans="1:4" s="128" customFormat="1" ht="11.1" customHeight="1">
      <c r="A26" s="129"/>
      <c r="B26" s="143" t="s">
        <v>222</v>
      </c>
      <c r="C26" s="147">
        <v>0</v>
      </c>
      <c r="D26" s="148">
        <v>0</v>
      </c>
    </row>
    <row r="27" spans="1:4" s="128" customFormat="1" ht="11.1" customHeight="1">
      <c r="A27" s="129"/>
      <c r="B27" s="143" t="s">
        <v>223</v>
      </c>
      <c r="C27" s="147">
        <v>0</v>
      </c>
      <c r="D27" s="148">
        <v>0</v>
      </c>
    </row>
    <row r="28" spans="1:4" s="128" customFormat="1" ht="11.1" customHeight="1">
      <c r="A28" s="129"/>
      <c r="B28" s="143" t="s">
        <v>224</v>
      </c>
      <c r="C28" s="147">
        <v>0</v>
      </c>
      <c r="D28" s="148">
        <v>0</v>
      </c>
    </row>
    <row r="29" spans="1:4" s="128" customFormat="1" ht="11.1" customHeight="1">
      <c r="A29" s="129"/>
      <c r="B29" s="143" t="s">
        <v>225</v>
      </c>
      <c r="C29" s="147">
        <v>0</v>
      </c>
      <c r="D29" s="148">
        <v>0</v>
      </c>
    </row>
    <row r="30" spans="1:4" s="128" customFormat="1" ht="11.1" customHeight="1">
      <c r="A30" s="129"/>
      <c r="B30" s="143" t="s">
        <v>226</v>
      </c>
      <c r="C30" s="147">
        <v>0</v>
      </c>
      <c r="D30" s="148">
        <v>0</v>
      </c>
    </row>
    <row r="31" spans="1:4" s="128" customFormat="1" ht="11.1" customHeight="1">
      <c r="A31" s="129"/>
      <c r="B31" s="143" t="s">
        <v>227</v>
      </c>
      <c r="C31" s="147">
        <v>0</v>
      </c>
      <c r="D31" s="148">
        <v>0</v>
      </c>
    </row>
    <row r="32" spans="1:4" s="128" customFormat="1" ht="11.1" customHeight="1">
      <c r="A32" s="129"/>
      <c r="B32" s="143" t="s">
        <v>267</v>
      </c>
      <c r="C32" s="147">
        <v>0</v>
      </c>
      <c r="D32" s="148">
        <v>0</v>
      </c>
    </row>
    <row r="33" spans="1:4" s="128" customFormat="1" ht="11.1" customHeight="1">
      <c r="A33" s="129"/>
      <c r="B33" s="143" t="s">
        <v>70</v>
      </c>
      <c r="C33" s="147">
        <v>0</v>
      </c>
      <c r="D33" s="148">
        <v>0</v>
      </c>
    </row>
    <row r="34" spans="1:4" s="128" customFormat="1" ht="11.1" customHeight="1">
      <c r="A34" s="129"/>
      <c r="B34" s="143" t="s">
        <v>230</v>
      </c>
      <c r="C34" s="147">
        <v>0</v>
      </c>
      <c r="D34" s="148">
        <v>0</v>
      </c>
    </row>
    <row r="35" spans="1:4" s="128" customFormat="1" ht="11.1" customHeight="1">
      <c r="A35" s="129"/>
      <c r="B35" s="143" t="s">
        <v>268</v>
      </c>
      <c r="C35" s="147">
        <v>0</v>
      </c>
      <c r="D35" s="148">
        <v>0</v>
      </c>
    </row>
    <row r="36" spans="1:4" s="128" customFormat="1" ht="12" customHeight="1">
      <c r="A36" s="133" t="s">
        <v>269</v>
      </c>
      <c r="B36" s="134"/>
      <c r="C36" s="149">
        <f>C8-C19</f>
        <v>16113838</v>
      </c>
      <c r="D36" s="150">
        <f>D8-D19</f>
        <v>16878580</v>
      </c>
    </row>
    <row r="37" spans="1:4" s="128" customFormat="1" ht="4.5" customHeight="1">
      <c r="A37" s="135"/>
      <c r="B37" s="136"/>
      <c r="C37" s="151"/>
      <c r="D37" s="152"/>
    </row>
    <row r="38" spans="1:4" s="128" customFormat="1" ht="12.75">
      <c r="A38" s="137" t="s">
        <v>270</v>
      </c>
      <c r="B38" s="130"/>
      <c r="C38" s="153"/>
      <c r="D38" s="154"/>
    </row>
    <row r="39" spans="1:4" s="128" customFormat="1" ht="10.5" customHeight="1">
      <c r="A39" s="129"/>
      <c r="B39" s="130" t="s">
        <v>254</v>
      </c>
      <c r="C39" s="145">
        <f>SUM(C40:C42)</f>
        <v>0</v>
      </c>
      <c r="D39" s="146">
        <f>SUM(D40:D42)</f>
        <v>0</v>
      </c>
    </row>
    <row r="40" spans="1:4" s="128" customFormat="1" ht="11.1" customHeight="1">
      <c r="A40" s="129"/>
      <c r="B40" s="144" t="s">
        <v>53</v>
      </c>
      <c r="C40" s="147">
        <v>0</v>
      </c>
      <c r="D40" s="148">
        <v>0</v>
      </c>
    </row>
    <row r="41" spans="1:4" s="128" customFormat="1" ht="11.1" customHeight="1">
      <c r="A41" s="129"/>
      <c r="B41" s="144" t="s">
        <v>55</v>
      </c>
      <c r="C41" s="147">
        <v>0</v>
      </c>
      <c r="D41" s="148">
        <v>0</v>
      </c>
    </row>
    <row r="42" spans="1:4" s="128" customFormat="1" ht="11.1" customHeight="1">
      <c r="A42" s="129"/>
      <c r="B42" s="144" t="s">
        <v>271</v>
      </c>
      <c r="C42" s="147">
        <v>0</v>
      </c>
      <c r="D42" s="148">
        <v>0</v>
      </c>
    </row>
    <row r="43" spans="1:4" s="128" customFormat="1" ht="10.5" customHeight="1">
      <c r="A43" s="129"/>
      <c r="B43" s="130" t="s">
        <v>255</v>
      </c>
      <c r="C43" s="145">
        <f>SUM(C44:C46)</f>
        <v>287353</v>
      </c>
      <c r="D43" s="146">
        <f>SUM(D44:D46)</f>
        <v>684963</v>
      </c>
    </row>
    <row r="44" spans="1:4" s="128" customFormat="1" ht="11.1" customHeight="1">
      <c r="A44" s="129"/>
      <c r="B44" s="144" t="s">
        <v>53</v>
      </c>
      <c r="C44" s="147">
        <v>0</v>
      </c>
      <c r="D44" s="148">
        <v>0</v>
      </c>
    </row>
    <row r="45" spans="1:4" s="128" customFormat="1" ht="11.1" customHeight="1">
      <c r="A45" s="129"/>
      <c r="B45" s="144" t="s">
        <v>55</v>
      </c>
      <c r="C45" s="147">
        <v>287353</v>
      </c>
      <c r="D45" s="148">
        <v>684963</v>
      </c>
    </row>
    <row r="46" spans="1:4" s="128" customFormat="1" ht="11.1" customHeight="1">
      <c r="A46" s="129"/>
      <c r="B46" s="144" t="s">
        <v>272</v>
      </c>
      <c r="C46" s="147">
        <v>0</v>
      </c>
      <c r="D46" s="148">
        <v>0</v>
      </c>
    </row>
    <row r="47" spans="1:4" s="128" customFormat="1" ht="12" customHeight="1">
      <c r="A47" s="133" t="s">
        <v>273</v>
      </c>
      <c r="B47" s="134"/>
      <c r="C47" s="149">
        <f>C39-C43</f>
        <v>-287353</v>
      </c>
      <c r="D47" s="150">
        <f>D39-D43</f>
        <v>-684963</v>
      </c>
    </row>
    <row r="48" spans="1:4" s="128" customFormat="1" ht="2.25" customHeight="1">
      <c r="A48" s="135"/>
      <c r="B48" s="136"/>
      <c r="C48" s="155"/>
      <c r="D48" s="156"/>
    </row>
    <row r="49" spans="1:5" s="128" customFormat="1" ht="12" customHeight="1">
      <c r="A49" s="137" t="s">
        <v>274</v>
      </c>
      <c r="B49" s="130"/>
      <c r="C49" s="153"/>
      <c r="D49" s="154"/>
    </row>
    <row r="50" spans="1:5" s="128" customFormat="1" ht="12.75">
      <c r="A50" s="129"/>
      <c r="B50" s="130" t="s">
        <v>254</v>
      </c>
      <c r="C50" s="145">
        <f>C51+C54</f>
        <v>0</v>
      </c>
      <c r="D50" s="145">
        <f>D51+D54</f>
        <v>0</v>
      </c>
    </row>
    <row r="51" spans="1:5" s="128" customFormat="1" ht="11.1" customHeight="1">
      <c r="A51" s="129"/>
      <c r="B51" s="144" t="s">
        <v>275</v>
      </c>
      <c r="C51" s="147">
        <f>C52+C53</f>
        <v>0</v>
      </c>
      <c r="D51" s="147">
        <f>D52+D53</f>
        <v>0</v>
      </c>
    </row>
    <row r="52" spans="1:5" s="128" customFormat="1" ht="11.1" customHeight="1">
      <c r="A52" s="129"/>
      <c r="B52" s="144" t="s">
        <v>1027</v>
      </c>
      <c r="C52" s="147">
        <v>0</v>
      </c>
      <c r="D52" s="148">
        <v>0</v>
      </c>
    </row>
    <row r="53" spans="1:5" s="128" customFormat="1" ht="11.1" customHeight="1">
      <c r="A53" s="129"/>
      <c r="B53" s="144" t="s">
        <v>1028</v>
      </c>
      <c r="C53" s="147">
        <v>0</v>
      </c>
      <c r="D53" s="148">
        <v>0</v>
      </c>
    </row>
    <row r="54" spans="1:5" s="128" customFormat="1" ht="11.1" customHeight="1">
      <c r="A54" s="129"/>
      <c r="B54" s="144" t="s">
        <v>276</v>
      </c>
      <c r="C54" s="147">
        <v>0</v>
      </c>
      <c r="D54" s="148">
        <v>0</v>
      </c>
    </row>
    <row r="55" spans="1:5" s="128" customFormat="1" ht="11.25" customHeight="1">
      <c r="A55" s="129"/>
      <c r="B55" s="130" t="s">
        <v>255</v>
      </c>
      <c r="C55" s="145">
        <f>C56+C59</f>
        <v>15196362</v>
      </c>
      <c r="D55" s="145">
        <f>D56+D59</f>
        <v>16246275</v>
      </c>
    </row>
    <row r="56" spans="1:5" s="128" customFormat="1" ht="11.1" customHeight="1">
      <c r="A56" s="129"/>
      <c r="B56" s="144" t="s">
        <v>277</v>
      </c>
      <c r="C56" s="147">
        <f>C57+C58</f>
        <v>15196362</v>
      </c>
      <c r="D56" s="147">
        <f>D57+D58</f>
        <v>16246275</v>
      </c>
    </row>
    <row r="57" spans="1:5" s="128" customFormat="1" ht="11.1" customHeight="1">
      <c r="A57" s="129"/>
      <c r="B57" s="144" t="s">
        <v>1027</v>
      </c>
      <c r="C57" s="147">
        <v>15196362</v>
      </c>
      <c r="D57" s="148">
        <v>16246275</v>
      </c>
    </row>
    <row r="58" spans="1:5" s="128" customFormat="1" ht="11.1" customHeight="1">
      <c r="A58" s="129"/>
      <c r="B58" s="144" t="s">
        <v>1028</v>
      </c>
      <c r="C58" s="147">
        <v>0</v>
      </c>
      <c r="D58" s="148">
        <v>0</v>
      </c>
    </row>
    <row r="59" spans="1:5" s="128" customFormat="1" ht="11.1" customHeight="1">
      <c r="A59" s="129"/>
      <c r="B59" s="144" t="s">
        <v>278</v>
      </c>
      <c r="C59" s="147">
        <v>0</v>
      </c>
      <c r="D59" s="148">
        <v>0</v>
      </c>
    </row>
    <row r="60" spans="1:5" s="128" customFormat="1" ht="12" customHeight="1">
      <c r="A60" s="133" t="s">
        <v>279</v>
      </c>
      <c r="B60" s="134"/>
      <c r="C60" s="149">
        <f>C50-C55</f>
        <v>-15196362</v>
      </c>
      <c r="D60" s="150">
        <f>D50-D55</f>
        <v>-16246275</v>
      </c>
    </row>
    <row r="61" spans="1:5" s="128" customFormat="1" ht="2.25" customHeight="1">
      <c r="A61" s="135"/>
      <c r="B61" s="136"/>
      <c r="C61" s="155"/>
      <c r="D61" s="156"/>
    </row>
    <row r="62" spans="1:5" s="128" customFormat="1" ht="12" customHeight="1">
      <c r="A62" s="133" t="s">
        <v>280</v>
      </c>
      <c r="B62" s="138"/>
      <c r="C62" s="157">
        <f>C60+C47+C36+1</f>
        <v>630124</v>
      </c>
      <c r="D62" s="158">
        <f>D60+D47+D36</f>
        <v>-52658</v>
      </c>
    </row>
    <row r="63" spans="1:5" ht="2.25" customHeight="1">
      <c r="A63" s="139"/>
      <c r="B63" s="140"/>
      <c r="C63" s="155"/>
      <c r="D63" s="156"/>
    </row>
    <row r="64" spans="1:5" s="128" customFormat="1" ht="12" customHeight="1">
      <c r="A64" s="133" t="s">
        <v>281</v>
      </c>
      <c r="B64" s="134"/>
      <c r="C64" s="147">
        <v>2774392</v>
      </c>
      <c r="D64" s="148">
        <v>2827050</v>
      </c>
      <c r="E64" s="427" t="str">
        <f>IF(C64-'ETCA-I-01'!C9&gt;0.99,"ERROR!!!, NO COINCIDEN LOS MONTOS CON LO REPORTADO EN EL FORMATO ETCA-I-01 EN EL EJERCICIO 2015","")</f>
        <v/>
      </c>
    </row>
    <row r="65" spans="1:5" s="128" customFormat="1" ht="12" customHeight="1" thickBot="1">
      <c r="A65" s="142" t="s">
        <v>282</v>
      </c>
      <c r="B65" s="141"/>
      <c r="C65" s="159">
        <f>C64+C62</f>
        <v>3404516</v>
      </c>
      <c r="D65" s="160">
        <f>D64+D62</f>
        <v>2774392</v>
      </c>
      <c r="E65" s="427" t="str">
        <f>IF(C65-'ETCA-I-01'!B9&gt;0.99,"ERROR!!!, NO COINCIDEN LOS MONTOS CON LO REPORTADO EN EL FORMATO ETCA-I-01","")</f>
        <v/>
      </c>
    </row>
    <row r="66" spans="1:5" s="128" customFormat="1" ht="12" customHeight="1">
      <c r="A66" s="128" t="s">
        <v>247</v>
      </c>
      <c r="E66" s="578"/>
    </row>
    <row r="67" spans="1:5" s="128" customFormat="1" ht="12" customHeight="1">
      <c r="E67" s="578"/>
    </row>
    <row r="68" spans="1:5" s="128" customFormat="1" ht="12" customHeight="1">
      <c r="A68" s="134"/>
      <c r="B68" s="138"/>
      <c r="C68" s="157"/>
      <c r="D68" s="157"/>
      <c r="E68" s="427"/>
    </row>
    <row r="69" spans="1:5" s="128" customFormat="1" ht="12" customHeight="1">
      <c r="A69" s="134"/>
      <c r="B69" s="138"/>
      <c r="C69" s="157"/>
      <c r="D69" s="157"/>
      <c r="E69" s="427"/>
    </row>
    <row r="70" spans="1:5" s="128" customFormat="1" ht="12" customHeight="1">
      <c r="A70" s="134"/>
      <c r="B70" s="138"/>
      <c r="C70" s="157"/>
      <c r="D70" s="157"/>
      <c r="E70" s="427"/>
    </row>
    <row r="71" spans="1:5" ht="12" customHeight="1">
      <c r="A71" s="428" t="s">
        <v>248</v>
      </c>
    </row>
  </sheetData>
  <sheetProtection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sheetPr codeName="Hoja8">
    <pageSetUpPr fitToPage="1"/>
  </sheetPr>
  <dimension ref="A1:H34"/>
  <sheetViews>
    <sheetView view="pageBreakPreview" topLeftCell="A7" zoomScale="120" zoomScaleNormal="100" zoomScaleSheetLayoutView="120" workbookViewId="0">
      <selection activeCell="G17" sqref="G17"/>
    </sheetView>
  </sheetViews>
  <sheetFormatPr baseColWidth="10" defaultColWidth="11.28515625" defaultRowHeight="16.5"/>
  <cols>
    <col min="1" max="1" width="1.28515625" style="121" customWidth="1"/>
    <col min="2" max="2" width="32.28515625" style="121" customWidth="1"/>
    <col min="3" max="7" width="12.7109375" style="121" customWidth="1"/>
    <col min="8" max="8" width="63.85546875" style="121" customWidth="1"/>
    <col min="9" max="16384" width="11.28515625" style="121"/>
  </cols>
  <sheetData>
    <row r="1" spans="1:8">
      <c r="A1" s="1278" t="s">
        <v>23</v>
      </c>
      <c r="B1" s="1278"/>
      <c r="C1" s="1278"/>
      <c r="D1" s="1278"/>
      <c r="E1" s="1278"/>
      <c r="F1" s="1278"/>
      <c r="G1" s="1278"/>
    </row>
    <row r="2" spans="1:8" s="163" customFormat="1" ht="18">
      <c r="A2" s="1278" t="s">
        <v>5</v>
      </c>
      <c r="B2" s="1278"/>
      <c r="C2" s="1278"/>
      <c r="D2" s="1278"/>
      <c r="E2" s="1278"/>
      <c r="F2" s="1278"/>
      <c r="G2" s="1278"/>
      <c r="H2" s="417"/>
    </row>
    <row r="3" spans="1:8" s="163" customFormat="1" ht="15.75">
      <c r="A3" s="1279" t="str">
        <f>'ETCA-I-01'!A3</f>
        <v>TELEVISORA DE HERMOSILLO, S.A. de C.V.</v>
      </c>
      <c r="B3" s="1279"/>
      <c r="C3" s="1279"/>
      <c r="D3" s="1279"/>
      <c r="E3" s="1279"/>
      <c r="F3" s="1279"/>
      <c r="G3" s="1279"/>
    </row>
    <row r="4" spans="1:8" s="163" customFormat="1">
      <c r="A4" s="1280" t="str">
        <f>'ETCA-I-03'!A4:D4</f>
        <v>Del 01 de Enero al 31 de Diciembre de 2019</v>
      </c>
      <c r="B4" s="1280"/>
      <c r="C4" s="1280"/>
      <c r="D4" s="1280"/>
      <c r="E4" s="1280"/>
      <c r="F4" s="1280"/>
      <c r="G4" s="1280"/>
    </row>
    <row r="5" spans="1:8" s="165" customFormat="1" ht="17.25" thickBot="1">
      <c r="A5" s="164"/>
      <c r="B5" s="164"/>
      <c r="C5" s="1281" t="s">
        <v>283</v>
      </c>
      <c r="D5" s="1281"/>
      <c r="E5" s="164"/>
      <c r="F5" s="49"/>
      <c r="G5" s="164"/>
    </row>
    <row r="6" spans="1:8" s="166" customFormat="1" ht="50.25" thickBot="1">
      <c r="A6" s="1276" t="s">
        <v>250</v>
      </c>
      <c r="B6" s="1277"/>
      <c r="C6" s="169" t="s">
        <v>284</v>
      </c>
      <c r="D6" s="169" t="s">
        <v>285</v>
      </c>
      <c r="E6" s="169" t="s">
        <v>286</v>
      </c>
      <c r="F6" s="169" t="s">
        <v>287</v>
      </c>
      <c r="G6" s="170" t="s">
        <v>288</v>
      </c>
    </row>
    <row r="7" spans="1:8" ht="20.100000000000001" customHeight="1">
      <c r="A7" s="549"/>
      <c r="B7" s="550"/>
      <c r="C7" s="551"/>
      <c r="D7" s="551"/>
      <c r="E7" s="551"/>
      <c r="F7" s="551"/>
      <c r="G7" s="552"/>
    </row>
    <row r="8" spans="1:8" ht="20.100000000000001" customHeight="1">
      <c r="A8" s="553" t="s">
        <v>26</v>
      </c>
      <c r="B8" s="554"/>
      <c r="C8" s="555">
        <f>C10+C19</f>
        <v>114924709</v>
      </c>
      <c r="D8" s="555">
        <f>D10+D19</f>
        <v>189779153</v>
      </c>
      <c r="E8" s="555">
        <f>E10+E19</f>
        <v>207056862</v>
      </c>
      <c r="F8" s="555">
        <f>F10+F19</f>
        <v>97646999</v>
      </c>
      <c r="G8" s="814">
        <f>G10+G19</f>
        <v>-17277710</v>
      </c>
      <c r="H8" s="408" t="str">
        <f>IF(F8&lt;&gt;'ETCA-I-01'!B33,"ERROR!!!!! EL MONTO NO COINCIDE CON LO REPORTADO EN EL FORMATO ETCA-I-01 EN EL TOTAL ","")</f>
        <v/>
      </c>
    </row>
    <row r="9" spans="1:8" ht="20.100000000000001" customHeight="1">
      <c r="A9" s="558"/>
      <c r="B9" s="559"/>
      <c r="C9" s="560"/>
      <c r="D9" s="560"/>
      <c r="E9" s="560"/>
      <c r="F9" s="560"/>
      <c r="G9" s="561"/>
    </row>
    <row r="10" spans="1:8" ht="20.100000000000001" customHeight="1">
      <c r="A10" s="558"/>
      <c r="B10" s="559" t="s">
        <v>28</v>
      </c>
      <c r="C10" s="555">
        <f>SUM(C11:C17)</f>
        <v>23193364</v>
      </c>
      <c r="D10" s="555">
        <f>SUM(D11:D17)</f>
        <v>189230457</v>
      </c>
      <c r="E10" s="555">
        <f>SUM(E11:E17)</f>
        <v>193203357</v>
      </c>
      <c r="F10" s="556">
        <f>C10+D10-E10</f>
        <v>19220464</v>
      </c>
      <c r="G10" s="557">
        <f>F10-C10</f>
        <v>-3972900</v>
      </c>
      <c r="H10" s="408" t="str">
        <f>IF(F10&lt;&gt;'ETCA-I-01'!B18,"ERROR!!!!! EL MONTO NO COINCIDE CON LO REPORTADO EN EL FORMATO ETCA-I-01 EN EL TOTAL","")</f>
        <v/>
      </c>
    </row>
    <row r="11" spans="1:8" ht="20.100000000000001" customHeight="1">
      <c r="A11" s="562"/>
      <c r="B11" s="563" t="s">
        <v>30</v>
      </c>
      <c r="C11" s="560">
        <v>2774392</v>
      </c>
      <c r="D11" s="560">
        <v>90233619</v>
      </c>
      <c r="E11" s="560">
        <v>89603495</v>
      </c>
      <c r="F11" s="564">
        <f>C11+D11-E11</f>
        <v>3404516</v>
      </c>
      <c r="G11" s="565">
        <f>F11-C11</f>
        <v>630124</v>
      </c>
    </row>
    <row r="12" spans="1:8" ht="20.100000000000001" customHeight="1">
      <c r="A12" s="562"/>
      <c r="B12" s="563" t="s">
        <v>32</v>
      </c>
      <c r="C12" s="560">
        <v>25687825</v>
      </c>
      <c r="D12" s="560">
        <v>97889708</v>
      </c>
      <c r="E12" s="560">
        <v>102809169</v>
      </c>
      <c r="F12" s="564">
        <f t="shared" ref="F12:F17" si="0">C12+D12-E12</f>
        <v>20768364</v>
      </c>
      <c r="G12" s="565">
        <f t="shared" ref="G12:G17" si="1">F12-C12</f>
        <v>-4919461</v>
      </c>
    </row>
    <row r="13" spans="1:8" ht="20.100000000000001" customHeight="1">
      <c r="A13" s="562"/>
      <c r="B13" s="563" t="s">
        <v>34</v>
      </c>
      <c r="C13" s="560">
        <v>69133</v>
      </c>
      <c r="D13" s="560">
        <v>564133</v>
      </c>
      <c r="E13" s="560">
        <v>558133</v>
      </c>
      <c r="F13" s="564">
        <f t="shared" si="0"/>
        <v>75133</v>
      </c>
      <c r="G13" s="565">
        <f t="shared" si="1"/>
        <v>6000</v>
      </c>
    </row>
    <row r="14" spans="1:8" ht="20.100000000000001" customHeight="1">
      <c r="A14" s="562"/>
      <c r="B14" s="563" t="s">
        <v>36</v>
      </c>
      <c r="C14" s="560">
        <v>0</v>
      </c>
      <c r="D14" s="560">
        <v>0</v>
      </c>
      <c r="E14" s="560">
        <v>0</v>
      </c>
      <c r="F14" s="564">
        <f t="shared" si="0"/>
        <v>0</v>
      </c>
      <c r="G14" s="565">
        <f t="shared" si="1"/>
        <v>0</v>
      </c>
    </row>
    <row r="15" spans="1:8" ht="20.100000000000001" customHeight="1">
      <c r="A15" s="562"/>
      <c r="B15" s="563" t="s">
        <v>38</v>
      </c>
      <c r="C15" s="560">
        <v>0</v>
      </c>
      <c r="D15" s="560">
        <v>0</v>
      </c>
      <c r="E15" s="560">
        <v>0</v>
      </c>
      <c r="F15" s="564">
        <f t="shared" si="0"/>
        <v>0</v>
      </c>
      <c r="G15" s="565">
        <f t="shared" si="1"/>
        <v>0</v>
      </c>
    </row>
    <row r="16" spans="1:8" ht="25.5">
      <c r="A16" s="562"/>
      <c r="B16" s="563" t="s">
        <v>40</v>
      </c>
      <c r="C16" s="560">
        <v>-5337986</v>
      </c>
      <c r="D16" s="560">
        <f>542997</f>
        <v>542997</v>
      </c>
      <c r="E16" s="560">
        <f>232560</f>
        <v>232560</v>
      </c>
      <c r="F16" s="564">
        <f>C16+D16-E16-1</f>
        <v>-5027550</v>
      </c>
      <c r="G16" s="565">
        <f>F16-C16-1+1</f>
        <v>310436</v>
      </c>
    </row>
    <row r="17" spans="1:8" ht="20.100000000000001" customHeight="1">
      <c r="A17" s="562"/>
      <c r="B17" s="563" t="s">
        <v>42</v>
      </c>
      <c r="C17" s="560">
        <v>0</v>
      </c>
      <c r="D17" s="560">
        <v>0</v>
      </c>
      <c r="E17" s="560">
        <v>0</v>
      </c>
      <c r="F17" s="564">
        <f t="shared" si="0"/>
        <v>0</v>
      </c>
      <c r="G17" s="565">
        <f t="shared" si="1"/>
        <v>0</v>
      </c>
    </row>
    <row r="18" spans="1:8" ht="20.100000000000001" customHeight="1">
      <c r="A18" s="558"/>
      <c r="B18" s="559"/>
      <c r="C18" s="560"/>
      <c r="D18" s="560"/>
      <c r="E18" s="560"/>
      <c r="F18" s="560"/>
      <c r="G18" s="561"/>
    </row>
    <row r="19" spans="1:8" ht="20.100000000000001" customHeight="1">
      <c r="A19" s="558"/>
      <c r="B19" s="559" t="s">
        <v>47</v>
      </c>
      <c r="C19" s="555">
        <f>SUM(C20:C28)</f>
        <v>91731345</v>
      </c>
      <c r="D19" s="555">
        <f>SUM(D20:D28)</f>
        <v>548696</v>
      </c>
      <c r="E19" s="555">
        <f>SUM(E20:E28)</f>
        <v>13853505</v>
      </c>
      <c r="F19" s="556">
        <f>C19+D19-E19-1</f>
        <v>78426535</v>
      </c>
      <c r="G19" s="557">
        <f>F19-C19</f>
        <v>-13304810</v>
      </c>
      <c r="H19" s="408" t="str">
        <f>IF(F19&lt;&gt;'ETCA-I-01'!B31,"ERROR!!!!! EL MONTO NO COINCIDE CON LO REPORTADO EN EL FORMATO ETCA-I-01 EN EL TOTAL","")</f>
        <v/>
      </c>
    </row>
    <row r="20" spans="1:8" ht="20.100000000000001" customHeight="1">
      <c r="A20" s="562"/>
      <c r="B20" s="563" t="s">
        <v>49</v>
      </c>
      <c r="C20" s="560">
        <v>0</v>
      </c>
      <c r="D20" s="560">
        <v>0</v>
      </c>
      <c r="E20" s="560">
        <v>0</v>
      </c>
      <c r="F20" s="564">
        <f>C20+D20-E20</f>
        <v>0</v>
      </c>
      <c r="G20" s="565">
        <f>F20-C20</f>
        <v>0</v>
      </c>
    </row>
    <row r="21" spans="1:8" ht="25.5">
      <c r="A21" s="562"/>
      <c r="B21" s="563" t="s">
        <v>51</v>
      </c>
      <c r="C21" s="560">
        <v>0</v>
      </c>
      <c r="D21" s="560">
        <v>0</v>
      </c>
      <c r="E21" s="560">
        <v>0</v>
      </c>
      <c r="F21" s="564">
        <f t="shared" ref="F21:F26" si="2">C21+D21-E21</f>
        <v>0</v>
      </c>
      <c r="G21" s="565">
        <f t="shared" ref="G21:G26" si="3">F21-C21</f>
        <v>0</v>
      </c>
    </row>
    <row r="22" spans="1:8" ht="25.5">
      <c r="A22" s="562"/>
      <c r="B22" s="563" t="s">
        <v>53</v>
      </c>
      <c r="C22" s="560">
        <v>21655591</v>
      </c>
      <c r="D22" s="560">
        <v>0</v>
      </c>
      <c r="E22" s="560">
        <v>0</v>
      </c>
      <c r="F22" s="564">
        <f t="shared" si="2"/>
        <v>21655591</v>
      </c>
      <c r="G22" s="565">
        <f t="shared" si="3"/>
        <v>0</v>
      </c>
    </row>
    <row r="23" spans="1:8" ht="20.100000000000001" customHeight="1">
      <c r="A23" s="562"/>
      <c r="B23" s="563" t="s">
        <v>55</v>
      </c>
      <c r="C23" s="560">
        <v>108963297</v>
      </c>
      <c r="D23" s="560">
        <v>283113</v>
      </c>
      <c r="E23" s="560">
        <v>0</v>
      </c>
      <c r="F23" s="564">
        <f t="shared" si="2"/>
        <v>109246410</v>
      </c>
      <c r="G23" s="565">
        <f t="shared" si="3"/>
        <v>283113</v>
      </c>
    </row>
    <row r="24" spans="1:8" ht="20.100000000000001" customHeight="1">
      <c r="A24" s="562"/>
      <c r="B24" s="563" t="s">
        <v>57</v>
      </c>
      <c r="C24" s="560">
        <v>247385</v>
      </c>
      <c r="D24" s="560">
        <v>0</v>
      </c>
      <c r="E24" s="560">
        <v>0</v>
      </c>
      <c r="F24" s="564">
        <f t="shared" si="2"/>
        <v>247385</v>
      </c>
      <c r="G24" s="565">
        <f t="shared" si="3"/>
        <v>0</v>
      </c>
    </row>
    <row r="25" spans="1:8" ht="25.5">
      <c r="A25" s="562"/>
      <c r="B25" s="563" t="s">
        <v>59</v>
      </c>
      <c r="C25" s="560">
        <v>-65624629</v>
      </c>
      <c r="D25" s="560">
        <v>0</v>
      </c>
      <c r="E25" s="560">
        <v>13306457</v>
      </c>
      <c r="F25" s="564">
        <f t="shared" si="2"/>
        <v>-78931086</v>
      </c>
      <c r="G25" s="565">
        <f t="shared" si="3"/>
        <v>-13306457</v>
      </c>
    </row>
    <row r="26" spans="1:8" ht="20.100000000000001" customHeight="1">
      <c r="A26" s="562"/>
      <c r="B26" s="563" t="s">
        <v>61</v>
      </c>
      <c r="C26" s="560">
        <v>12865298</v>
      </c>
      <c r="D26" s="560">
        <v>265583</v>
      </c>
      <c r="E26" s="560">
        <v>547048</v>
      </c>
      <c r="F26" s="564">
        <f t="shared" si="2"/>
        <v>12583833</v>
      </c>
      <c r="G26" s="565">
        <f t="shared" si="3"/>
        <v>-281465</v>
      </c>
    </row>
    <row r="27" spans="1:8" ht="25.5">
      <c r="A27" s="562"/>
      <c r="B27" s="563" t="s">
        <v>62</v>
      </c>
      <c r="C27" s="560">
        <v>0</v>
      </c>
      <c r="D27" s="560">
        <v>0</v>
      </c>
      <c r="E27" s="560">
        <v>0</v>
      </c>
      <c r="F27" s="564">
        <f>C27+D27-E27</f>
        <v>0</v>
      </c>
      <c r="G27" s="565">
        <f>F27-C27</f>
        <v>0</v>
      </c>
    </row>
    <row r="28" spans="1:8" ht="20.100000000000001" customHeight="1">
      <c r="A28" s="562"/>
      <c r="B28" s="563" t="s">
        <v>63</v>
      </c>
      <c r="C28" s="560">
        <v>13624403</v>
      </c>
      <c r="D28" s="560">
        <v>0</v>
      </c>
      <c r="E28" s="560">
        <v>0</v>
      </c>
      <c r="F28" s="564">
        <f>C28+D28-E28</f>
        <v>13624403</v>
      </c>
      <c r="G28" s="565">
        <f>F28-C28</f>
        <v>0</v>
      </c>
    </row>
    <row r="29" spans="1:8" ht="20.100000000000001" customHeight="1" thickBot="1">
      <c r="A29" s="566"/>
      <c r="B29" s="567"/>
      <c r="C29" s="568"/>
      <c r="D29" s="568"/>
      <c r="E29" s="568"/>
      <c r="F29" s="568"/>
      <c r="G29" s="569"/>
    </row>
    <row r="30" spans="1:8" ht="20.100000000000001" customHeight="1">
      <c r="A30" s="579" t="s">
        <v>247</v>
      </c>
      <c r="B30" s="273"/>
      <c r="C30" s="500"/>
      <c r="D30" s="500"/>
      <c r="E30" s="500"/>
      <c r="F30" s="500"/>
      <c r="G30" s="500"/>
    </row>
    <row r="31" spans="1:8" ht="20.100000000000001" customHeight="1">
      <c r="A31" s="490"/>
      <c r="B31" s="490"/>
      <c r="C31" s="500"/>
      <c r="D31" s="500"/>
      <c r="E31" s="500"/>
      <c r="F31" s="500"/>
      <c r="G31" s="500"/>
    </row>
    <row r="32" spans="1:8" ht="20.100000000000001" customHeight="1">
      <c r="A32" s="490"/>
      <c r="B32" s="490" t="s">
        <v>248</v>
      </c>
      <c r="C32" s="500"/>
      <c r="D32" s="500" t="s">
        <v>248</v>
      </c>
      <c r="E32" s="500"/>
      <c r="F32" s="500"/>
      <c r="G32" s="500"/>
    </row>
    <row r="33" spans="1:7" ht="20.100000000000001" customHeight="1">
      <c r="A33" s="490"/>
      <c r="B33" s="490"/>
      <c r="C33" s="500"/>
      <c r="D33" s="500"/>
      <c r="E33" s="500"/>
      <c r="F33" s="500"/>
      <c r="G33" s="500"/>
    </row>
    <row r="34" spans="1:7">
      <c r="A34" s="273" t="s">
        <v>248</v>
      </c>
      <c r="B34" s="273"/>
      <c r="C34" s="273"/>
      <c r="D34" s="273"/>
      <c r="E34" s="273"/>
      <c r="F34" s="273"/>
      <c r="G34" s="273"/>
    </row>
  </sheetData>
  <sheetProtection formatColumns="0" formatRows="0"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8" orientation="portrait" r:id="rId1"/>
  <drawing r:id="rId2"/>
  <legacyDrawing r:id="rId3"/>
</worksheet>
</file>

<file path=xl/worksheets/sheet9.xml><?xml version="1.0" encoding="utf-8"?>
<worksheet xmlns="http://schemas.openxmlformats.org/spreadsheetml/2006/main" xmlns:r="http://schemas.openxmlformats.org/officeDocument/2006/relationships">
  <dimension ref="A1:G48"/>
  <sheetViews>
    <sheetView view="pageBreakPreview" topLeftCell="A28" zoomScale="110" zoomScaleNormal="100" zoomScaleSheetLayoutView="110" workbookViewId="0">
      <selection activeCell="G45" sqref="G45"/>
    </sheetView>
  </sheetViews>
  <sheetFormatPr baseColWidth="10" defaultColWidth="11.28515625" defaultRowHeight="16.5"/>
  <cols>
    <col min="1" max="1" width="2.140625" style="104" customWidth="1"/>
    <col min="2" max="2" width="28.28515625" style="104" customWidth="1"/>
    <col min="3" max="6" width="16.7109375" style="104" customWidth="1"/>
    <col min="7" max="7" width="79" style="104" customWidth="1"/>
    <col min="8" max="16384" width="11.28515625" style="104"/>
  </cols>
  <sheetData>
    <row r="1" spans="1:7" s="121" customFormat="1" ht="18">
      <c r="A1" s="1278" t="s">
        <v>23</v>
      </c>
      <c r="B1" s="1278"/>
      <c r="C1" s="1278"/>
      <c r="D1" s="1278"/>
      <c r="E1" s="1278"/>
      <c r="F1" s="1278"/>
      <c r="G1" s="416"/>
    </row>
    <row r="2" spans="1:7" s="163" customFormat="1" ht="15.75">
      <c r="A2" s="1278" t="s">
        <v>6</v>
      </c>
      <c r="B2" s="1278"/>
      <c r="C2" s="1278"/>
      <c r="D2" s="1278"/>
      <c r="E2" s="1278"/>
      <c r="F2" s="1278"/>
    </row>
    <row r="3" spans="1:7" s="163" customFormat="1" ht="15.75">
      <c r="A3" s="1279" t="str">
        <f>'ETCA-I-01'!A3</f>
        <v>TELEVISORA DE HERMOSILLO, S.A. de C.V.</v>
      </c>
      <c r="B3" s="1279"/>
      <c r="C3" s="1279"/>
      <c r="D3" s="1279"/>
      <c r="E3" s="1279"/>
      <c r="F3" s="1279"/>
    </row>
    <row r="4" spans="1:7" s="163" customFormat="1">
      <c r="A4" s="1280" t="str">
        <f>'ETCA-I-03'!A4:D4</f>
        <v>Del 01 de Enero al 31 de Diciembre de 2019</v>
      </c>
      <c r="B4" s="1280"/>
      <c r="C4" s="1280"/>
      <c r="D4" s="1280"/>
      <c r="E4" s="1280"/>
      <c r="F4" s="1280"/>
    </row>
    <row r="5" spans="1:7" s="165" customFormat="1" ht="17.25" thickBot="1">
      <c r="A5" s="164"/>
      <c r="B5" s="164"/>
      <c r="C5" s="1281" t="s">
        <v>289</v>
      </c>
      <c r="D5" s="1281"/>
      <c r="E5" s="49"/>
      <c r="F5" s="164"/>
    </row>
    <row r="6" spans="1:7" s="173" customFormat="1" ht="37.5" customHeight="1" thickBot="1">
      <c r="A6" s="1282" t="s">
        <v>290</v>
      </c>
      <c r="B6" s="1283"/>
      <c r="C6" s="171" t="s">
        <v>291</v>
      </c>
      <c r="D6" s="171" t="s">
        <v>292</v>
      </c>
      <c r="E6" s="171" t="s">
        <v>293</v>
      </c>
      <c r="F6" s="172" t="s">
        <v>294</v>
      </c>
    </row>
    <row r="7" spans="1:7">
      <c r="A7" s="1288"/>
      <c r="B7" s="1289"/>
      <c r="C7" s="174"/>
      <c r="D7" s="174"/>
      <c r="E7" s="175"/>
      <c r="F7" s="176"/>
    </row>
    <row r="8" spans="1:7">
      <c r="A8" s="1290" t="s">
        <v>295</v>
      </c>
      <c r="B8" s="1291"/>
      <c r="C8" s="177"/>
      <c r="D8" s="177"/>
      <c r="E8" s="177"/>
      <c r="F8" s="178"/>
    </row>
    <row r="9" spans="1:7">
      <c r="A9" s="1292" t="s">
        <v>296</v>
      </c>
      <c r="B9" s="1293"/>
      <c r="C9" s="177"/>
      <c r="D9" s="177"/>
      <c r="E9" s="177"/>
      <c r="F9" s="178"/>
    </row>
    <row r="10" spans="1:7">
      <c r="A10" s="1284" t="s">
        <v>297</v>
      </c>
      <c r="B10" s="1285"/>
      <c r="C10" s="179"/>
      <c r="D10" s="179"/>
      <c r="E10" s="192">
        <f>SUM(E11:E13)</f>
        <v>9999984</v>
      </c>
      <c r="F10" s="193">
        <f>SUM(F11:F13)</f>
        <v>9999984</v>
      </c>
    </row>
    <row r="11" spans="1:7" ht="25.5">
      <c r="A11" s="805"/>
      <c r="B11" s="181" t="s">
        <v>298</v>
      </c>
      <c r="C11" s="934" t="s">
        <v>1110</v>
      </c>
      <c r="D11" s="934" t="s">
        <v>1111</v>
      </c>
      <c r="E11" s="179">
        <v>9999984</v>
      </c>
      <c r="F11" s="180">
        <v>9999984</v>
      </c>
    </row>
    <row r="12" spans="1:7">
      <c r="A12" s="182"/>
      <c r="B12" s="181" t="s">
        <v>299</v>
      </c>
      <c r="C12" s="183"/>
      <c r="D12" s="183"/>
      <c r="E12" s="183"/>
      <c r="F12" s="184"/>
    </row>
    <row r="13" spans="1:7">
      <c r="A13" s="182"/>
      <c r="B13" s="181" t="s">
        <v>300</v>
      </c>
      <c r="C13" s="183"/>
      <c r="D13" s="183"/>
      <c r="E13" s="183"/>
      <c r="F13" s="184"/>
    </row>
    <row r="14" spans="1:7">
      <c r="A14" s="182"/>
      <c r="B14" s="185"/>
      <c r="C14" s="183"/>
      <c r="D14" s="183"/>
      <c r="E14" s="183"/>
      <c r="F14" s="184"/>
    </row>
    <row r="15" spans="1:7">
      <c r="A15" s="1284" t="s">
        <v>301</v>
      </c>
      <c r="B15" s="1285"/>
      <c r="C15" s="179"/>
      <c r="D15" s="179"/>
      <c r="E15" s="192">
        <f>SUM(E16:E19)</f>
        <v>0</v>
      </c>
      <c r="F15" s="193">
        <f>SUM(F16:F19)</f>
        <v>0</v>
      </c>
    </row>
    <row r="16" spans="1:7">
      <c r="A16" s="182"/>
      <c r="B16" s="181" t="s">
        <v>302</v>
      </c>
      <c r="C16" s="183"/>
      <c r="D16" s="183"/>
      <c r="E16" s="183">
        <v>0</v>
      </c>
      <c r="F16" s="184"/>
    </row>
    <row r="17" spans="1:7">
      <c r="A17" s="805"/>
      <c r="B17" s="181" t="s">
        <v>303</v>
      </c>
      <c r="C17" s="183"/>
      <c r="D17" s="183"/>
      <c r="E17" s="183"/>
      <c r="F17" s="184"/>
    </row>
    <row r="18" spans="1:7">
      <c r="A18" s="805"/>
      <c r="B18" s="181" t="s">
        <v>299</v>
      </c>
      <c r="C18" s="179"/>
      <c r="D18" s="179"/>
      <c r="E18" s="179"/>
      <c r="F18" s="180"/>
    </row>
    <row r="19" spans="1:7">
      <c r="A19" s="182"/>
      <c r="B19" s="181" t="s">
        <v>300</v>
      </c>
      <c r="C19" s="183"/>
      <c r="D19" s="183"/>
      <c r="E19" s="183"/>
      <c r="F19" s="184"/>
    </row>
    <row r="20" spans="1:7">
      <c r="A20" s="805"/>
      <c r="B20" s="806"/>
      <c r="C20" s="179"/>
      <c r="D20" s="179"/>
      <c r="E20" s="179"/>
      <c r="F20" s="180"/>
    </row>
    <row r="21" spans="1:7">
      <c r="A21" s="186"/>
      <c r="B21" s="187" t="s">
        <v>304</v>
      </c>
      <c r="C21" s="177"/>
      <c r="D21" s="177"/>
      <c r="E21" s="194">
        <f>E10+E15</f>
        <v>9999984</v>
      </c>
      <c r="F21" s="195">
        <f>F10+F15</f>
        <v>9999984</v>
      </c>
      <c r="G21" s="316"/>
    </row>
    <row r="22" spans="1:7">
      <c r="A22" s="186"/>
      <c r="B22" s="187"/>
      <c r="C22" s="188"/>
      <c r="D22" s="188"/>
      <c r="E22" s="188"/>
      <c r="F22" s="189"/>
    </row>
    <row r="23" spans="1:7">
      <c r="A23" s="1292" t="s">
        <v>305</v>
      </c>
      <c r="B23" s="1293"/>
      <c r="C23" s="177"/>
      <c r="D23" s="177"/>
      <c r="E23" s="177"/>
      <c r="F23" s="178"/>
    </row>
    <row r="24" spans="1:7">
      <c r="A24" s="1284" t="s">
        <v>297</v>
      </c>
      <c r="B24" s="1285"/>
      <c r="C24" s="179"/>
      <c r="D24" s="179"/>
      <c r="E24" s="192">
        <f>SUM(E25:E27)</f>
        <v>52500060</v>
      </c>
      <c r="F24" s="193">
        <f>SUM(F25:F27)</f>
        <v>45000076</v>
      </c>
    </row>
    <row r="25" spans="1:7" ht="25.5">
      <c r="A25" s="805"/>
      <c r="B25" s="181" t="s">
        <v>298</v>
      </c>
      <c r="C25" s="934" t="s">
        <v>1110</v>
      </c>
      <c r="D25" s="934" t="s">
        <v>1111</v>
      </c>
      <c r="E25" s="179">
        <v>52500060</v>
      </c>
      <c r="F25" s="180">
        <v>45000076</v>
      </c>
    </row>
    <row r="26" spans="1:7">
      <c r="A26" s="182"/>
      <c r="B26" s="181" t="s">
        <v>299</v>
      </c>
      <c r="C26" s="183"/>
      <c r="D26" s="183"/>
      <c r="E26" s="183"/>
      <c r="F26" s="184"/>
    </row>
    <row r="27" spans="1:7">
      <c r="A27" s="182"/>
      <c r="B27" s="181" t="s">
        <v>300</v>
      </c>
      <c r="C27" s="183"/>
      <c r="D27" s="183"/>
      <c r="E27" s="183"/>
      <c r="F27" s="184"/>
    </row>
    <row r="28" spans="1:7">
      <c r="A28" s="182"/>
      <c r="B28" s="185"/>
      <c r="C28" s="183"/>
      <c r="D28" s="183"/>
      <c r="E28" s="183"/>
      <c r="F28" s="184"/>
    </row>
    <row r="29" spans="1:7">
      <c r="A29" s="1284" t="s">
        <v>301</v>
      </c>
      <c r="B29" s="1285"/>
      <c r="C29" s="179"/>
      <c r="D29" s="179"/>
      <c r="E29" s="192">
        <f>SUM(E30:E33)</f>
        <v>0</v>
      </c>
      <c r="F29" s="193">
        <f>SUM(F30:F33)</f>
        <v>0</v>
      </c>
    </row>
    <row r="30" spans="1:7">
      <c r="A30" s="182"/>
      <c r="B30" s="181" t="s">
        <v>302</v>
      </c>
      <c r="C30" s="183"/>
      <c r="D30" s="183"/>
      <c r="E30" s="183"/>
      <c r="F30" s="184"/>
    </row>
    <row r="31" spans="1:7">
      <c r="A31" s="805"/>
      <c r="B31" s="181" t="s">
        <v>303</v>
      </c>
      <c r="C31" s="183"/>
      <c r="D31" s="183"/>
      <c r="E31" s="183"/>
      <c r="F31" s="184"/>
    </row>
    <row r="32" spans="1:7">
      <c r="A32" s="805"/>
      <c r="B32" s="181" t="s">
        <v>299</v>
      </c>
      <c r="C32" s="179"/>
      <c r="D32" s="179"/>
      <c r="E32" s="179"/>
      <c r="F32" s="180"/>
    </row>
    <row r="33" spans="1:7">
      <c r="A33" s="182"/>
      <c r="B33" s="181" t="s">
        <v>300</v>
      </c>
      <c r="C33" s="183"/>
      <c r="D33" s="183"/>
      <c r="E33" s="183"/>
      <c r="F33" s="184"/>
    </row>
    <row r="34" spans="1:7">
      <c r="A34" s="805"/>
      <c r="B34" s="806"/>
      <c r="C34" s="179"/>
      <c r="D34" s="179"/>
      <c r="E34" s="179"/>
      <c r="F34" s="180"/>
    </row>
    <row r="35" spans="1:7">
      <c r="A35" s="186"/>
      <c r="B35" s="187" t="s">
        <v>306</v>
      </c>
      <c r="C35" s="177"/>
      <c r="D35" s="177"/>
      <c r="E35" s="194">
        <f>E24+E29</f>
        <v>52500060</v>
      </c>
      <c r="F35" s="195">
        <v>42500076</v>
      </c>
      <c r="G35" s="316"/>
    </row>
    <row r="36" spans="1:7">
      <c r="A36" s="182"/>
      <c r="B36" s="185"/>
      <c r="C36" s="183"/>
      <c r="D36" s="183"/>
      <c r="E36" s="183"/>
      <c r="F36" s="184"/>
    </row>
    <row r="37" spans="1:7">
      <c r="A37" s="182"/>
      <c r="B37" s="181" t="s">
        <v>307</v>
      </c>
      <c r="C37" s="934" t="s">
        <v>1110</v>
      </c>
      <c r="D37" s="934" t="s">
        <v>1112</v>
      </c>
      <c r="E37" s="183">
        <v>31581981</v>
      </c>
      <c r="F37" s="184">
        <v>46955528</v>
      </c>
    </row>
    <row r="38" spans="1:7">
      <c r="A38" s="182"/>
      <c r="B38" s="185"/>
      <c r="C38" s="183"/>
      <c r="D38" s="183"/>
      <c r="E38" s="183"/>
      <c r="F38" s="184"/>
    </row>
    <row r="39" spans="1:7">
      <c r="A39" s="805"/>
      <c r="B39" s="806" t="s">
        <v>308</v>
      </c>
      <c r="C39" s="177"/>
      <c r="D39" s="177"/>
      <c r="E39" s="194">
        <f>E37+E35+E21</f>
        <v>94082025</v>
      </c>
      <c r="F39" s="195">
        <f>F37+F35+F21</f>
        <v>99455588</v>
      </c>
      <c r="G39" s="316" t="str">
        <f>IF((F39-'ETCA-I-01'!F33)&gt;0.9,"ERROR!!!!!, NO COINCIDE CON LO REPORTADO EN EL ETCA-I-01 EN EL MISMO RUBRO","")</f>
        <v/>
      </c>
    </row>
    <row r="40" spans="1:7" ht="5.25" customHeight="1" thickBot="1">
      <c r="A40" s="1286"/>
      <c r="B40" s="1287"/>
      <c r="C40" s="190"/>
      <c r="D40" s="190"/>
      <c r="E40" s="190"/>
      <c r="F40" s="191"/>
    </row>
    <row r="41" spans="1:7" ht="11.1" customHeight="1">
      <c r="A41" s="120" t="s">
        <v>247</v>
      </c>
      <c r="F41" s="482"/>
    </row>
    <row r="42" spans="1:7" ht="11.1" customHeight="1">
      <c r="A42" s="120"/>
      <c r="F42" s="482"/>
    </row>
    <row r="43" spans="1:7" ht="11.1" customHeight="1">
      <c r="A43" s="120"/>
      <c r="F43" s="482"/>
    </row>
    <row r="44" spans="1:7" ht="11.1" customHeight="1">
      <c r="A44" s="482"/>
      <c r="B44" s="482"/>
      <c r="C44" s="482"/>
      <c r="D44" s="482"/>
      <c r="E44" s="482"/>
      <c r="F44" s="482"/>
    </row>
    <row r="45" spans="1:7" ht="11.1" customHeight="1">
      <c r="A45" s="482"/>
      <c r="B45" s="482"/>
      <c r="C45" s="482"/>
      <c r="D45" s="482"/>
      <c r="E45" s="482"/>
      <c r="F45" s="482"/>
    </row>
    <row r="46" spans="1:7" ht="11.1" customHeight="1">
      <c r="A46" s="482"/>
      <c r="B46" s="482" t="s">
        <v>248</v>
      </c>
      <c r="C46" s="482"/>
      <c r="D46" s="482"/>
      <c r="E46" s="482"/>
      <c r="F46" s="482"/>
    </row>
    <row r="47" spans="1:7" ht="11.1" customHeight="1">
      <c r="A47" s="482"/>
      <c r="B47" s="482"/>
      <c r="C47" s="482"/>
      <c r="D47" s="482"/>
      <c r="E47" s="482"/>
      <c r="F47" s="482"/>
    </row>
    <row r="48" spans="1:7">
      <c r="A48" s="480" t="s">
        <v>248</v>
      </c>
      <c r="B48" s="480"/>
      <c r="C48" s="480"/>
      <c r="D48" s="480"/>
      <c r="E48" s="480"/>
      <c r="F48" s="480"/>
    </row>
  </sheetData>
  <sheetProtection formatColumns="0" formatRows="0"/>
  <mergeCells count="15">
    <mergeCell ref="A24:B24"/>
    <mergeCell ref="A29:B29"/>
    <mergeCell ref="A40:B40"/>
    <mergeCell ref="A7:B7"/>
    <mergeCell ref="A8:B8"/>
    <mergeCell ref="A9:B9"/>
    <mergeCell ref="A10:B10"/>
    <mergeCell ref="A15:B15"/>
    <mergeCell ref="A23:B23"/>
    <mergeCell ref="A6:B6"/>
    <mergeCell ref="A1:F1"/>
    <mergeCell ref="A2:F2"/>
    <mergeCell ref="A3:F3"/>
    <mergeCell ref="A4:F4"/>
    <mergeCell ref="C5:D5"/>
  </mergeCells>
  <pageMargins left="0.70866141732283472" right="0.70866141732283472" top="0.74803149606299213" bottom="0.74803149606299213" header="0.31496062992125984" footer="0.31496062992125984"/>
  <pageSetup scale="90" orientation="portrait" horizontalDpi="1200" verticalDpi="1200" r:id="rId1"/>
  <colBreaks count="1" manualBreakCount="1">
    <brk id="6" max="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43</vt:i4>
      </vt:variant>
    </vt:vector>
  </HeadingPairs>
  <TitlesOfParts>
    <vt:vector size="83"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ETCA-III-05</vt:lpstr>
      <vt:lpstr>ETCA-IV-01</vt:lpstr>
      <vt:lpstr>ETCA-IV-02</vt:lpstr>
      <vt:lpstr>ETCA-IV-03</vt:lpstr>
      <vt:lpstr>ANEXO A</vt:lpstr>
      <vt:lpstr>ANEXO B</vt:lpstr>
      <vt:lpstr>ANEXO C</vt:lpstr>
      <vt:lpstr>'ANEXO B'!Área_de_impresión</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'ETCA-IV-03'!Área_de_impresión</vt:lpstr>
      <vt:lpstr>'Lista  FORMATOS  '!Área_de_impresión</vt:lpstr>
      <vt:lpstr>'ANEXO A'!Títulos_a_imprimir</vt:lpstr>
      <vt:lpstr>'ANEXO C'!Títulos_a_imprimir</vt:lpstr>
      <vt:lpstr>'ETCA-I-02'!Títulos_a_imprimir</vt:lpstr>
      <vt:lpstr>'ETCA-I-03'!Títulos_a_imprimir</vt:lpstr>
      <vt:lpstr>'ETCA-II-01'!Títulos_a_imprimir</vt:lpstr>
      <vt:lpstr>'ETCA-II-02'!Títulos_a_imprimir</vt:lpstr>
      <vt:lpstr>'ETCA-II-12'!Títulos_a_imprimir</vt:lpstr>
      <vt:lpstr>'ETCA-II-13'!Títulos_a_imprimir</vt:lpstr>
      <vt:lpstr>'ETCA-III-05'!Títulos_a_imprimir</vt:lpstr>
      <vt:lpstr>'ETCA-IV-02'!Títulos_a_imprimir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jsm</cp:lastModifiedBy>
  <cp:revision/>
  <cp:lastPrinted>2020-01-23T19:17:26Z</cp:lastPrinted>
  <dcterms:created xsi:type="dcterms:W3CDTF">2014-03-28T01:13:38Z</dcterms:created>
  <dcterms:modified xsi:type="dcterms:W3CDTF">2020-05-14T18:49:10Z</dcterms:modified>
</cp:coreProperties>
</file>